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F14DDB-C369-4F6B-B225-604AD173BC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4" r:id="rId3"/>
    <sheet name="Q_fit" sheetId="2" r:id="rId4"/>
  </sheets>
  <definedNames>
    <definedName name="solver_adj" localSheetId="1" hidden="1">'A (old)'!$E$11:$E$13</definedName>
    <definedName name="solver_adj" localSheetId="0" hidden="1">Active!$E$11:$E$13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'A (old)'!$E$14</definedName>
    <definedName name="solver_opt" localSheetId="0" hidden="1">Active!$E$14</definedName>
    <definedName name="solver_pre" localSheetId="1" hidden="1">0.000001</definedName>
    <definedName name="solver_pre" localSheetId="0" hidden="1">0.000001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09" i="3" l="1"/>
  <c r="F209" i="3"/>
  <c r="G209" i="3" s="1"/>
  <c r="K209" i="3" s="1"/>
  <c r="Q209" i="3"/>
  <c r="E210" i="3"/>
  <c r="F210" i="3"/>
  <c r="G210" i="3" s="1"/>
  <c r="K210" i="3" s="1"/>
  <c r="Q210" i="3"/>
  <c r="E207" i="3"/>
  <c r="F207" i="3" s="1"/>
  <c r="Q207" i="3"/>
  <c r="E208" i="3"/>
  <c r="F208" i="3" s="1"/>
  <c r="Q208" i="3"/>
  <c r="Q195" i="3"/>
  <c r="Q202" i="3"/>
  <c r="Q204" i="3"/>
  <c r="Q205" i="3"/>
  <c r="Q206" i="3"/>
  <c r="Q196" i="3"/>
  <c r="Q197" i="3"/>
  <c r="Q198" i="3"/>
  <c r="Q199" i="3"/>
  <c r="Q200" i="3"/>
  <c r="Q201" i="3"/>
  <c r="Q203" i="3"/>
  <c r="D9" i="3"/>
  <c r="C9" i="3"/>
  <c r="Q58" i="3"/>
  <c r="Q69" i="3"/>
  <c r="Q100" i="3"/>
  <c r="Q102" i="3"/>
  <c r="Q104" i="3"/>
  <c r="Q122" i="3"/>
  <c r="Q124" i="3"/>
  <c r="Q127" i="3"/>
  <c r="Q128" i="3"/>
  <c r="Q131" i="3"/>
  <c r="Q133" i="3"/>
  <c r="Q138" i="3"/>
  <c r="Q142" i="3"/>
  <c r="Q144" i="3"/>
  <c r="Q146" i="3"/>
  <c r="Q147" i="3"/>
  <c r="Q150" i="3"/>
  <c r="Q153" i="3"/>
  <c r="Q158" i="3"/>
  <c r="Q164" i="3"/>
  <c r="Q166" i="3"/>
  <c r="Q168" i="3"/>
  <c r="Q171" i="3"/>
  <c r="Q173" i="3"/>
  <c r="Q177" i="3"/>
  <c r="Q178" i="3"/>
  <c r="Q180" i="3"/>
  <c r="Q184" i="3"/>
  <c r="Q185" i="3"/>
  <c r="Q186" i="3"/>
  <c r="Q187" i="3"/>
  <c r="Q188" i="3"/>
  <c r="Q189" i="3"/>
  <c r="Q190" i="3"/>
  <c r="Q191" i="3"/>
  <c r="Q192" i="3"/>
  <c r="Q193" i="3"/>
  <c r="Q194" i="3"/>
  <c r="D11" i="3"/>
  <c r="D12" i="3"/>
  <c r="Q174" i="3"/>
  <c r="Q182" i="3"/>
  <c r="Q183" i="3"/>
  <c r="Q165" i="3"/>
  <c r="Q167" i="3"/>
  <c r="Q172" i="3"/>
  <c r="Q179" i="3"/>
  <c r="Q181" i="3"/>
  <c r="D13" i="3"/>
  <c r="Q176" i="3"/>
  <c r="Q175" i="3"/>
  <c r="Q170" i="3"/>
  <c r="Q169" i="3"/>
  <c r="C7" i="3"/>
  <c r="E26" i="3" s="1"/>
  <c r="C8" i="3"/>
  <c r="E34" i="3"/>
  <c r="E48" i="3"/>
  <c r="F48" i="3" s="1"/>
  <c r="Q141" i="3"/>
  <c r="Q140" i="3"/>
  <c r="Q136" i="3"/>
  <c r="Q126" i="3"/>
  <c r="Q125" i="3"/>
  <c r="Q123" i="3"/>
  <c r="Q117" i="3"/>
  <c r="Q116" i="3"/>
  <c r="Q113" i="3"/>
  <c r="Q108" i="3"/>
  <c r="Q107" i="3"/>
  <c r="Q106" i="3"/>
  <c r="Q105" i="3"/>
  <c r="Q103" i="3"/>
  <c r="Q101" i="3"/>
  <c r="Q96" i="3"/>
  <c r="Q93" i="3"/>
  <c r="Q91" i="3"/>
  <c r="Q86" i="3"/>
  <c r="Q85" i="3"/>
  <c r="Q84" i="3"/>
  <c r="Q78" i="3"/>
  <c r="Q65" i="3"/>
  <c r="Q64" i="3"/>
  <c r="Q63" i="3"/>
  <c r="Q61" i="3"/>
  <c r="Q60" i="3"/>
  <c r="E59" i="3"/>
  <c r="Q59" i="3"/>
  <c r="Q57" i="3"/>
  <c r="Q56" i="3"/>
  <c r="E55" i="3"/>
  <c r="Q55" i="3"/>
  <c r="Q54" i="3"/>
  <c r="Q53" i="3"/>
  <c r="Q52" i="3"/>
  <c r="Q32" i="3"/>
  <c r="Q31" i="3"/>
  <c r="Q30" i="3"/>
  <c r="Q26" i="3"/>
  <c r="Q25" i="3"/>
  <c r="Q163" i="3"/>
  <c r="Q162" i="3"/>
  <c r="Q161" i="3"/>
  <c r="G126" i="4"/>
  <c r="C126" i="4"/>
  <c r="G125" i="4"/>
  <c r="C125" i="4"/>
  <c r="G124" i="4"/>
  <c r="C124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123" i="4"/>
  <c r="C123" i="4"/>
  <c r="E123" i="4"/>
  <c r="G71" i="4"/>
  <c r="C71" i="4"/>
  <c r="G70" i="4"/>
  <c r="C70" i="4"/>
  <c r="G69" i="4"/>
  <c r="C69" i="4"/>
  <c r="G122" i="4"/>
  <c r="C122" i="4"/>
  <c r="G121" i="4"/>
  <c r="C121" i="4"/>
  <c r="G68" i="4"/>
  <c r="C68" i="4"/>
  <c r="G67" i="4"/>
  <c r="C67" i="4"/>
  <c r="G120" i="4"/>
  <c r="C120" i="4"/>
  <c r="G119" i="4"/>
  <c r="C119" i="4"/>
  <c r="E119" i="4"/>
  <c r="G66" i="4"/>
  <c r="C66" i="4"/>
  <c r="G65" i="4"/>
  <c r="C65" i="4"/>
  <c r="G64" i="4"/>
  <c r="C64" i="4"/>
  <c r="G63" i="4"/>
  <c r="C63" i="4"/>
  <c r="G118" i="4"/>
  <c r="C118" i="4"/>
  <c r="G117" i="4"/>
  <c r="C117" i="4"/>
  <c r="G116" i="4"/>
  <c r="C116" i="4"/>
  <c r="G62" i="4"/>
  <c r="C62" i="4"/>
  <c r="G61" i="4"/>
  <c r="C61" i="4"/>
  <c r="G115" i="4"/>
  <c r="C115" i="4"/>
  <c r="E115" i="4"/>
  <c r="G60" i="4"/>
  <c r="C60" i="4"/>
  <c r="G114" i="4"/>
  <c r="C114" i="4"/>
  <c r="G113" i="4"/>
  <c r="C113" i="4"/>
  <c r="G59" i="4"/>
  <c r="C59" i="4"/>
  <c r="G58" i="4"/>
  <c r="C58" i="4"/>
  <c r="G112" i="4"/>
  <c r="C112" i="4"/>
  <c r="G57" i="4"/>
  <c r="C57" i="4"/>
  <c r="G56" i="4"/>
  <c r="C56" i="4"/>
  <c r="G111" i="4"/>
  <c r="C111" i="4"/>
  <c r="E111" i="4"/>
  <c r="G55" i="4"/>
  <c r="C55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54" i="4"/>
  <c r="C54" i="4"/>
  <c r="G53" i="4"/>
  <c r="C53" i="4"/>
  <c r="G103" i="4"/>
  <c r="C103" i="4"/>
  <c r="G102" i="4"/>
  <c r="C102" i="4"/>
  <c r="G101" i="4"/>
  <c r="C101" i="4"/>
  <c r="E101" i="4"/>
  <c r="G100" i="4"/>
  <c r="C100" i="4"/>
  <c r="E100" i="4"/>
  <c r="G99" i="4"/>
  <c r="C99" i="4"/>
  <c r="G98" i="4"/>
  <c r="C98" i="4"/>
  <c r="G97" i="4"/>
  <c r="C97" i="4"/>
  <c r="G52" i="4"/>
  <c r="C52" i="4"/>
  <c r="E83" i="3"/>
  <c r="G51" i="4"/>
  <c r="C51" i="4"/>
  <c r="G50" i="4"/>
  <c r="C50" i="4"/>
  <c r="G49" i="4"/>
  <c r="C49" i="4"/>
  <c r="G48" i="4"/>
  <c r="C48" i="4"/>
  <c r="G96" i="4"/>
  <c r="C96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E66" i="3"/>
  <c r="G95" i="4"/>
  <c r="C95" i="4"/>
  <c r="G94" i="4"/>
  <c r="C94" i="4"/>
  <c r="G93" i="4"/>
  <c r="C93" i="4"/>
  <c r="G36" i="4"/>
  <c r="C36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83" i="4"/>
  <c r="C83" i="4"/>
  <c r="G82" i="4"/>
  <c r="C82" i="4"/>
  <c r="G81" i="4"/>
  <c r="C81" i="4"/>
  <c r="G17" i="4"/>
  <c r="C17" i="4"/>
  <c r="G16" i="4"/>
  <c r="C16" i="4"/>
  <c r="G15" i="4"/>
  <c r="C15" i="4"/>
  <c r="G80" i="4"/>
  <c r="C80" i="4"/>
  <c r="G79" i="4"/>
  <c r="C79" i="4"/>
  <c r="G14" i="4"/>
  <c r="C14" i="4"/>
  <c r="G13" i="4"/>
  <c r="C13" i="4"/>
  <c r="G12" i="4"/>
  <c r="C12" i="4"/>
  <c r="G11" i="4"/>
  <c r="C11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123" i="4"/>
  <c r="B123" i="4"/>
  <c r="D123" i="4"/>
  <c r="A123" i="4"/>
  <c r="H71" i="4"/>
  <c r="B71" i="4"/>
  <c r="D71" i="4"/>
  <c r="A71" i="4"/>
  <c r="H70" i="4"/>
  <c r="B70" i="4"/>
  <c r="D70" i="4"/>
  <c r="A70" i="4"/>
  <c r="H69" i="4"/>
  <c r="B69" i="4"/>
  <c r="D69" i="4"/>
  <c r="A69" i="4"/>
  <c r="H122" i="4"/>
  <c r="B122" i="4"/>
  <c r="D122" i="4"/>
  <c r="A122" i="4"/>
  <c r="H121" i="4"/>
  <c r="B121" i="4"/>
  <c r="D121" i="4"/>
  <c r="A121" i="4"/>
  <c r="H68" i="4"/>
  <c r="B68" i="4"/>
  <c r="D68" i="4"/>
  <c r="A68" i="4"/>
  <c r="H67" i="4"/>
  <c r="B67" i="4"/>
  <c r="D67" i="4"/>
  <c r="A67" i="4"/>
  <c r="H120" i="4"/>
  <c r="B120" i="4"/>
  <c r="D120" i="4"/>
  <c r="A120" i="4"/>
  <c r="H119" i="4"/>
  <c r="B119" i="4"/>
  <c r="D119" i="4"/>
  <c r="A119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62" i="4"/>
  <c r="B62" i="4"/>
  <c r="D62" i="4"/>
  <c r="A62" i="4"/>
  <c r="H61" i="4"/>
  <c r="B61" i="4"/>
  <c r="D61" i="4"/>
  <c r="A61" i="4"/>
  <c r="H115" i="4"/>
  <c r="B115" i="4"/>
  <c r="D115" i="4"/>
  <c r="A115" i="4"/>
  <c r="H60" i="4"/>
  <c r="B60" i="4"/>
  <c r="D60" i="4"/>
  <c r="A60" i="4"/>
  <c r="H114" i="4"/>
  <c r="B114" i="4"/>
  <c r="D114" i="4"/>
  <c r="A114" i="4"/>
  <c r="H113" i="4"/>
  <c r="B113" i="4"/>
  <c r="D113" i="4"/>
  <c r="A113" i="4"/>
  <c r="H59" i="4"/>
  <c r="B59" i="4"/>
  <c r="D59" i="4"/>
  <c r="A59" i="4"/>
  <c r="H58" i="4"/>
  <c r="B58" i="4"/>
  <c r="D58" i="4"/>
  <c r="A58" i="4"/>
  <c r="H112" i="4"/>
  <c r="B112" i="4"/>
  <c r="D112" i="4"/>
  <c r="A112" i="4"/>
  <c r="H57" i="4"/>
  <c r="B57" i="4"/>
  <c r="D57" i="4"/>
  <c r="A57" i="4"/>
  <c r="H56" i="4"/>
  <c r="B56" i="4"/>
  <c r="D56" i="4"/>
  <c r="A56" i="4"/>
  <c r="H111" i="4"/>
  <c r="B111" i="4"/>
  <c r="D111" i="4"/>
  <c r="A111" i="4"/>
  <c r="H55" i="4"/>
  <c r="B55" i="4"/>
  <c r="D55" i="4"/>
  <c r="A55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F106" i="4"/>
  <c r="D106" i="4"/>
  <c r="A106" i="4"/>
  <c r="H105" i="4"/>
  <c r="F105" i="4"/>
  <c r="D105" i="4"/>
  <c r="B105" i="4"/>
  <c r="A105" i="4"/>
  <c r="H104" i="4"/>
  <c r="B104" i="4"/>
  <c r="F104" i="4"/>
  <c r="D104" i="4"/>
  <c r="A104" i="4"/>
  <c r="H54" i="4"/>
  <c r="B54" i="4"/>
  <c r="F54" i="4"/>
  <c r="D54" i="4"/>
  <c r="A54" i="4"/>
  <c r="H53" i="4"/>
  <c r="B53" i="4"/>
  <c r="F53" i="4"/>
  <c r="D53" i="4"/>
  <c r="A53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96" i="4"/>
  <c r="B96" i="4"/>
  <c r="D96" i="4"/>
  <c r="A96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95" i="4"/>
  <c r="B95" i="4"/>
  <c r="D95" i="4"/>
  <c r="A95" i="4"/>
  <c r="H94" i="4"/>
  <c r="B94" i="4"/>
  <c r="D94" i="4"/>
  <c r="A94" i="4"/>
  <c r="H93" i="4"/>
  <c r="B93" i="4"/>
  <c r="D93" i="4"/>
  <c r="A93" i="4"/>
  <c r="H36" i="4"/>
  <c r="B36" i="4"/>
  <c r="D36" i="4"/>
  <c r="A36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83" i="4"/>
  <c r="B83" i="4"/>
  <c r="D83" i="4"/>
  <c r="A83" i="4"/>
  <c r="H82" i="4"/>
  <c r="B82" i="4"/>
  <c r="D82" i="4"/>
  <c r="A82" i="4"/>
  <c r="H81" i="4"/>
  <c r="B81" i="4"/>
  <c r="D81" i="4"/>
  <c r="A81" i="4"/>
  <c r="H17" i="4"/>
  <c r="B17" i="4"/>
  <c r="D17" i="4"/>
  <c r="A17" i="4"/>
  <c r="H16" i="4"/>
  <c r="B16" i="4"/>
  <c r="D16" i="4"/>
  <c r="A16" i="4"/>
  <c r="H15" i="4"/>
  <c r="B15" i="4"/>
  <c r="D15" i="4"/>
  <c r="A15" i="4"/>
  <c r="H80" i="4"/>
  <c r="B80" i="4"/>
  <c r="D80" i="4"/>
  <c r="A80" i="4"/>
  <c r="H79" i="4"/>
  <c r="B79" i="4"/>
  <c r="D79" i="4"/>
  <c r="A79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Q160" i="3"/>
  <c r="E90" i="3"/>
  <c r="F90" i="3" s="1"/>
  <c r="Q157" i="3"/>
  <c r="Q159" i="3"/>
  <c r="Q156" i="3"/>
  <c r="Q155" i="3"/>
  <c r="Q148" i="3"/>
  <c r="Q151" i="3"/>
  <c r="Q152" i="3"/>
  <c r="Q154" i="3"/>
  <c r="F16" i="3"/>
  <c r="C17" i="3"/>
  <c r="Q143" i="3"/>
  <c r="Q134" i="3"/>
  <c r="Q132" i="3"/>
  <c r="Q130" i="3"/>
  <c r="Q129" i="3"/>
  <c r="Q149" i="3"/>
  <c r="Q145" i="3"/>
  <c r="Q139" i="3"/>
  <c r="Q137" i="3"/>
  <c r="Q21" i="3"/>
  <c r="Q22" i="3"/>
  <c r="Q23" i="3"/>
  <c r="Q24" i="3"/>
  <c r="Q27" i="3"/>
  <c r="Q28" i="3"/>
  <c r="Q29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62" i="3"/>
  <c r="Q70" i="3"/>
  <c r="Q71" i="3"/>
  <c r="Q72" i="3"/>
  <c r="Q74" i="3"/>
  <c r="Q76" i="3"/>
  <c r="Q77" i="3"/>
  <c r="Q73" i="3"/>
  <c r="Q66" i="3"/>
  <c r="Q67" i="3"/>
  <c r="Q68" i="3"/>
  <c r="Q75" i="3"/>
  <c r="Q79" i="3"/>
  <c r="Q80" i="3"/>
  <c r="Q81" i="3"/>
  <c r="Q82" i="3"/>
  <c r="Q83" i="3"/>
  <c r="Q87" i="3"/>
  <c r="Q88" i="3"/>
  <c r="Q89" i="3"/>
  <c r="Q90" i="3"/>
  <c r="Q92" i="3"/>
  <c r="Q94" i="3"/>
  <c r="Q95" i="3"/>
  <c r="Q97" i="3"/>
  <c r="Q98" i="3"/>
  <c r="Q99" i="3"/>
  <c r="Q109" i="3"/>
  <c r="Q110" i="3"/>
  <c r="Q111" i="3"/>
  <c r="Q112" i="3"/>
  <c r="Q114" i="3"/>
  <c r="Q115" i="3"/>
  <c r="Q118" i="3"/>
  <c r="Q119" i="3"/>
  <c r="Q120" i="3"/>
  <c r="Q121" i="3"/>
  <c r="Q135" i="3"/>
  <c r="C7" i="1"/>
  <c r="E36" i="1"/>
  <c r="F36" i="1"/>
  <c r="C8" i="1"/>
  <c r="D11" i="1"/>
  <c r="D12" i="1"/>
  <c r="P72" i="1" s="1"/>
  <c r="R72" i="1" s="1"/>
  <c r="D13" i="1"/>
  <c r="Q73" i="1"/>
  <c r="E23" i="1"/>
  <c r="F23" i="1"/>
  <c r="E24" i="1"/>
  <c r="F24" i="1"/>
  <c r="E28" i="1"/>
  <c r="F28" i="1"/>
  <c r="E32" i="1"/>
  <c r="F32" i="1"/>
  <c r="E39" i="1"/>
  <c r="F39" i="1"/>
  <c r="E45" i="1"/>
  <c r="F45" i="1"/>
  <c r="E72" i="1"/>
  <c r="F72" i="1"/>
  <c r="E47" i="1"/>
  <c r="F47" i="1"/>
  <c r="E58" i="1"/>
  <c r="F58" i="1"/>
  <c r="E60" i="1"/>
  <c r="F60" i="1"/>
  <c r="E64" i="1"/>
  <c r="F64" i="1"/>
  <c r="E68" i="1"/>
  <c r="F68" i="1"/>
  <c r="E79" i="1"/>
  <c r="F79" i="1"/>
  <c r="E83" i="1"/>
  <c r="F83" i="1"/>
  <c r="E55" i="1"/>
  <c r="F55" i="1"/>
  <c r="E9" i="1"/>
  <c r="D9" i="1"/>
  <c r="Q72" i="1"/>
  <c r="Q71" i="1"/>
  <c r="Q46" i="1"/>
  <c r="Q45" i="1"/>
  <c r="Q44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E338" i="2"/>
  <c r="E16" i="2"/>
  <c r="E15" i="2"/>
  <c r="E12" i="2"/>
  <c r="E13" i="2"/>
  <c r="E21" i="2"/>
  <c r="E22" i="2"/>
  <c r="E23" i="2"/>
  <c r="E24" i="2"/>
  <c r="D24" i="2"/>
  <c r="E25" i="2"/>
  <c r="E26" i="2"/>
  <c r="E27" i="2"/>
  <c r="E28" i="2"/>
  <c r="D28" i="2"/>
  <c r="E29" i="2"/>
  <c r="E30" i="2"/>
  <c r="E31" i="2"/>
  <c r="E32" i="2"/>
  <c r="D32" i="2"/>
  <c r="E33" i="2"/>
  <c r="E34" i="2"/>
  <c r="E35" i="2"/>
  <c r="E36" i="2"/>
  <c r="I36" i="2" s="1"/>
  <c r="J36" i="2" s="1"/>
  <c r="D36" i="2"/>
  <c r="E37" i="2"/>
  <c r="E38" i="2"/>
  <c r="E39" i="2"/>
  <c r="E40" i="2"/>
  <c r="D40" i="2"/>
  <c r="I40" i="2" s="1"/>
  <c r="J40" i="2" s="1"/>
  <c r="E41" i="2"/>
  <c r="E42" i="2"/>
  <c r="E43" i="2"/>
  <c r="E44" i="2"/>
  <c r="D44" i="2"/>
  <c r="F44" i="2" s="1"/>
  <c r="E45" i="2"/>
  <c r="E46" i="2"/>
  <c r="E47" i="2"/>
  <c r="E48" i="2"/>
  <c r="D48" i="2"/>
  <c r="F48" i="2" s="1"/>
  <c r="H48" i="2" s="1"/>
  <c r="E49" i="2"/>
  <c r="E50" i="2"/>
  <c r="E51" i="2"/>
  <c r="I51" i="2" s="1"/>
  <c r="J51" i="2" s="1"/>
  <c r="E52" i="2"/>
  <c r="E53" i="2"/>
  <c r="E54" i="2"/>
  <c r="I54" i="2"/>
  <c r="E55" i="2"/>
  <c r="E56" i="2"/>
  <c r="I56" i="2"/>
  <c r="J56" i="2"/>
  <c r="E57" i="2"/>
  <c r="E58" i="2"/>
  <c r="E59" i="2"/>
  <c r="E60" i="2"/>
  <c r="I60" i="2"/>
  <c r="E61" i="2"/>
  <c r="E62" i="2"/>
  <c r="E63" i="2"/>
  <c r="E64" i="2"/>
  <c r="E65" i="2"/>
  <c r="E66" i="2"/>
  <c r="E67" i="2"/>
  <c r="I67" i="2"/>
  <c r="E68" i="2"/>
  <c r="I68" i="2"/>
  <c r="E69" i="2"/>
  <c r="E70" i="2"/>
  <c r="E71" i="2"/>
  <c r="E72" i="2"/>
  <c r="I72" i="2"/>
  <c r="J72" i="2"/>
  <c r="E73" i="2"/>
  <c r="E74" i="2"/>
  <c r="E75" i="2"/>
  <c r="I75" i="2"/>
  <c r="J75" i="2"/>
  <c r="E76" i="2"/>
  <c r="I76" i="2"/>
  <c r="E77" i="2"/>
  <c r="E78" i="2"/>
  <c r="E79" i="2"/>
  <c r="E80" i="2"/>
  <c r="E81" i="2"/>
  <c r="E82" i="2"/>
  <c r="E83" i="2"/>
  <c r="E84" i="2"/>
  <c r="E85" i="2"/>
  <c r="E86" i="2"/>
  <c r="E87" i="2"/>
  <c r="E88" i="2"/>
  <c r="I88" i="2"/>
  <c r="E89" i="2"/>
  <c r="E90" i="2"/>
  <c r="E91" i="2"/>
  <c r="E92" i="2"/>
  <c r="I92" i="2"/>
  <c r="E93" i="2"/>
  <c r="E94" i="2"/>
  <c r="E95" i="2"/>
  <c r="E96" i="2"/>
  <c r="E97" i="2"/>
  <c r="E98" i="2"/>
  <c r="E99" i="2"/>
  <c r="E100" i="2"/>
  <c r="I100" i="2"/>
  <c r="E101" i="2"/>
  <c r="E102" i="2"/>
  <c r="E103" i="2"/>
  <c r="E104" i="2"/>
  <c r="I104" i="2"/>
  <c r="J104" i="2"/>
  <c r="E105" i="2"/>
  <c r="E106" i="2"/>
  <c r="E107" i="2"/>
  <c r="E108" i="2"/>
  <c r="E109" i="2"/>
  <c r="E110" i="2"/>
  <c r="I110" i="2"/>
  <c r="J110" i="2"/>
  <c r="E111" i="2"/>
  <c r="E112" i="2"/>
  <c r="E113" i="2"/>
  <c r="E114" i="2"/>
  <c r="E115" i="2"/>
  <c r="E116" i="2"/>
  <c r="E117" i="2"/>
  <c r="I117" i="2"/>
  <c r="E118" i="2"/>
  <c r="E119" i="2"/>
  <c r="E120" i="2"/>
  <c r="I120" i="2"/>
  <c r="J120" i="2"/>
  <c r="E121" i="2"/>
  <c r="E122" i="2"/>
  <c r="E123" i="2"/>
  <c r="E124" i="2"/>
  <c r="I124" i="2"/>
  <c r="J124" i="2"/>
  <c r="E125" i="2"/>
  <c r="E126" i="2"/>
  <c r="E127" i="2"/>
  <c r="E128" i="2"/>
  <c r="E129" i="2"/>
  <c r="E130" i="2"/>
  <c r="E131" i="2"/>
  <c r="E132" i="2"/>
  <c r="I132" i="2"/>
  <c r="E133" i="2"/>
  <c r="E134" i="2"/>
  <c r="E135" i="2"/>
  <c r="E136" i="2"/>
  <c r="E137" i="2"/>
  <c r="E138" i="2"/>
  <c r="E139" i="2"/>
  <c r="E140" i="2"/>
  <c r="I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I152" i="2"/>
  <c r="J152" i="2"/>
  <c r="E153" i="2"/>
  <c r="E154" i="2"/>
  <c r="E155" i="2"/>
  <c r="E156" i="2"/>
  <c r="I156" i="2"/>
  <c r="E157" i="2"/>
  <c r="E158" i="2"/>
  <c r="I158" i="2"/>
  <c r="J158" i="2"/>
  <c r="E159" i="2"/>
  <c r="E160" i="2"/>
  <c r="E161" i="2"/>
  <c r="I161" i="2"/>
  <c r="E162" i="2"/>
  <c r="E163" i="2"/>
  <c r="E164" i="2"/>
  <c r="I164" i="2"/>
  <c r="E165" i="2"/>
  <c r="E166" i="2"/>
  <c r="F16" i="2"/>
  <c r="F15" i="2"/>
  <c r="F12" i="2"/>
  <c r="D21" i="2"/>
  <c r="F21" i="2" s="1"/>
  <c r="H21" i="2" s="1"/>
  <c r="D22" i="2"/>
  <c r="F22" i="2" s="1"/>
  <c r="D23" i="2"/>
  <c r="D25" i="2"/>
  <c r="D26" i="2"/>
  <c r="D27" i="2"/>
  <c r="I27" i="2" s="1"/>
  <c r="J27" i="2" s="1"/>
  <c r="F28" i="2"/>
  <c r="D29" i="2"/>
  <c r="F29" i="2" s="1"/>
  <c r="G29" i="2" s="1"/>
  <c r="D30" i="2"/>
  <c r="F30" i="2" s="1"/>
  <c r="D31" i="2"/>
  <c r="F31" i="2" s="1"/>
  <c r="D33" i="2"/>
  <c r="D34" i="2"/>
  <c r="F34" i="2" s="1"/>
  <c r="D35" i="2"/>
  <c r="F36" i="2"/>
  <c r="H36" i="2" s="1"/>
  <c r="D37" i="2"/>
  <c r="F37" i="2" s="1"/>
  <c r="D38" i="2"/>
  <c r="F38" i="2" s="1"/>
  <c r="D39" i="2"/>
  <c r="F39" i="2" s="1"/>
  <c r="F40" i="2"/>
  <c r="G40" i="2" s="1"/>
  <c r="D41" i="2"/>
  <c r="I41" i="2"/>
  <c r="J41" i="2" s="1"/>
  <c r="D42" i="2"/>
  <c r="F42" i="2" s="1"/>
  <c r="D43" i="2"/>
  <c r="F43" i="2" s="1"/>
  <c r="G43" i="2" s="1"/>
  <c r="D45" i="2"/>
  <c r="F45" i="2" s="1"/>
  <c r="H45" i="2" s="1"/>
  <c r="D46" i="2"/>
  <c r="F46" i="2" s="1"/>
  <c r="D47" i="2"/>
  <c r="D49" i="2"/>
  <c r="F49" i="2" s="1"/>
  <c r="G49" i="2" s="1"/>
  <c r="D50" i="2"/>
  <c r="F50" i="2" s="1"/>
  <c r="H50" i="2" s="1"/>
  <c r="D51" i="2"/>
  <c r="D52" i="2"/>
  <c r="D53" i="2"/>
  <c r="F53" i="2"/>
  <c r="H53" i="2"/>
  <c r="D54" i="2"/>
  <c r="F54" i="2"/>
  <c r="D55" i="2"/>
  <c r="D56" i="2"/>
  <c r="F56" i="2"/>
  <c r="D57" i="2"/>
  <c r="D58" i="2"/>
  <c r="F58" i="2"/>
  <c r="D59" i="2"/>
  <c r="D60" i="2"/>
  <c r="F60" i="2"/>
  <c r="D61" i="2"/>
  <c r="G61" i="2"/>
  <c r="F61" i="2"/>
  <c r="H61" i="2"/>
  <c r="D62" i="2"/>
  <c r="F62" i="2"/>
  <c r="D63" i="2"/>
  <c r="D64" i="2"/>
  <c r="I64" i="2"/>
  <c r="F64" i="2"/>
  <c r="D65" i="2"/>
  <c r="D66" i="2"/>
  <c r="F66" i="2"/>
  <c r="D67" i="2"/>
  <c r="D68" i="2"/>
  <c r="F68" i="2"/>
  <c r="H68" i="2"/>
  <c r="D69" i="2"/>
  <c r="F69" i="2"/>
  <c r="H69" i="2"/>
  <c r="D70" i="2"/>
  <c r="F70" i="2"/>
  <c r="D71" i="2"/>
  <c r="D72" i="2"/>
  <c r="F72" i="2"/>
  <c r="H72" i="2"/>
  <c r="D73" i="2"/>
  <c r="I73" i="2"/>
  <c r="J73" i="2"/>
  <c r="D74" i="2"/>
  <c r="F74" i="2"/>
  <c r="D75" i="2"/>
  <c r="D76" i="2"/>
  <c r="F76" i="2"/>
  <c r="G76" i="2"/>
  <c r="D77" i="2"/>
  <c r="F77" i="2"/>
  <c r="G77" i="2"/>
  <c r="H77" i="2"/>
  <c r="D78" i="2"/>
  <c r="F78" i="2"/>
  <c r="D79" i="2"/>
  <c r="D80" i="2"/>
  <c r="F80" i="2"/>
  <c r="H80" i="2"/>
  <c r="D81" i="2"/>
  <c r="D82" i="2"/>
  <c r="F82" i="2"/>
  <c r="D83" i="2"/>
  <c r="D84" i="2"/>
  <c r="I84" i="2"/>
  <c r="J84" i="2"/>
  <c r="D85" i="2"/>
  <c r="F85" i="2"/>
  <c r="D86" i="2"/>
  <c r="F86" i="2"/>
  <c r="D87" i="2"/>
  <c r="D88" i="2"/>
  <c r="F88" i="2"/>
  <c r="D89" i="2"/>
  <c r="D90" i="2"/>
  <c r="F90" i="2"/>
  <c r="D91" i="2"/>
  <c r="I91" i="2"/>
  <c r="J91" i="2"/>
  <c r="D92" i="2"/>
  <c r="F92" i="2"/>
  <c r="D93" i="2"/>
  <c r="F93" i="2"/>
  <c r="H93" i="2"/>
  <c r="D94" i="2"/>
  <c r="F94" i="2"/>
  <c r="D95" i="2"/>
  <c r="D96" i="2"/>
  <c r="D97" i="2"/>
  <c r="D98" i="2"/>
  <c r="F98" i="2"/>
  <c r="H98" i="2"/>
  <c r="D99" i="2"/>
  <c r="D100" i="2"/>
  <c r="F100" i="2"/>
  <c r="D101" i="2"/>
  <c r="F101" i="2"/>
  <c r="H101" i="2"/>
  <c r="D102" i="2"/>
  <c r="F102" i="2"/>
  <c r="D103" i="2"/>
  <c r="D104" i="2"/>
  <c r="F104" i="2"/>
  <c r="D105" i="2"/>
  <c r="F105" i="2"/>
  <c r="H105" i="2"/>
  <c r="D106" i="2"/>
  <c r="F106" i="2"/>
  <c r="H106" i="2"/>
  <c r="D107" i="2"/>
  <c r="D108" i="2"/>
  <c r="D109" i="2"/>
  <c r="F109" i="2"/>
  <c r="H109" i="2"/>
  <c r="D110" i="2"/>
  <c r="F110" i="2"/>
  <c r="H110" i="2"/>
  <c r="D111" i="2"/>
  <c r="D112" i="2"/>
  <c r="F112" i="2"/>
  <c r="D113" i="2"/>
  <c r="D114" i="2"/>
  <c r="F114" i="2"/>
  <c r="H114" i="2"/>
  <c r="D115" i="2"/>
  <c r="D116" i="2"/>
  <c r="F116" i="2"/>
  <c r="H116" i="2"/>
  <c r="D117" i="2"/>
  <c r="F117" i="2"/>
  <c r="D118" i="2"/>
  <c r="F118" i="2"/>
  <c r="D119" i="2"/>
  <c r="D120" i="2"/>
  <c r="F120" i="2"/>
  <c r="D121" i="2"/>
  <c r="D122" i="2"/>
  <c r="F122" i="2"/>
  <c r="H122" i="2"/>
  <c r="D123" i="2"/>
  <c r="G123" i="2"/>
  <c r="F123" i="2"/>
  <c r="D124" i="2"/>
  <c r="F124" i="2"/>
  <c r="D125" i="2"/>
  <c r="F125" i="2"/>
  <c r="H125" i="2"/>
  <c r="D126" i="2"/>
  <c r="F126" i="2"/>
  <c r="D127" i="2"/>
  <c r="D128" i="2"/>
  <c r="D129" i="2"/>
  <c r="F129" i="2"/>
  <c r="H129" i="2"/>
  <c r="D130" i="2"/>
  <c r="F130" i="2"/>
  <c r="H130" i="2"/>
  <c r="D131" i="2"/>
  <c r="F131" i="2"/>
  <c r="H131" i="2"/>
  <c r="D132" i="2"/>
  <c r="F132" i="2"/>
  <c r="G132" i="2"/>
  <c r="D133" i="2"/>
  <c r="F133" i="2"/>
  <c r="G133" i="2"/>
  <c r="H133" i="2"/>
  <c r="D134" i="2"/>
  <c r="D135" i="2"/>
  <c r="D136" i="2"/>
  <c r="F136" i="2"/>
  <c r="D137" i="2"/>
  <c r="F137" i="2"/>
  <c r="G137" i="2"/>
  <c r="H137" i="2"/>
  <c r="D138" i="2"/>
  <c r="D139" i="2"/>
  <c r="F139" i="2"/>
  <c r="D140" i="2"/>
  <c r="F140" i="2"/>
  <c r="G140" i="2"/>
  <c r="D141" i="2"/>
  <c r="D142" i="2"/>
  <c r="F142" i="2"/>
  <c r="H142" i="2"/>
  <c r="D143" i="2"/>
  <c r="D144" i="2"/>
  <c r="F144" i="2"/>
  <c r="H144" i="2"/>
  <c r="D145" i="2"/>
  <c r="F145" i="2"/>
  <c r="H145" i="2"/>
  <c r="D146" i="2"/>
  <c r="F146" i="2"/>
  <c r="H146" i="2"/>
  <c r="D147" i="2"/>
  <c r="G147" i="2"/>
  <c r="F147" i="2"/>
  <c r="D148" i="2"/>
  <c r="I148" i="2"/>
  <c r="D149" i="2"/>
  <c r="F149" i="2"/>
  <c r="H149" i="2"/>
  <c r="D150" i="2"/>
  <c r="F150" i="2"/>
  <c r="D151" i="2"/>
  <c r="D152" i="2"/>
  <c r="F152" i="2"/>
  <c r="D153" i="2"/>
  <c r="F153" i="2"/>
  <c r="H153" i="2"/>
  <c r="D154" i="2"/>
  <c r="D155" i="2"/>
  <c r="F155" i="2"/>
  <c r="H155" i="2"/>
  <c r="D156" i="2"/>
  <c r="F156" i="2"/>
  <c r="H156" i="2"/>
  <c r="G156" i="2"/>
  <c r="D157" i="2"/>
  <c r="D158" i="2"/>
  <c r="F158" i="2"/>
  <c r="H158" i="2"/>
  <c r="D159" i="2"/>
  <c r="D160" i="2"/>
  <c r="G160" i="2"/>
  <c r="F160" i="2"/>
  <c r="H160" i="2"/>
  <c r="D161" i="2"/>
  <c r="F161" i="2"/>
  <c r="D162" i="2"/>
  <c r="F162" i="2"/>
  <c r="H162" i="2"/>
  <c r="D163" i="2"/>
  <c r="F163" i="2"/>
  <c r="H163" i="2"/>
  <c r="D164" i="2"/>
  <c r="F164" i="2"/>
  <c r="D165" i="2"/>
  <c r="F165" i="2"/>
  <c r="H165" i="2"/>
  <c r="D166" i="2"/>
  <c r="I166" i="2"/>
  <c r="F166" i="2"/>
  <c r="H166" i="2"/>
  <c r="H16" i="2"/>
  <c r="H15" i="2"/>
  <c r="H12" i="2"/>
  <c r="H64" i="2"/>
  <c r="H76" i="2"/>
  <c r="H120" i="2"/>
  <c r="H123" i="2"/>
  <c r="H124" i="2"/>
  <c r="H132" i="2"/>
  <c r="H140" i="2"/>
  <c r="H147" i="2"/>
  <c r="G16" i="2"/>
  <c r="G15" i="2"/>
  <c r="G12" i="2"/>
  <c r="G53" i="2"/>
  <c r="G64" i="2"/>
  <c r="G69" i="2"/>
  <c r="G72" i="2"/>
  <c r="G101" i="2"/>
  <c r="G110" i="2"/>
  <c r="G120" i="2"/>
  <c r="G125" i="2"/>
  <c r="G129" i="2"/>
  <c r="G130" i="2"/>
  <c r="G131" i="2"/>
  <c r="G146" i="2"/>
  <c r="G149" i="2"/>
  <c r="G153" i="2"/>
  <c r="G162" i="2"/>
  <c r="G163" i="2"/>
  <c r="G165" i="2"/>
  <c r="I16" i="2"/>
  <c r="I15" i="2"/>
  <c r="I46" i="2"/>
  <c r="J46" i="2" s="1"/>
  <c r="I53" i="2"/>
  <c r="J54" i="2"/>
  <c r="I57" i="2"/>
  <c r="J57" i="2"/>
  <c r="I58" i="2"/>
  <c r="J58" i="2"/>
  <c r="I59" i="2"/>
  <c r="J59" i="2"/>
  <c r="I62" i="2"/>
  <c r="J62" i="2"/>
  <c r="I65" i="2"/>
  <c r="J65" i="2"/>
  <c r="I66" i="2"/>
  <c r="J66" i="2"/>
  <c r="J67" i="2"/>
  <c r="I69" i="2"/>
  <c r="I70" i="2"/>
  <c r="J70" i="2"/>
  <c r="I74" i="2"/>
  <c r="J74" i="2"/>
  <c r="I77" i="2"/>
  <c r="J77" i="2"/>
  <c r="I78" i="2"/>
  <c r="J78" i="2"/>
  <c r="I81" i="2"/>
  <c r="J81" i="2"/>
  <c r="I82" i="2"/>
  <c r="J82" i="2"/>
  <c r="I83" i="2"/>
  <c r="J83" i="2"/>
  <c r="I85" i="2"/>
  <c r="I86" i="2"/>
  <c r="J86" i="2"/>
  <c r="I89" i="2"/>
  <c r="J89" i="2"/>
  <c r="I93" i="2"/>
  <c r="J93" i="2"/>
  <c r="I94" i="2"/>
  <c r="J94" i="2"/>
  <c r="I97" i="2"/>
  <c r="J97" i="2"/>
  <c r="I99" i="2"/>
  <c r="J99" i="2"/>
  <c r="I101" i="2"/>
  <c r="J101" i="2"/>
  <c r="I102" i="2"/>
  <c r="J102" i="2"/>
  <c r="I106" i="2"/>
  <c r="J106" i="2"/>
  <c r="I107" i="2"/>
  <c r="J107" i="2"/>
  <c r="I109" i="2"/>
  <c r="J109" i="2"/>
  <c r="I113" i="2"/>
  <c r="J113" i="2"/>
  <c r="I114" i="2"/>
  <c r="J114" i="2"/>
  <c r="I115" i="2"/>
  <c r="J115" i="2"/>
  <c r="I122" i="2"/>
  <c r="J122" i="2"/>
  <c r="I123" i="2"/>
  <c r="J123" i="2"/>
  <c r="I125" i="2"/>
  <c r="J125" i="2"/>
  <c r="I126" i="2"/>
  <c r="J126" i="2"/>
  <c r="I129" i="2"/>
  <c r="J129" i="2"/>
  <c r="I130" i="2"/>
  <c r="J130" i="2"/>
  <c r="I133" i="2"/>
  <c r="I138" i="2"/>
  <c r="J138" i="2"/>
  <c r="I141" i="2"/>
  <c r="J141" i="2"/>
  <c r="I145" i="2"/>
  <c r="J145" i="2"/>
  <c r="I146" i="2"/>
  <c r="J146" i="2"/>
  <c r="I147" i="2"/>
  <c r="J147" i="2"/>
  <c r="I149" i="2"/>
  <c r="J149" i="2"/>
  <c r="I150" i="2"/>
  <c r="J150" i="2"/>
  <c r="I153" i="2"/>
  <c r="J153" i="2"/>
  <c r="I157" i="2"/>
  <c r="J157" i="2"/>
  <c r="J161" i="2"/>
  <c r="I162" i="2"/>
  <c r="J162" i="2"/>
  <c r="I163" i="2"/>
  <c r="J163" i="2"/>
  <c r="I165" i="2"/>
  <c r="J165" i="2"/>
  <c r="D16" i="2"/>
  <c r="D15" i="2"/>
  <c r="D13" i="2"/>
  <c r="J16" i="2"/>
  <c r="J15" i="2"/>
  <c r="J13" i="2"/>
  <c r="J12" i="2"/>
  <c r="J53" i="2"/>
  <c r="J60" i="2"/>
  <c r="J64" i="2"/>
  <c r="J68" i="2"/>
  <c r="J69" i="2"/>
  <c r="J76" i="2"/>
  <c r="J85" i="2"/>
  <c r="J88" i="2"/>
  <c r="J92" i="2"/>
  <c r="J100" i="2"/>
  <c r="J117" i="2"/>
  <c r="J132" i="2"/>
  <c r="J133" i="2"/>
  <c r="J140" i="2"/>
  <c r="J148" i="2"/>
  <c r="J156" i="2"/>
  <c r="J164" i="2"/>
  <c r="J166" i="2"/>
  <c r="D17" i="2"/>
  <c r="D338" i="2"/>
  <c r="I338" i="2"/>
  <c r="J338" i="2"/>
  <c r="E337" i="2"/>
  <c r="D337" i="2"/>
  <c r="F337" i="2"/>
  <c r="E336" i="2"/>
  <c r="D336" i="2"/>
  <c r="F336" i="2"/>
  <c r="H336" i="2"/>
  <c r="E335" i="2"/>
  <c r="I335" i="2"/>
  <c r="J335" i="2"/>
  <c r="D335" i="2"/>
  <c r="E334" i="2"/>
  <c r="D334" i="2"/>
  <c r="F334" i="2"/>
  <c r="E333" i="2"/>
  <c r="D333" i="2"/>
  <c r="I333" i="2"/>
  <c r="J333" i="2"/>
  <c r="E332" i="2"/>
  <c r="I332" i="2"/>
  <c r="J332" i="2"/>
  <c r="D332" i="2"/>
  <c r="F332" i="2"/>
  <c r="H332" i="2"/>
  <c r="G332" i="2"/>
  <c r="E331" i="2"/>
  <c r="D331" i="2"/>
  <c r="I331" i="2"/>
  <c r="J331" i="2"/>
  <c r="E330" i="2"/>
  <c r="I330" i="2"/>
  <c r="J330" i="2"/>
  <c r="D330" i="2"/>
  <c r="F330" i="2"/>
  <c r="E329" i="2"/>
  <c r="I329" i="2"/>
  <c r="J329" i="2"/>
  <c r="D329" i="2"/>
  <c r="E328" i="2"/>
  <c r="D328" i="2"/>
  <c r="I328" i="2"/>
  <c r="J328" i="2"/>
  <c r="E327" i="2"/>
  <c r="D327" i="2"/>
  <c r="E326" i="2"/>
  <c r="D326" i="2"/>
  <c r="F326" i="2"/>
  <c r="H326" i="2"/>
  <c r="I326" i="2"/>
  <c r="J326" i="2"/>
  <c r="E325" i="2"/>
  <c r="D325" i="2"/>
  <c r="E324" i="2"/>
  <c r="D324" i="2"/>
  <c r="I324" i="2"/>
  <c r="J324" i="2"/>
  <c r="F324" i="2"/>
  <c r="H324" i="2"/>
  <c r="E323" i="2"/>
  <c r="I323" i="2"/>
  <c r="J323" i="2"/>
  <c r="D323" i="2"/>
  <c r="E322" i="2"/>
  <c r="I322" i="2"/>
  <c r="J322" i="2"/>
  <c r="D322" i="2"/>
  <c r="F322" i="2"/>
  <c r="H322" i="2"/>
  <c r="E321" i="2"/>
  <c r="D321" i="2"/>
  <c r="F321" i="2"/>
  <c r="H321" i="2"/>
  <c r="E320" i="2"/>
  <c r="I320" i="2"/>
  <c r="D320" i="2"/>
  <c r="F320" i="2"/>
  <c r="H320" i="2"/>
  <c r="J320" i="2"/>
  <c r="G320" i="2"/>
  <c r="E319" i="2"/>
  <c r="D319" i="2"/>
  <c r="I319" i="2"/>
  <c r="J319" i="2"/>
  <c r="E318" i="2"/>
  <c r="D318" i="2"/>
  <c r="E317" i="2"/>
  <c r="D317" i="2"/>
  <c r="F317" i="2"/>
  <c r="E316" i="2"/>
  <c r="D316" i="2"/>
  <c r="F316" i="2"/>
  <c r="H316" i="2"/>
  <c r="E315" i="2"/>
  <c r="I315" i="2"/>
  <c r="J315" i="2"/>
  <c r="D315" i="2"/>
  <c r="E314" i="2"/>
  <c r="D314" i="2"/>
  <c r="F314" i="2"/>
  <c r="E313" i="2"/>
  <c r="I313" i="2"/>
  <c r="J313" i="2"/>
  <c r="D313" i="2"/>
  <c r="F313" i="2"/>
  <c r="E312" i="2"/>
  <c r="D312" i="2"/>
  <c r="F312" i="2"/>
  <c r="E311" i="2"/>
  <c r="D311" i="2"/>
  <c r="E310" i="2"/>
  <c r="I310" i="2"/>
  <c r="J310" i="2"/>
  <c r="D310" i="2"/>
  <c r="F310" i="2"/>
  <c r="E309" i="2"/>
  <c r="D309" i="2"/>
  <c r="E308" i="2"/>
  <c r="I308" i="2"/>
  <c r="J308" i="2"/>
  <c r="D308" i="2"/>
  <c r="F308" i="2"/>
  <c r="H308" i="2"/>
  <c r="E307" i="2"/>
  <c r="D307" i="2"/>
  <c r="I307" i="2"/>
  <c r="J307" i="2"/>
  <c r="E306" i="2"/>
  <c r="D306" i="2"/>
  <c r="F306" i="2"/>
  <c r="H306" i="2"/>
  <c r="I306" i="2"/>
  <c r="J306" i="2"/>
  <c r="G306" i="2"/>
  <c r="E305" i="2"/>
  <c r="D305" i="2"/>
  <c r="F305" i="2"/>
  <c r="H305" i="2"/>
  <c r="G305" i="2"/>
  <c r="E304" i="2"/>
  <c r="D304" i="2"/>
  <c r="I304" i="2"/>
  <c r="J304" i="2"/>
  <c r="E303" i="2"/>
  <c r="D303" i="2"/>
  <c r="F303" i="2"/>
  <c r="G303" i="2"/>
  <c r="H303" i="2"/>
  <c r="E302" i="2"/>
  <c r="I302" i="2"/>
  <c r="D302" i="2"/>
  <c r="J302" i="2"/>
  <c r="E301" i="2"/>
  <c r="D301" i="2"/>
  <c r="F301" i="2"/>
  <c r="H301" i="2"/>
  <c r="G301" i="2"/>
  <c r="E300" i="2"/>
  <c r="I300" i="2"/>
  <c r="J300" i="2"/>
  <c r="D300" i="2"/>
  <c r="E299" i="2"/>
  <c r="D299" i="2"/>
  <c r="F299" i="2"/>
  <c r="H299" i="2"/>
  <c r="G299" i="2"/>
  <c r="E298" i="2"/>
  <c r="D298" i="2"/>
  <c r="E297" i="2"/>
  <c r="D297" i="2"/>
  <c r="F297" i="2"/>
  <c r="E296" i="2"/>
  <c r="I296" i="2"/>
  <c r="D296" i="2"/>
  <c r="J296" i="2"/>
  <c r="E295" i="2"/>
  <c r="D295" i="2"/>
  <c r="F295" i="2"/>
  <c r="E294" i="2"/>
  <c r="D294" i="2"/>
  <c r="I294" i="2"/>
  <c r="J294" i="2"/>
  <c r="E293" i="2"/>
  <c r="I293" i="2"/>
  <c r="J293" i="2"/>
  <c r="D293" i="2"/>
  <c r="E292" i="2"/>
  <c r="D292" i="2"/>
  <c r="I292" i="2"/>
  <c r="J292" i="2"/>
  <c r="E291" i="2"/>
  <c r="D291" i="2"/>
  <c r="E290" i="2"/>
  <c r="D290" i="2"/>
  <c r="F290" i="2"/>
  <c r="H290" i="2"/>
  <c r="E289" i="2"/>
  <c r="I289" i="2"/>
  <c r="J289" i="2"/>
  <c r="D289" i="2"/>
  <c r="F289" i="2"/>
  <c r="G289" i="2"/>
  <c r="E288" i="2"/>
  <c r="D288" i="2"/>
  <c r="I288" i="2"/>
  <c r="J288" i="2"/>
  <c r="E287" i="2"/>
  <c r="I287" i="2"/>
  <c r="J287" i="2"/>
  <c r="D287" i="2"/>
  <c r="F287" i="2"/>
  <c r="H287" i="2"/>
  <c r="E286" i="2"/>
  <c r="D286" i="2"/>
  <c r="F286" i="2"/>
  <c r="I286" i="2"/>
  <c r="J286" i="2"/>
  <c r="E285" i="2"/>
  <c r="D285" i="2"/>
  <c r="E284" i="2"/>
  <c r="I284" i="2"/>
  <c r="J284" i="2"/>
  <c r="D284" i="2"/>
  <c r="E283" i="2"/>
  <c r="D283" i="2"/>
  <c r="E282" i="2"/>
  <c r="I282" i="2"/>
  <c r="J282" i="2"/>
  <c r="D282" i="2"/>
  <c r="F282" i="2"/>
  <c r="G282" i="2"/>
  <c r="E281" i="2"/>
  <c r="I281" i="2"/>
  <c r="J281" i="2"/>
  <c r="D281" i="2"/>
  <c r="F281" i="2"/>
  <c r="G281" i="2"/>
  <c r="E280" i="2"/>
  <c r="I280" i="2"/>
  <c r="J280" i="2"/>
  <c r="D280" i="2"/>
  <c r="E279" i="2"/>
  <c r="D279" i="2"/>
  <c r="F279" i="2"/>
  <c r="H279" i="2"/>
  <c r="I279" i="2"/>
  <c r="J279" i="2"/>
  <c r="G279" i="2"/>
  <c r="E278" i="2"/>
  <c r="D278" i="2"/>
  <c r="F278" i="2"/>
  <c r="H278" i="2"/>
  <c r="I278" i="2"/>
  <c r="J278" i="2"/>
  <c r="G278" i="2"/>
  <c r="E277" i="2"/>
  <c r="I277" i="2"/>
  <c r="J277" i="2"/>
  <c r="D277" i="2"/>
  <c r="F277" i="2"/>
  <c r="H277" i="2"/>
  <c r="E276" i="2"/>
  <c r="I276" i="2"/>
  <c r="J276" i="2"/>
  <c r="D276" i="2"/>
  <c r="E275" i="2"/>
  <c r="D275" i="2"/>
  <c r="F275" i="2"/>
  <c r="H275" i="2"/>
  <c r="E274" i="2"/>
  <c r="D274" i="2"/>
  <c r="E273" i="2"/>
  <c r="D273" i="2"/>
  <c r="G273" i="2"/>
  <c r="F273" i="2"/>
  <c r="H273" i="2"/>
  <c r="E272" i="2"/>
  <c r="I272" i="2"/>
  <c r="J272" i="2"/>
  <c r="D272" i="2"/>
  <c r="E271" i="2"/>
  <c r="I271" i="2"/>
  <c r="J271" i="2"/>
  <c r="D271" i="2"/>
  <c r="F271" i="2"/>
  <c r="H271" i="2"/>
  <c r="E270" i="2"/>
  <c r="I270" i="2"/>
  <c r="J270" i="2"/>
  <c r="D270" i="2"/>
  <c r="F270" i="2"/>
  <c r="H270" i="2"/>
  <c r="E269" i="2"/>
  <c r="I269" i="2"/>
  <c r="J269" i="2"/>
  <c r="D269" i="2"/>
  <c r="F269" i="2"/>
  <c r="H269" i="2"/>
  <c r="E268" i="2"/>
  <c r="D268" i="2"/>
  <c r="E267" i="2"/>
  <c r="D267" i="2"/>
  <c r="F267" i="2"/>
  <c r="H267" i="2"/>
  <c r="E266" i="2"/>
  <c r="D266" i="2"/>
  <c r="E265" i="2"/>
  <c r="I265" i="2"/>
  <c r="J265" i="2"/>
  <c r="D265" i="2"/>
  <c r="F265" i="2"/>
  <c r="H265" i="2"/>
  <c r="G265" i="2"/>
  <c r="E264" i="2"/>
  <c r="D264" i="2"/>
  <c r="I264" i="2"/>
  <c r="J264" i="2"/>
  <c r="E263" i="2"/>
  <c r="D263" i="2"/>
  <c r="F263" i="2"/>
  <c r="H263" i="2"/>
  <c r="I263" i="2"/>
  <c r="J263" i="2"/>
  <c r="E262" i="2"/>
  <c r="D262" i="2"/>
  <c r="G262" i="2"/>
  <c r="F262" i="2"/>
  <c r="I262" i="2"/>
  <c r="J262" i="2"/>
  <c r="H262" i="2"/>
  <c r="E261" i="2"/>
  <c r="I261" i="2"/>
  <c r="J261" i="2"/>
  <c r="D261" i="2"/>
  <c r="F261" i="2"/>
  <c r="G261" i="2"/>
  <c r="H261" i="2"/>
  <c r="E260" i="2"/>
  <c r="I260" i="2"/>
  <c r="J260" i="2"/>
  <c r="D260" i="2"/>
  <c r="E259" i="2"/>
  <c r="D259" i="2"/>
  <c r="F259" i="2"/>
  <c r="H259" i="2"/>
  <c r="E258" i="2"/>
  <c r="D258" i="2"/>
  <c r="F258" i="2"/>
  <c r="H258" i="2"/>
  <c r="G258" i="2"/>
  <c r="I258" i="2"/>
  <c r="J258" i="2"/>
  <c r="E257" i="2"/>
  <c r="D257" i="2"/>
  <c r="F257" i="2"/>
  <c r="H257" i="2"/>
  <c r="E256" i="2"/>
  <c r="I256" i="2"/>
  <c r="J256" i="2"/>
  <c r="D256" i="2"/>
  <c r="E255" i="2"/>
  <c r="I255" i="2"/>
  <c r="J255" i="2"/>
  <c r="D255" i="2"/>
  <c r="F255" i="2"/>
  <c r="H255" i="2"/>
  <c r="E254" i="2"/>
  <c r="D254" i="2"/>
  <c r="F254" i="2"/>
  <c r="E253" i="2"/>
  <c r="I253" i="2"/>
  <c r="J253" i="2"/>
  <c r="D253" i="2"/>
  <c r="F253" i="2"/>
  <c r="H253" i="2"/>
  <c r="E252" i="2"/>
  <c r="I252" i="2"/>
  <c r="J252" i="2"/>
  <c r="D252" i="2"/>
  <c r="F252" i="2"/>
  <c r="H252" i="2"/>
  <c r="G252" i="2"/>
  <c r="E251" i="2"/>
  <c r="I251" i="2"/>
  <c r="J251" i="2"/>
  <c r="D251" i="2"/>
  <c r="E250" i="2"/>
  <c r="I250" i="2"/>
  <c r="J250" i="2"/>
  <c r="D250" i="2"/>
  <c r="F250" i="2"/>
  <c r="E249" i="2"/>
  <c r="D249" i="2"/>
  <c r="F249" i="2"/>
  <c r="H249" i="2"/>
  <c r="I249" i="2"/>
  <c r="J249" i="2"/>
  <c r="E248" i="2"/>
  <c r="I248" i="2"/>
  <c r="J248" i="2"/>
  <c r="D248" i="2"/>
  <c r="F248" i="2"/>
  <c r="H248" i="2"/>
  <c r="E247" i="2"/>
  <c r="I247" i="2"/>
  <c r="D247" i="2"/>
  <c r="E246" i="2"/>
  <c r="D246" i="2"/>
  <c r="F246" i="2"/>
  <c r="H246" i="2"/>
  <c r="I246" i="2"/>
  <c r="J246" i="2"/>
  <c r="E245" i="2"/>
  <c r="D245" i="2"/>
  <c r="E244" i="2"/>
  <c r="I244" i="2"/>
  <c r="J244" i="2"/>
  <c r="D244" i="2"/>
  <c r="F244" i="2"/>
  <c r="H244" i="2"/>
  <c r="E243" i="2"/>
  <c r="I243" i="2"/>
  <c r="J243" i="2"/>
  <c r="D243" i="2"/>
  <c r="E242" i="2"/>
  <c r="D242" i="2"/>
  <c r="F242" i="2"/>
  <c r="H242" i="2"/>
  <c r="I242" i="2"/>
  <c r="J242" i="2"/>
  <c r="E241" i="2"/>
  <c r="D241" i="2"/>
  <c r="F241" i="2"/>
  <c r="E240" i="2"/>
  <c r="I240" i="2"/>
  <c r="J240" i="2"/>
  <c r="D240" i="2"/>
  <c r="F240" i="2"/>
  <c r="G240" i="2"/>
  <c r="H240" i="2"/>
  <c r="E239" i="2"/>
  <c r="D239" i="2"/>
  <c r="I239" i="2"/>
  <c r="J239" i="2"/>
  <c r="E238" i="2"/>
  <c r="D238" i="2"/>
  <c r="E237" i="2"/>
  <c r="I237" i="2"/>
  <c r="J237" i="2"/>
  <c r="D237" i="2"/>
  <c r="F237" i="2"/>
  <c r="G237" i="2"/>
  <c r="H237" i="2"/>
  <c r="E236" i="2"/>
  <c r="I236" i="2"/>
  <c r="D236" i="2"/>
  <c r="F236" i="2"/>
  <c r="H236" i="2"/>
  <c r="J236" i="2"/>
  <c r="E235" i="2"/>
  <c r="I235" i="2"/>
  <c r="J235" i="2"/>
  <c r="D235" i="2"/>
  <c r="E234" i="2"/>
  <c r="I234" i="2"/>
  <c r="J234" i="2"/>
  <c r="D234" i="2"/>
  <c r="F234" i="2"/>
  <c r="E233" i="2"/>
  <c r="I233" i="2"/>
  <c r="J233" i="2"/>
  <c r="D233" i="2"/>
  <c r="F233" i="2"/>
  <c r="H233" i="2"/>
  <c r="E232" i="2"/>
  <c r="I232" i="2"/>
  <c r="J232" i="2"/>
  <c r="D232" i="2"/>
  <c r="F232" i="2"/>
  <c r="E231" i="2"/>
  <c r="D231" i="2"/>
  <c r="E230" i="2"/>
  <c r="D230" i="2"/>
  <c r="F230" i="2"/>
  <c r="E229" i="2"/>
  <c r="D229" i="2"/>
  <c r="F229" i="2"/>
  <c r="E228" i="2"/>
  <c r="I228" i="2"/>
  <c r="D228" i="2"/>
  <c r="F228" i="2"/>
  <c r="H228" i="2"/>
  <c r="J228" i="2"/>
  <c r="E227" i="2"/>
  <c r="D227" i="2"/>
  <c r="I227" i="2"/>
  <c r="J227" i="2"/>
  <c r="E226" i="2"/>
  <c r="I226" i="2"/>
  <c r="J226" i="2"/>
  <c r="D226" i="2"/>
  <c r="F226" i="2"/>
  <c r="H226" i="2"/>
  <c r="E225" i="2"/>
  <c r="D225" i="2"/>
  <c r="F225" i="2"/>
  <c r="E224" i="2"/>
  <c r="D224" i="2"/>
  <c r="E223" i="2"/>
  <c r="I223" i="2"/>
  <c r="J223" i="2"/>
  <c r="D223" i="2"/>
  <c r="E222" i="2"/>
  <c r="D222" i="2"/>
  <c r="F222" i="2"/>
  <c r="H222" i="2"/>
  <c r="E221" i="2"/>
  <c r="I221" i="2"/>
  <c r="D221" i="2"/>
  <c r="F221" i="2"/>
  <c r="J221" i="2"/>
  <c r="E220" i="2"/>
  <c r="I220" i="2"/>
  <c r="J220" i="2"/>
  <c r="D220" i="2"/>
  <c r="F220" i="2"/>
  <c r="G220" i="2"/>
  <c r="H220" i="2"/>
  <c r="E219" i="2"/>
  <c r="D219" i="2"/>
  <c r="E218" i="2"/>
  <c r="D218" i="2"/>
  <c r="F218" i="2"/>
  <c r="G218" i="2"/>
  <c r="E217" i="2"/>
  <c r="D217" i="2"/>
  <c r="E216" i="2"/>
  <c r="I216" i="2"/>
  <c r="J216" i="2"/>
  <c r="D216" i="2"/>
  <c r="G216" i="2"/>
  <c r="F216" i="2"/>
  <c r="E215" i="2"/>
  <c r="D215" i="2"/>
  <c r="E214" i="2"/>
  <c r="I214" i="2"/>
  <c r="J214" i="2"/>
  <c r="D214" i="2"/>
  <c r="F214" i="2"/>
  <c r="H214" i="2"/>
  <c r="E213" i="2"/>
  <c r="D213" i="2"/>
  <c r="F213" i="2"/>
  <c r="E212" i="2"/>
  <c r="D212" i="2"/>
  <c r="E211" i="2"/>
  <c r="I211" i="2"/>
  <c r="J211" i="2"/>
  <c r="D211" i="2"/>
  <c r="E210" i="2"/>
  <c r="I210" i="2"/>
  <c r="J210" i="2"/>
  <c r="D210" i="2"/>
  <c r="F210" i="2"/>
  <c r="H210" i="2"/>
  <c r="E209" i="2"/>
  <c r="D209" i="2"/>
  <c r="F209" i="2"/>
  <c r="G209" i="2"/>
  <c r="E208" i="2"/>
  <c r="I208" i="2"/>
  <c r="J208" i="2"/>
  <c r="D208" i="2"/>
  <c r="G208" i="2"/>
  <c r="F208" i="2"/>
  <c r="H208" i="2"/>
  <c r="E207" i="2"/>
  <c r="I207" i="2"/>
  <c r="J207" i="2"/>
  <c r="D207" i="2"/>
  <c r="E206" i="2"/>
  <c r="D206" i="2"/>
  <c r="F206" i="2"/>
  <c r="G206" i="2"/>
  <c r="E205" i="2"/>
  <c r="D205" i="2"/>
  <c r="E204" i="2"/>
  <c r="I204" i="2"/>
  <c r="J204" i="2"/>
  <c r="D204" i="2"/>
  <c r="E203" i="2"/>
  <c r="I203" i="2"/>
  <c r="D203" i="2"/>
  <c r="J203" i="2"/>
  <c r="E202" i="2"/>
  <c r="I202" i="2"/>
  <c r="J202" i="2"/>
  <c r="D202" i="2"/>
  <c r="F202" i="2"/>
  <c r="H202" i="2"/>
  <c r="E201" i="2"/>
  <c r="D201" i="2"/>
  <c r="F201" i="2"/>
  <c r="I201" i="2"/>
  <c r="J201" i="2"/>
  <c r="E200" i="2"/>
  <c r="I200" i="2"/>
  <c r="J200" i="2"/>
  <c r="D200" i="2"/>
  <c r="F200" i="2"/>
  <c r="H200" i="2"/>
  <c r="G200" i="2"/>
  <c r="E199" i="2"/>
  <c r="D199" i="2"/>
  <c r="E198" i="2"/>
  <c r="I198" i="2"/>
  <c r="J198" i="2"/>
  <c r="D198" i="2"/>
  <c r="F198" i="2"/>
  <c r="H198" i="2"/>
  <c r="E197" i="2"/>
  <c r="D197" i="2"/>
  <c r="F197" i="2"/>
  <c r="G197" i="2"/>
  <c r="E196" i="2"/>
  <c r="I196" i="2"/>
  <c r="J196" i="2"/>
  <c r="D196" i="2"/>
  <c r="F196" i="2"/>
  <c r="H196" i="2"/>
  <c r="E195" i="2"/>
  <c r="D195" i="2"/>
  <c r="I195" i="2"/>
  <c r="J195" i="2"/>
  <c r="E194" i="2"/>
  <c r="I194" i="2"/>
  <c r="J194" i="2"/>
  <c r="D194" i="2"/>
  <c r="F194" i="2"/>
  <c r="H194" i="2"/>
  <c r="E193" i="2"/>
  <c r="D193" i="2"/>
  <c r="F193" i="2"/>
  <c r="H193" i="2"/>
  <c r="E192" i="2"/>
  <c r="I192" i="2"/>
  <c r="J192" i="2"/>
  <c r="D192" i="2"/>
  <c r="G192" i="2"/>
  <c r="F192" i="2"/>
  <c r="H192" i="2"/>
  <c r="E191" i="2"/>
  <c r="I191" i="2"/>
  <c r="J191" i="2"/>
  <c r="D191" i="2"/>
  <c r="E190" i="2"/>
  <c r="D190" i="2"/>
  <c r="F190" i="2"/>
  <c r="H190" i="2"/>
  <c r="E189" i="2"/>
  <c r="D189" i="2"/>
  <c r="E188" i="2"/>
  <c r="D188" i="2"/>
  <c r="E187" i="2"/>
  <c r="I187" i="2"/>
  <c r="J187" i="2"/>
  <c r="D187" i="2"/>
  <c r="E186" i="2"/>
  <c r="I186" i="2"/>
  <c r="J186" i="2"/>
  <c r="D186" i="2"/>
  <c r="F186" i="2"/>
  <c r="G186" i="2"/>
  <c r="E185" i="2"/>
  <c r="D185" i="2"/>
  <c r="F185" i="2"/>
  <c r="I185" i="2"/>
  <c r="J185" i="2"/>
  <c r="E184" i="2"/>
  <c r="I184" i="2"/>
  <c r="J184" i="2"/>
  <c r="D184" i="2"/>
  <c r="F184" i="2"/>
  <c r="H184" i="2"/>
  <c r="E183" i="2"/>
  <c r="D183" i="2"/>
  <c r="E182" i="2"/>
  <c r="D182" i="2"/>
  <c r="F182" i="2"/>
  <c r="H182" i="2"/>
  <c r="I182" i="2"/>
  <c r="J182" i="2"/>
  <c r="E181" i="2"/>
  <c r="D181" i="2"/>
  <c r="F181" i="2"/>
  <c r="E180" i="2"/>
  <c r="I180" i="2"/>
  <c r="J180" i="2"/>
  <c r="D180" i="2"/>
  <c r="F180" i="2"/>
  <c r="H180" i="2"/>
  <c r="E179" i="2"/>
  <c r="D179" i="2"/>
  <c r="I179" i="2"/>
  <c r="J179" i="2"/>
  <c r="E178" i="2"/>
  <c r="D178" i="2"/>
  <c r="E177" i="2"/>
  <c r="D177" i="2"/>
  <c r="F177" i="2"/>
  <c r="E176" i="2"/>
  <c r="I176" i="2"/>
  <c r="J176" i="2"/>
  <c r="D176" i="2"/>
  <c r="E175" i="2"/>
  <c r="D175" i="2"/>
  <c r="E174" i="2"/>
  <c r="D174" i="2"/>
  <c r="F174" i="2"/>
  <c r="H174" i="2"/>
  <c r="E173" i="2"/>
  <c r="D173" i="2"/>
  <c r="G173" i="2"/>
  <c r="F173" i="2"/>
  <c r="H173" i="2"/>
  <c r="I173" i="2"/>
  <c r="J173" i="2"/>
  <c r="E172" i="2"/>
  <c r="I172" i="2"/>
  <c r="J172" i="2"/>
  <c r="D172" i="2"/>
  <c r="G172" i="2"/>
  <c r="F172" i="2"/>
  <c r="H172" i="2"/>
  <c r="E171" i="2"/>
  <c r="I171" i="2"/>
  <c r="J171" i="2"/>
  <c r="D171" i="2"/>
  <c r="F171" i="2"/>
  <c r="E170" i="2"/>
  <c r="I170" i="2"/>
  <c r="J170" i="2"/>
  <c r="D170" i="2"/>
  <c r="F170" i="2"/>
  <c r="E169" i="2"/>
  <c r="I169" i="2"/>
  <c r="J169" i="2"/>
  <c r="D169" i="2"/>
  <c r="F169" i="2"/>
  <c r="G169" i="2"/>
  <c r="E168" i="2"/>
  <c r="D168" i="2"/>
  <c r="F168" i="2"/>
  <c r="E167" i="2"/>
  <c r="D167" i="2"/>
  <c r="O16" i="2"/>
  <c r="O15" i="2"/>
  <c r="O13" i="2"/>
  <c r="N16" i="2"/>
  <c r="N15" i="2"/>
  <c r="N13" i="2"/>
  <c r="M16" i="2"/>
  <c r="M15" i="2"/>
  <c r="M13" i="2"/>
  <c r="L16" i="2"/>
  <c r="L15" i="2"/>
  <c r="K16" i="2"/>
  <c r="K15" i="2"/>
  <c r="K13" i="2"/>
  <c r="A13" i="2"/>
  <c r="G6" i="2"/>
  <c r="G7" i="2"/>
  <c r="G5" i="2"/>
  <c r="G4" i="2"/>
  <c r="Q84" i="1"/>
  <c r="Q83" i="1"/>
  <c r="Q81" i="1"/>
  <c r="B19" i="1"/>
  <c r="Q77" i="1"/>
  <c r="Q78" i="1"/>
  <c r="Q79" i="1"/>
  <c r="Q80" i="1"/>
  <c r="Q82" i="1"/>
  <c r="Q74" i="1"/>
  <c r="Q75" i="1"/>
  <c r="Q76" i="1"/>
  <c r="Q47" i="1"/>
  <c r="Q55" i="1"/>
  <c r="Q56" i="1"/>
  <c r="Q57" i="1"/>
  <c r="Q48" i="1"/>
  <c r="Q49" i="1"/>
  <c r="Q50" i="1"/>
  <c r="Q54" i="1"/>
  <c r="Q51" i="1"/>
  <c r="Q58" i="1"/>
  <c r="Q52" i="1"/>
  <c r="Q53" i="1"/>
  <c r="Q59" i="1"/>
  <c r="Q60" i="1"/>
  <c r="Q61" i="1"/>
  <c r="Q62" i="1"/>
  <c r="Q63" i="1"/>
  <c r="Q64" i="1"/>
  <c r="Q65" i="1"/>
  <c r="Q66" i="1"/>
  <c r="Q67" i="1"/>
  <c r="Q68" i="1"/>
  <c r="Q69" i="1"/>
  <c r="Q70" i="1"/>
  <c r="Q43" i="1"/>
  <c r="G181" i="2"/>
  <c r="H181" i="2"/>
  <c r="H186" i="2"/>
  <c r="G190" i="2"/>
  <c r="G202" i="2"/>
  <c r="G225" i="2"/>
  <c r="H225" i="2"/>
  <c r="H250" i="2"/>
  <c r="G250" i="2"/>
  <c r="H170" i="2"/>
  <c r="G170" i="2"/>
  <c r="G193" i="2"/>
  <c r="H197" i="2"/>
  <c r="H209" i="2"/>
  <c r="G213" i="2"/>
  <c r="H213" i="2"/>
  <c r="H218" i="2"/>
  <c r="G241" i="2"/>
  <c r="H241" i="2"/>
  <c r="N12" i="2"/>
  <c r="G222" i="2"/>
  <c r="H171" i="2"/>
  <c r="F187" i="2"/>
  <c r="H187" i="2"/>
  <c r="G187" i="2"/>
  <c r="F203" i="2"/>
  <c r="H203" i="2"/>
  <c r="F219" i="2"/>
  <c r="H219" i="2"/>
  <c r="G219" i="2"/>
  <c r="F235" i="2"/>
  <c r="H235" i="2"/>
  <c r="F251" i="2"/>
  <c r="F268" i="2"/>
  <c r="H268" i="2"/>
  <c r="I268" i="2"/>
  <c r="J268" i="2"/>
  <c r="F272" i="2"/>
  <c r="H272" i="2"/>
  <c r="K12" i="2"/>
  <c r="I177" i="2"/>
  <c r="J177" i="2"/>
  <c r="G180" i="2"/>
  <c r="I193" i="2"/>
  <c r="J193" i="2"/>
  <c r="G194" i="2"/>
  <c r="G196" i="2"/>
  <c r="I209" i="2"/>
  <c r="J209" i="2"/>
  <c r="G210" i="2"/>
  <c r="I225" i="2"/>
  <c r="J225" i="2"/>
  <c r="G226" i="2"/>
  <c r="G228" i="2"/>
  <c r="G233" i="2"/>
  <c r="I241" i="2"/>
  <c r="J241" i="2"/>
  <c r="G242" i="2"/>
  <c r="G244" i="2"/>
  <c r="G249" i="2"/>
  <c r="F167" i="2"/>
  <c r="G167" i="2"/>
  <c r="F183" i="2"/>
  <c r="H183" i="2"/>
  <c r="F199" i="2"/>
  <c r="H199" i="2"/>
  <c r="F215" i="2"/>
  <c r="H215" i="2"/>
  <c r="F231" i="2"/>
  <c r="G231" i="2"/>
  <c r="H231" i="2"/>
  <c r="F247" i="2"/>
  <c r="H247" i="2"/>
  <c r="F256" i="2"/>
  <c r="H256" i="2"/>
  <c r="G256" i="2"/>
  <c r="F264" i="2"/>
  <c r="H264" i="2"/>
  <c r="H282" i="2"/>
  <c r="G255" i="2"/>
  <c r="F179" i="2"/>
  <c r="H179" i="2"/>
  <c r="G179" i="2"/>
  <c r="F195" i="2"/>
  <c r="H195" i="2"/>
  <c r="F211" i="2"/>
  <c r="H211" i="2"/>
  <c r="G211" i="2"/>
  <c r="F227" i="2"/>
  <c r="H227" i="2"/>
  <c r="F243" i="2"/>
  <c r="H243" i="2"/>
  <c r="G267" i="2"/>
  <c r="I273" i="2"/>
  <c r="J273" i="2"/>
  <c r="I275" i="2"/>
  <c r="J275" i="2"/>
  <c r="G286" i="2"/>
  <c r="H286" i="2"/>
  <c r="O12" i="2"/>
  <c r="H168" i="2"/>
  <c r="H216" i="2"/>
  <c r="H221" i="2"/>
  <c r="H232" i="2"/>
  <c r="F175" i="2"/>
  <c r="H175" i="2"/>
  <c r="F191" i="2"/>
  <c r="H191" i="2"/>
  <c r="G191" i="2"/>
  <c r="F207" i="2"/>
  <c r="H207" i="2"/>
  <c r="F223" i="2"/>
  <c r="H223" i="2"/>
  <c r="G223" i="2"/>
  <c r="F239" i="2"/>
  <c r="H239" i="2"/>
  <c r="I257" i="2"/>
  <c r="J257" i="2"/>
  <c r="I259" i="2"/>
  <c r="J259" i="2"/>
  <c r="I167" i="2"/>
  <c r="J167" i="2"/>
  <c r="I174" i="2"/>
  <c r="J174" i="2"/>
  <c r="I181" i="2"/>
  <c r="J181" i="2"/>
  <c r="G182" i="2"/>
  <c r="I183" i="2"/>
  <c r="J183" i="2"/>
  <c r="I190" i="2"/>
  <c r="J190" i="2"/>
  <c r="I197" i="2"/>
  <c r="J197" i="2"/>
  <c r="G198" i="2"/>
  <c r="I199" i="2"/>
  <c r="J199" i="2"/>
  <c r="I206" i="2"/>
  <c r="J206" i="2"/>
  <c r="I213" i="2"/>
  <c r="J213" i="2"/>
  <c r="G214" i="2"/>
  <c r="I215" i="2"/>
  <c r="J215" i="2"/>
  <c r="I222" i="2"/>
  <c r="J222" i="2"/>
  <c r="I229" i="2"/>
  <c r="J229" i="2"/>
  <c r="I231" i="2"/>
  <c r="J231" i="2"/>
  <c r="I238" i="2"/>
  <c r="J238" i="2"/>
  <c r="I245" i="2"/>
  <c r="J245" i="2"/>
  <c r="G246" i="2"/>
  <c r="J247" i="2"/>
  <c r="I254" i="2"/>
  <c r="J254" i="2"/>
  <c r="G263" i="2"/>
  <c r="F260" i="2"/>
  <c r="H260" i="2"/>
  <c r="G260" i="2"/>
  <c r="F276" i="2"/>
  <c r="H276" i="2"/>
  <c r="F292" i="2"/>
  <c r="G292" i="2"/>
  <c r="F298" i="2"/>
  <c r="H298" i="2"/>
  <c r="I301" i="2"/>
  <c r="J301" i="2"/>
  <c r="H314" i="2"/>
  <c r="G314" i="2"/>
  <c r="G317" i="2"/>
  <c r="H317" i="2"/>
  <c r="F325" i="2"/>
  <c r="I325" i="2"/>
  <c r="J325" i="2"/>
  <c r="H330" i="2"/>
  <c r="G330" i="2"/>
  <c r="H334" i="2"/>
  <c r="G334" i="2"/>
  <c r="H281" i="2"/>
  <c r="G290" i="2"/>
  <c r="F288" i="2"/>
  <c r="H288" i="2"/>
  <c r="I295" i="2"/>
  <c r="J295" i="2"/>
  <c r="F300" i="2"/>
  <c r="H300" i="2"/>
  <c r="G300" i="2"/>
  <c r="I303" i="2"/>
  <c r="J303" i="2"/>
  <c r="I312" i="2"/>
  <c r="J312" i="2"/>
  <c r="F284" i="2"/>
  <c r="H284" i="2"/>
  <c r="F294" i="2"/>
  <c r="H294" i="2"/>
  <c r="G294" i="2"/>
  <c r="I297" i="2"/>
  <c r="J297" i="2"/>
  <c r="F302" i="2"/>
  <c r="G302" i="2"/>
  <c r="I305" i="2"/>
  <c r="J305" i="2"/>
  <c r="F309" i="2"/>
  <c r="G309" i="2"/>
  <c r="I309" i="2"/>
  <c r="J309" i="2"/>
  <c r="F311" i="2"/>
  <c r="H311" i="2"/>
  <c r="I311" i="2"/>
  <c r="J311" i="2"/>
  <c r="G337" i="2"/>
  <c r="H337" i="2"/>
  <c r="H289" i="2"/>
  <c r="F280" i="2"/>
  <c r="H280" i="2"/>
  <c r="F296" i="2"/>
  <c r="H296" i="2"/>
  <c r="G296" i="2"/>
  <c r="I299" i="2"/>
  <c r="J299" i="2"/>
  <c r="F304" i="2"/>
  <c r="H304" i="2"/>
  <c r="G304" i="2"/>
  <c r="H310" i="2"/>
  <c r="G310" i="2"/>
  <c r="G312" i="2"/>
  <c r="H312" i="2"/>
  <c r="I314" i="2"/>
  <c r="J314" i="2"/>
  <c r="F318" i="2"/>
  <c r="H318" i="2"/>
  <c r="I318" i="2"/>
  <c r="J318" i="2"/>
  <c r="I321" i="2"/>
  <c r="J321" i="2"/>
  <c r="F315" i="2"/>
  <c r="H315" i="2"/>
  <c r="F331" i="2"/>
  <c r="G331" i="2"/>
  <c r="F159" i="2"/>
  <c r="H159" i="2"/>
  <c r="I159" i="2"/>
  <c r="J159" i="2"/>
  <c r="F151" i="2"/>
  <c r="H151" i="2"/>
  <c r="G151" i="2"/>
  <c r="I151" i="2"/>
  <c r="J151" i="2"/>
  <c r="F143" i="2"/>
  <c r="G143" i="2"/>
  <c r="H143" i="2"/>
  <c r="I143" i="2"/>
  <c r="J143" i="2"/>
  <c r="F135" i="2"/>
  <c r="H135" i="2"/>
  <c r="I135" i="2"/>
  <c r="J135" i="2"/>
  <c r="F127" i="2"/>
  <c r="H127" i="2"/>
  <c r="I127" i="2"/>
  <c r="J127" i="2"/>
  <c r="F119" i="2"/>
  <c r="H119" i="2"/>
  <c r="I119" i="2"/>
  <c r="J119" i="2"/>
  <c r="F111" i="2"/>
  <c r="H111" i="2"/>
  <c r="I111" i="2"/>
  <c r="J111" i="2"/>
  <c r="F103" i="2"/>
  <c r="H103" i="2"/>
  <c r="I103" i="2"/>
  <c r="J103" i="2"/>
  <c r="G95" i="2"/>
  <c r="F95" i="2"/>
  <c r="H95" i="2"/>
  <c r="I95" i="2"/>
  <c r="J95" i="2"/>
  <c r="F87" i="2"/>
  <c r="H87" i="2"/>
  <c r="I87" i="2"/>
  <c r="J87" i="2"/>
  <c r="F79" i="2"/>
  <c r="H79" i="2"/>
  <c r="I79" i="2"/>
  <c r="J79" i="2"/>
  <c r="F71" i="2"/>
  <c r="G71" i="2"/>
  <c r="H71" i="2"/>
  <c r="I71" i="2"/>
  <c r="J71" i="2"/>
  <c r="G63" i="2"/>
  <c r="F63" i="2"/>
  <c r="H63" i="2"/>
  <c r="I63" i="2"/>
  <c r="J63" i="2"/>
  <c r="F55" i="2"/>
  <c r="H55" i="2"/>
  <c r="I55" i="2"/>
  <c r="J55" i="2"/>
  <c r="F47" i="2"/>
  <c r="H47" i="2" s="1"/>
  <c r="I47" i="2"/>
  <c r="J47" i="2" s="1"/>
  <c r="F23" i="2"/>
  <c r="H23" i="2" s="1"/>
  <c r="G322" i="2"/>
  <c r="I337" i="2"/>
  <c r="J337" i="2"/>
  <c r="I137" i="2"/>
  <c r="J137" i="2"/>
  <c r="I105" i="2"/>
  <c r="J105" i="2"/>
  <c r="G105" i="2"/>
  <c r="F13" i="2"/>
  <c r="F327" i="2"/>
  <c r="H327" i="2"/>
  <c r="F307" i="2"/>
  <c r="H307" i="2"/>
  <c r="F323" i="2"/>
  <c r="G323" i="2"/>
  <c r="H323" i="2"/>
  <c r="D12" i="2"/>
  <c r="F319" i="2"/>
  <c r="H319" i="2"/>
  <c r="F335" i="2"/>
  <c r="H335" i="2"/>
  <c r="G335" i="2"/>
  <c r="I13" i="2"/>
  <c r="I12" i="2"/>
  <c r="H118" i="2"/>
  <c r="G118" i="2"/>
  <c r="F113" i="2"/>
  <c r="H113" i="2"/>
  <c r="H102" i="2"/>
  <c r="G102" i="2"/>
  <c r="F97" i="2"/>
  <c r="H97" i="2"/>
  <c r="H94" i="2"/>
  <c r="G94" i="2"/>
  <c r="F89" i="2"/>
  <c r="H89" i="2"/>
  <c r="H86" i="2"/>
  <c r="G86" i="2"/>
  <c r="F81" i="2"/>
  <c r="H81" i="2"/>
  <c r="H78" i="2"/>
  <c r="G78" i="2"/>
  <c r="F73" i="2"/>
  <c r="H73" i="2"/>
  <c r="H70" i="2"/>
  <c r="G70" i="2"/>
  <c r="F65" i="2"/>
  <c r="H65" i="2"/>
  <c r="H62" i="2"/>
  <c r="G62" i="2"/>
  <c r="F57" i="2"/>
  <c r="H57" i="2"/>
  <c r="H54" i="2"/>
  <c r="G54" i="2"/>
  <c r="F41" i="2"/>
  <c r="G41" i="2" s="1"/>
  <c r="F33" i="2"/>
  <c r="H33" i="2" s="1"/>
  <c r="G326" i="2"/>
  <c r="I327" i="2"/>
  <c r="J327" i="2"/>
  <c r="I334" i="2"/>
  <c r="J334" i="2"/>
  <c r="H90" i="2"/>
  <c r="G90" i="2"/>
  <c r="H82" i="2"/>
  <c r="G82" i="2"/>
  <c r="H74" i="2"/>
  <c r="G74" i="2"/>
  <c r="H66" i="2"/>
  <c r="G66" i="2"/>
  <c r="H58" i="2"/>
  <c r="G58" i="2"/>
  <c r="E21" i="1"/>
  <c r="F21" i="1"/>
  <c r="G23" i="1"/>
  <c r="N23" i="1"/>
  <c r="E25" i="1"/>
  <c r="F25" i="1"/>
  <c r="G25" i="1"/>
  <c r="E29" i="1"/>
  <c r="F29" i="1"/>
  <c r="E33" i="1"/>
  <c r="F33" i="1"/>
  <c r="G33" i="1"/>
  <c r="N33" i="1"/>
  <c r="E37" i="1"/>
  <c r="F37" i="1"/>
  <c r="G39" i="1"/>
  <c r="N39" i="1"/>
  <c r="E41" i="1"/>
  <c r="F41" i="1"/>
  <c r="G41" i="1"/>
  <c r="N41" i="1"/>
  <c r="E46" i="1"/>
  <c r="F46" i="1"/>
  <c r="G72" i="1"/>
  <c r="N72" i="1"/>
  <c r="E56" i="1"/>
  <c r="F56" i="1"/>
  <c r="E50" i="1"/>
  <c r="F50" i="1"/>
  <c r="E52" i="1"/>
  <c r="F52" i="1"/>
  <c r="E61" i="1"/>
  <c r="F61" i="1"/>
  <c r="E65" i="1"/>
  <c r="F65" i="1"/>
  <c r="E69" i="1"/>
  <c r="F69" i="1"/>
  <c r="E76" i="1"/>
  <c r="F76" i="1"/>
  <c r="E80" i="1"/>
  <c r="F80" i="1"/>
  <c r="G83" i="1"/>
  <c r="N83" i="1"/>
  <c r="E73" i="1"/>
  <c r="F73" i="1"/>
  <c r="E22" i="1"/>
  <c r="F22" i="1"/>
  <c r="G22" i="1"/>
  <c r="N22" i="1"/>
  <c r="G24" i="1"/>
  <c r="N24" i="1"/>
  <c r="E26" i="1"/>
  <c r="F26" i="1"/>
  <c r="G28" i="1"/>
  <c r="N28" i="1"/>
  <c r="E30" i="1"/>
  <c r="F30" i="1"/>
  <c r="G30" i="1"/>
  <c r="N30" i="1"/>
  <c r="G32" i="1"/>
  <c r="N32" i="1"/>
  <c r="E34" i="1"/>
  <c r="F34" i="1"/>
  <c r="G34" i="1"/>
  <c r="N34" i="1"/>
  <c r="G36" i="1"/>
  <c r="N36" i="1"/>
  <c r="E38" i="1"/>
  <c r="F38" i="1"/>
  <c r="G38" i="1"/>
  <c r="N38" i="1"/>
  <c r="E42" i="1"/>
  <c r="F42" i="1"/>
  <c r="G45" i="1"/>
  <c r="N45" i="1"/>
  <c r="E71" i="1"/>
  <c r="F71" i="1"/>
  <c r="G71" i="1"/>
  <c r="G47" i="1"/>
  <c r="J47" i="1"/>
  <c r="E57" i="1"/>
  <c r="F57" i="1"/>
  <c r="E54" i="1"/>
  <c r="F54" i="1"/>
  <c r="G58" i="1"/>
  <c r="J58" i="1"/>
  <c r="E53" i="1"/>
  <c r="F53" i="1"/>
  <c r="G60" i="1"/>
  <c r="J60" i="1"/>
  <c r="E62" i="1"/>
  <c r="F62" i="1"/>
  <c r="G64" i="1"/>
  <c r="I64" i="1"/>
  <c r="E66" i="1"/>
  <c r="F66" i="1"/>
  <c r="G68" i="1"/>
  <c r="J68" i="1"/>
  <c r="E70" i="1"/>
  <c r="F70" i="1"/>
  <c r="E77" i="1"/>
  <c r="F77" i="1"/>
  <c r="G79" i="1"/>
  <c r="E82" i="1"/>
  <c r="F82" i="1"/>
  <c r="E81" i="1"/>
  <c r="F81" i="1"/>
  <c r="E43" i="1"/>
  <c r="F43" i="1"/>
  <c r="G115" i="2"/>
  <c r="F115" i="2"/>
  <c r="H115" i="2"/>
  <c r="F107" i="2"/>
  <c r="H107" i="2"/>
  <c r="G99" i="2"/>
  <c r="F99" i="2"/>
  <c r="H99" i="2"/>
  <c r="F91" i="2"/>
  <c r="H91" i="2"/>
  <c r="G83" i="2"/>
  <c r="F83" i="2"/>
  <c r="H83" i="2"/>
  <c r="F75" i="2"/>
  <c r="H75" i="2"/>
  <c r="F67" i="2"/>
  <c r="G67" i="2"/>
  <c r="F59" i="2"/>
  <c r="H59" i="2"/>
  <c r="F51" i="2"/>
  <c r="H51" i="2" s="1"/>
  <c r="G114" i="2"/>
  <c r="G109" i="2"/>
  <c r="G98" i="2"/>
  <c r="G13" i="2"/>
  <c r="E78" i="1"/>
  <c r="F78" i="1"/>
  <c r="G69" i="1"/>
  <c r="N69" i="1"/>
  <c r="E67" i="1"/>
  <c r="F67" i="1"/>
  <c r="E59" i="1"/>
  <c r="F59" i="1"/>
  <c r="E48" i="1"/>
  <c r="F48" i="1"/>
  <c r="G46" i="1"/>
  <c r="N46" i="1"/>
  <c r="E44" i="1"/>
  <c r="F44" i="1"/>
  <c r="G37" i="1"/>
  <c r="N37" i="1"/>
  <c r="E35" i="1"/>
  <c r="F35" i="1"/>
  <c r="E27" i="1"/>
  <c r="F27" i="1"/>
  <c r="G21" i="1"/>
  <c r="N21" i="1"/>
  <c r="G73" i="1"/>
  <c r="N73" i="1"/>
  <c r="E45" i="3"/>
  <c r="E33" i="3"/>
  <c r="F33" i="3" s="1"/>
  <c r="G80" i="1"/>
  <c r="K80" i="1"/>
  <c r="G59" i="2"/>
  <c r="G75" i="2"/>
  <c r="G91" i="2"/>
  <c r="G107" i="2"/>
  <c r="G307" i="2"/>
  <c r="G79" i="2"/>
  <c r="G111" i="2"/>
  <c r="G135" i="2"/>
  <c r="G280" i="2"/>
  <c r="G298" i="2"/>
  <c r="G276" i="2"/>
  <c r="G318" i="2"/>
  <c r="G239" i="2"/>
  <c r="G207" i="2"/>
  <c r="G175" i="2"/>
  <c r="G227" i="2"/>
  <c r="G195" i="2"/>
  <c r="G268" i="2"/>
  <c r="G235" i="2"/>
  <c r="G203" i="2"/>
  <c r="G171" i="2"/>
  <c r="K79" i="1"/>
  <c r="G76" i="1"/>
  <c r="G52" i="1"/>
  <c r="G56" i="1"/>
  <c r="I56" i="1"/>
  <c r="G23" i="2"/>
  <c r="G55" i="2"/>
  <c r="G87" i="2"/>
  <c r="G119" i="2"/>
  <c r="G82" i="1"/>
  <c r="L82" i="1"/>
  <c r="G70" i="1"/>
  <c r="K70" i="1"/>
  <c r="G62" i="1"/>
  <c r="J62" i="1"/>
  <c r="G54" i="1"/>
  <c r="I54" i="1"/>
  <c r="N71" i="1"/>
  <c r="G78" i="1"/>
  <c r="K78" i="1"/>
  <c r="G67" i="1"/>
  <c r="I67" i="1"/>
  <c r="G59" i="1"/>
  <c r="J59" i="1"/>
  <c r="G48" i="1"/>
  <c r="K48" i="1"/>
  <c r="G44" i="1"/>
  <c r="G35" i="1"/>
  <c r="H325" i="2"/>
  <c r="G325" i="2"/>
  <c r="G57" i="2"/>
  <c r="G65" i="2"/>
  <c r="G73" i="2"/>
  <c r="G81" i="2"/>
  <c r="G89" i="2"/>
  <c r="G97" i="2"/>
  <c r="G113" i="2"/>
  <c r="G319" i="2"/>
  <c r="G127" i="2"/>
  <c r="G159" i="2"/>
  <c r="G315" i="2"/>
  <c r="G311" i="2"/>
  <c r="G284" i="2"/>
  <c r="G264" i="2"/>
  <c r="G247" i="2"/>
  <c r="G215" i="2"/>
  <c r="G183" i="2"/>
  <c r="G272" i="2"/>
  <c r="K76" i="1"/>
  <c r="N52" i="1"/>
  <c r="G66" i="1"/>
  <c r="I66" i="1"/>
  <c r="G26" i="1"/>
  <c r="N26" i="1"/>
  <c r="G65" i="1"/>
  <c r="I65" i="1"/>
  <c r="G61" i="1"/>
  <c r="J61" i="1"/>
  <c r="G27" i="1"/>
  <c r="N27" i="1"/>
  <c r="G57" i="1"/>
  <c r="I57" i="1"/>
  <c r="G42" i="1"/>
  <c r="N42" i="1"/>
  <c r="G77" i="1"/>
  <c r="K77" i="1"/>
  <c r="G29" i="1"/>
  <c r="N29" i="1"/>
  <c r="N35" i="1"/>
  <c r="N25" i="1"/>
  <c r="N44" i="1"/>
  <c r="G53" i="1"/>
  <c r="J53" i="1"/>
  <c r="G43" i="1"/>
  <c r="H43" i="1"/>
  <c r="H67" i="2"/>
  <c r="G103" i="2"/>
  <c r="H331" i="2"/>
  <c r="H302" i="2"/>
  <c r="H292" i="2"/>
  <c r="G243" i="2"/>
  <c r="G199" i="2"/>
  <c r="M12" i="2"/>
  <c r="I189" i="2"/>
  <c r="J189" i="2"/>
  <c r="G212" i="2"/>
  <c r="F212" i="2"/>
  <c r="H212" i="2"/>
  <c r="I224" i="2"/>
  <c r="J224" i="2"/>
  <c r="F224" i="2"/>
  <c r="H224" i="2"/>
  <c r="G224" i="2"/>
  <c r="F285" i="2"/>
  <c r="H285" i="2"/>
  <c r="G285" i="2"/>
  <c r="I175" i="2"/>
  <c r="J175" i="2"/>
  <c r="H201" i="2"/>
  <c r="G201" i="2"/>
  <c r="I212" i="2"/>
  <c r="J212" i="2"/>
  <c r="H254" i="2"/>
  <c r="G254" i="2"/>
  <c r="G271" i="2"/>
  <c r="G274" i="2"/>
  <c r="F274" i="2"/>
  <c r="H274" i="2"/>
  <c r="I274" i="2"/>
  <c r="J274" i="2"/>
  <c r="F291" i="2"/>
  <c r="H291" i="2"/>
  <c r="H297" i="2"/>
  <c r="G297" i="2"/>
  <c r="G313" i="2"/>
  <c r="H313" i="2"/>
  <c r="G50" i="1"/>
  <c r="K50" i="1"/>
  <c r="G327" i="2"/>
  <c r="G288" i="2"/>
  <c r="H206" i="2"/>
  <c r="I219" i="2"/>
  <c r="J219" i="2"/>
  <c r="H230" i="2"/>
  <c r="G230" i="2"/>
  <c r="H309" i="2"/>
  <c r="H167" i="2"/>
  <c r="L13" i="2"/>
  <c r="L12" i="2"/>
  <c r="G185" i="2"/>
  <c r="H185" i="2"/>
  <c r="F204" i="2"/>
  <c r="H204" i="2"/>
  <c r="H295" i="2"/>
  <c r="G295" i="2"/>
  <c r="G177" i="2"/>
  <c r="H177" i="2"/>
  <c r="H234" i="2"/>
  <c r="G234" i="2"/>
  <c r="G238" i="2"/>
  <c r="F238" i="2"/>
  <c r="H238" i="2"/>
  <c r="F266" i="2"/>
  <c r="H266" i="2"/>
  <c r="G266" i="2"/>
  <c r="F283" i="2"/>
  <c r="I283" i="2"/>
  <c r="J283" i="2"/>
  <c r="F188" i="2"/>
  <c r="H188" i="2"/>
  <c r="G188" i="2"/>
  <c r="F205" i="2"/>
  <c r="H205" i="2"/>
  <c r="I205" i="2"/>
  <c r="J205" i="2"/>
  <c r="F217" i="2"/>
  <c r="I217" i="2"/>
  <c r="J217" i="2"/>
  <c r="H251" i="2"/>
  <c r="G251" i="2"/>
  <c r="H169" i="2"/>
  <c r="F178" i="2"/>
  <c r="H178" i="2"/>
  <c r="I178" i="2"/>
  <c r="J178" i="2"/>
  <c r="G184" i="2"/>
  <c r="I188" i="2"/>
  <c r="J188" i="2"/>
  <c r="F293" i="2"/>
  <c r="H293" i="2"/>
  <c r="F189" i="2"/>
  <c r="H189" i="2"/>
  <c r="G229" i="2"/>
  <c r="H229" i="2"/>
  <c r="F245" i="2"/>
  <c r="H245" i="2"/>
  <c r="G174" i="2"/>
  <c r="I168" i="2"/>
  <c r="J168" i="2"/>
  <c r="I230" i="2"/>
  <c r="J230" i="2"/>
  <c r="G248" i="2"/>
  <c r="G253" i="2"/>
  <c r="I267" i="2"/>
  <c r="J267" i="2"/>
  <c r="G269" i="2"/>
  <c r="I298" i="2"/>
  <c r="J298" i="2"/>
  <c r="G321" i="2"/>
  <c r="I336" i="2"/>
  <c r="J336" i="2"/>
  <c r="I134" i="2"/>
  <c r="J134" i="2"/>
  <c r="F134" i="2"/>
  <c r="H134" i="2"/>
  <c r="F176" i="2"/>
  <c r="H176" i="2"/>
  <c r="I218" i="2"/>
  <c r="J218" i="2"/>
  <c r="G270" i="2"/>
  <c r="F328" i="2"/>
  <c r="H328" i="2"/>
  <c r="G142" i="2"/>
  <c r="H139" i="2"/>
  <c r="G139" i="2"/>
  <c r="H112" i="2"/>
  <c r="G112" i="2"/>
  <c r="F52" i="2"/>
  <c r="H52" i="2"/>
  <c r="I52" i="2"/>
  <c r="J52" i="2"/>
  <c r="G52" i="2"/>
  <c r="I131" i="2"/>
  <c r="J131" i="2"/>
  <c r="F157" i="2"/>
  <c r="H157" i="2"/>
  <c r="G157" i="2"/>
  <c r="G144" i="2"/>
  <c r="G138" i="2"/>
  <c r="F138" i="2"/>
  <c r="H138" i="2"/>
  <c r="G124" i="2"/>
  <c r="G104" i="2"/>
  <c r="H104" i="2"/>
  <c r="H92" i="2"/>
  <c r="G92" i="2"/>
  <c r="H85" i="2"/>
  <c r="G85" i="2"/>
  <c r="G257" i="2"/>
  <c r="G259" i="2"/>
  <c r="G287" i="2"/>
  <c r="I290" i="2"/>
  <c r="J290" i="2"/>
  <c r="I317" i="2"/>
  <c r="J317" i="2"/>
  <c r="G324" i="2"/>
  <c r="G152" i="2"/>
  <c r="H152" i="2"/>
  <c r="G117" i="2"/>
  <c r="H117" i="2"/>
  <c r="G56" i="2"/>
  <c r="H56" i="2"/>
  <c r="I128" i="2"/>
  <c r="J128" i="2"/>
  <c r="G128" i="2"/>
  <c r="F128" i="2"/>
  <c r="H128" i="2"/>
  <c r="I96" i="2"/>
  <c r="J96" i="2"/>
  <c r="F96" i="2"/>
  <c r="H96" i="2"/>
  <c r="G168" i="2"/>
  <c r="G232" i="2"/>
  <c r="G236" i="2"/>
  <c r="G277" i="2"/>
  <c r="I285" i="2"/>
  <c r="J285" i="2"/>
  <c r="I291" i="2"/>
  <c r="J291" i="2"/>
  <c r="G308" i="2"/>
  <c r="F329" i="2"/>
  <c r="H329" i="2"/>
  <c r="G329" i="2"/>
  <c r="F333" i="2"/>
  <c r="H333" i="2"/>
  <c r="G333" i="2"/>
  <c r="G336" i="2"/>
  <c r="G161" i="2"/>
  <c r="H161" i="2"/>
  <c r="G150" i="2"/>
  <c r="H150" i="2"/>
  <c r="G141" i="2"/>
  <c r="F141" i="2"/>
  <c r="H141" i="2"/>
  <c r="G116" i="2"/>
  <c r="G221" i="2"/>
  <c r="I266" i="2"/>
  <c r="J266" i="2"/>
  <c r="G275" i="2"/>
  <c r="H136" i="2"/>
  <c r="G136" i="2"/>
  <c r="G126" i="2"/>
  <c r="H126" i="2"/>
  <c r="I121" i="2"/>
  <c r="J121" i="2"/>
  <c r="F121" i="2"/>
  <c r="F108" i="2"/>
  <c r="H108" i="2"/>
  <c r="I316" i="2"/>
  <c r="J316" i="2"/>
  <c r="G316" i="2"/>
  <c r="H164" i="2"/>
  <c r="G164" i="2"/>
  <c r="F154" i="2"/>
  <c r="H154" i="2"/>
  <c r="I154" i="2"/>
  <c r="J154" i="2"/>
  <c r="G100" i="2"/>
  <c r="H100" i="2"/>
  <c r="G88" i="2"/>
  <c r="H88" i="2"/>
  <c r="G60" i="2"/>
  <c r="H60" i="2"/>
  <c r="F338" i="2"/>
  <c r="I118" i="2"/>
  <c r="J118" i="2"/>
  <c r="I90" i="2"/>
  <c r="J90" i="2"/>
  <c r="I61" i="2"/>
  <c r="J61" i="2"/>
  <c r="G166" i="2"/>
  <c r="G155" i="2"/>
  <c r="G145" i="2"/>
  <c r="G106" i="2"/>
  <c r="G80" i="2"/>
  <c r="F148" i="2"/>
  <c r="F84" i="2"/>
  <c r="I160" i="2"/>
  <c r="J160" i="2"/>
  <c r="I112" i="2"/>
  <c r="J112" i="2"/>
  <c r="E74" i="1"/>
  <c r="F74" i="1"/>
  <c r="E51" i="1"/>
  <c r="F51" i="1"/>
  <c r="I139" i="2"/>
  <c r="J139" i="2"/>
  <c r="G122" i="2"/>
  <c r="I144" i="2"/>
  <c r="J144" i="2"/>
  <c r="I136" i="2"/>
  <c r="J136" i="2"/>
  <c r="I116" i="2"/>
  <c r="J116" i="2"/>
  <c r="I108" i="2"/>
  <c r="J108" i="2"/>
  <c r="I142" i="2"/>
  <c r="J142" i="2"/>
  <c r="G93" i="2"/>
  <c r="H13" i="2"/>
  <c r="G68" i="2"/>
  <c r="I80" i="2"/>
  <c r="J80" i="2"/>
  <c r="E31" i="1"/>
  <c r="F31" i="1"/>
  <c r="E40" i="1"/>
  <c r="F40" i="1"/>
  <c r="E49" i="1"/>
  <c r="F49" i="1"/>
  <c r="E63" i="1"/>
  <c r="F63" i="1"/>
  <c r="E75" i="1"/>
  <c r="F75" i="1"/>
  <c r="E84" i="1"/>
  <c r="F84" i="1"/>
  <c r="I155" i="2"/>
  <c r="J155" i="2"/>
  <c r="I98" i="2"/>
  <c r="J98" i="2"/>
  <c r="G158" i="2"/>
  <c r="E167" i="3"/>
  <c r="F167" i="3"/>
  <c r="E117" i="3"/>
  <c r="E114" i="4" s="1"/>
  <c r="E180" i="3"/>
  <c r="F180" i="3" s="1"/>
  <c r="E100" i="3"/>
  <c r="F100" i="3" s="1"/>
  <c r="E175" i="3"/>
  <c r="F175" i="3" s="1"/>
  <c r="E188" i="3"/>
  <c r="F188" i="3" s="1"/>
  <c r="E165" i="3"/>
  <c r="F165" i="3"/>
  <c r="E108" i="3"/>
  <c r="E97" i="3"/>
  <c r="F97" i="3" s="1"/>
  <c r="E131" i="3"/>
  <c r="F131" i="3" s="1"/>
  <c r="G131" i="3" s="1"/>
  <c r="K131" i="3" s="1"/>
  <c r="E151" i="3"/>
  <c r="F151" i="3" s="1"/>
  <c r="E187" i="3"/>
  <c r="F187" i="3" s="1"/>
  <c r="E124" i="3"/>
  <c r="F124" i="3" s="1"/>
  <c r="E135" i="3"/>
  <c r="F135" i="3" s="1"/>
  <c r="E132" i="3"/>
  <c r="E164" i="3"/>
  <c r="F164" i="3" s="1"/>
  <c r="E138" i="3"/>
  <c r="F138" i="3" s="1"/>
  <c r="E140" i="3"/>
  <c r="E126" i="3"/>
  <c r="F126" i="3" s="1"/>
  <c r="E189" i="3"/>
  <c r="F189" i="3" s="1"/>
  <c r="E177" i="3"/>
  <c r="F177" i="3" s="1"/>
  <c r="G177" i="3" s="1"/>
  <c r="K177" i="3" s="1"/>
  <c r="E119" i="3"/>
  <c r="F119" i="3" s="1"/>
  <c r="E121" i="3"/>
  <c r="F121" i="3" s="1"/>
  <c r="E168" i="3"/>
  <c r="F168" i="3" s="1"/>
  <c r="G51" i="1"/>
  <c r="I51" i="1"/>
  <c r="G154" i="2"/>
  <c r="H121" i="2"/>
  <c r="G121" i="2"/>
  <c r="G96" i="2"/>
  <c r="G328" i="2"/>
  <c r="G293" i="2"/>
  <c r="G176" i="2"/>
  <c r="G74" i="1"/>
  <c r="G245" i="2"/>
  <c r="H283" i="2"/>
  <c r="G283" i="2"/>
  <c r="G291" i="2"/>
  <c r="G338" i="2"/>
  <c r="H338" i="2"/>
  <c r="G75" i="1"/>
  <c r="K75" i="1"/>
  <c r="H217" i="2"/>
  <c r="G217" i="2"/>
  <c r="G31" i="1"/>
  <c r="N31" i="1"/>
  <c r="G63" i="1"/>
  <c r="J63" i="1"/>
  <c r="H84" i="2"/>
  <c r="G84" i="2"/>
  <c r="G134" i="2"/>
  <c r="G178" i="2"/>
  <c r="G49" i="1"/>
  <c r="K49" i="1"/>
  <c r="H148" i="2"/>
  <c r="G148" i="2"/>
  <c r="G205" i="2"/>
  <c r="G204" i="2"/>
  <c r="G40" i="1"/>
  <c r="N40" i="1"/>
  <c r="G108" i="2"/>
  <c r="G189" i="2"/>
  <c r="K74" i="1"/>
  <c r="H42" i="2"/>
  <c r="G42" i="2"/>
  <c r="H29" i="2"/>
  <c r="H38" i="2"/>
  <c r="G38" i="2"/>
  <c r="I30" i="2"/>
  <c r="J30" i="2" s="1"/>
  <c r="E18" i="2"/>
  <c r="C11" i="1"/>
  <c r="C12" i="1"/>
  <c r="D18" i="2"/>
  <c r="P210" i="3" l="1"/>
  <c r="R210" i="3" s="1"/>
  <c r="P209" i="3"/>
  <c r="R209" i="3" s="1"/>
  <c r="P80" i="1"/>
  <c r="R80" i="1" s="1"/>
  <c r="I39" i="2"/>
  <c r="J39" i="2" s="1"/>
  <c r="G47" i="2"/>
  <c r="P63" i="1"/>
  <c r="R63" i="1" s="1"/>
  <c r="P66" i="1"/>
  <c r="R66" i="1" s="1"/>
  <c r="P33" i="1"/>
  <c r="R33" i="1" s="1"/>
  <c r="P28" i="1"/>
  <c r="R28" i="1" s="1"/>
  <c r="P25" i="1"/>
  <c r="R25" i="1" s="1"/>
  <c r="P37" i="1"/>
  <c r="R37" i="1" s="1"/>
  <c r="P39" i="1"/>
  <c r="R39" i="1" s="1"/>
  <c r="I42" i="2"/>
  <c r="J42" i="2" s="1"/>
  <c r="I23" i="2"/>
  <c r="J23" i="2" s="1"/>
  <c r="P53" i="1"/>
  <c r="R53" i="1" s="1"/>
  <c r="P67" i="1"/>
  <c r="R67" i="1" s="1"/>
  <c r="P69" i="1"/>
  <c r="R69" i="1" s="1"/>
  <c r="P49" i="1"/>
  <c r="R49" i="1" s="1"/>
  <c r="I31" i="2"/>
  <c r="J31" i="2" s="1"/>
  <c r="I28" i="2"/>
  <c r="J28" i="2" s="1"/>
  <c r="I49" i="2"/>
  <c r="J49" i="2" s="1"/>
  <c r="G44" i="2"/>
  <c r="H44" i="2"/>
  <c r="G39" i="2"/>
  <c r="H39" i="2"/>
  <c r="G36" i="2"/>
  <c r="P54" i="1"/>
  <c r="R54" i="1" s="1"/>
  <c r="P56" i="1"/>
  <c r="R56" i="1" s="1"/>
  <c r="P45" i="1"/>
  <c r="R45" i="1" s="1"/>
  <c r="I44" i="2"/>
  <c r="J44" i="2" s="1"/>
  <c r="P40" i="1"/>
  <c r="R40" i="1" s="1"/>
  <c r="P51" i="1"/>
  <c r="R51" i="1" s="1"/>
  <c r="P84" i="1"/>
  <c r="P27" i="1"/>
  <c r="R27" i="1" s="1"/>
  <c r="P26" i="1"/>
  <c r="R26" i="1" s="1"/>
  <c r="P71" i="1"/>
  <c r="R71" i="1" s="1"/>
  <c r="P22" i="1"/>
  <c r="R22" i="1" s="1"/>
  <c r="P48" i="1"/>
  <c r="R48" i="1" s="1"/>
  <c r="P52" i="1"/>
  <c r="R52" i="1" s="1"/>
  <c r="P60" i="1"/>
  <c r="R60" i="1" s="1"/>
  <c r="P58" i="1"/>
  <c r="R58" i="1" s="1"/>
  <c r="P83" i="1"/>
  <c r="R83" i="1" s="1"/>
  <c r="I22" i="2"/>
  <c r="J22" i="2" s="1"/>
  <c r="D16" i="1"/>
  <c r="D19" i="1" s="1"/>
  <c r="P42" i="1"/>
  <c r="R42" i="1" s="1"/>
  <c r="P61" i="1"/>
  <c r="R61" i="1" s="1"/>
  <c r="G21" i="2"/>
  <c r="P70" i="1"/>
  <c r="R70" i="1" s="1"/>
  <c r="G208" i="3"/>
  <c r="K208" i="3" s="1"/>
  <c r="P208" i="3"/>
  <c r="R208" i="3" s="1"/>
  <c r="G207" i="3"/>
  <c r="K207" i="3" s="1"/>
  <c r="P207" i="3"/>
  <c r="R207" i="3" s="1"/>
  <c r="H30" i="2"/>
  <c r="G30" i="2"/>
  <c r="G51" i="2"/>
  <c r="W18" i="3"/>
  <c r="I33" i="2"/>
  <c r="J33" i="2" s="1"/>
  <c r="G50" i="2"/>
  <c r="I38" i="2"/>
  <c r="J38" i="2" s="1"/>
  <c r="I34" i="2"/>
  <c r="J34" i="2" s="1"/>
  <c r="H22" i="2"/>
  <c r="G22" i="2"/>
  <c r="F27" i="2"/>
  <c r="H27" i="2" s="1"/>
  <c r="H43" i="2"/>
  <c r="H41" i="2"/>
  <c r="I43" i="2"/>
  <c r="J43" i="2" s="1"/>
  <c r="I37" i="2"/>
  <c r="J37" i="2" s="1"/>
  <c r="I32" i="2"/>
  <c r="J32" i="2" s="1"/>
  <c r="W3" i="3"/>
  <c r="P167" i="3"/>
  <c r="H40" i="2"/>
  <c r="G27" i="2"/>
  <c r="W17" i="3"/>
  <c r="H49" i="2"/>
  <c r="I29" i="2"/>
  <c r="J29" i="2" s="1"/>
  <c r="W6" i="3"/>
  <c r="P119" i="3"/>
  <c r="P135" i="3"/>
  <c r="P165" i="3"/>
  <c r="W5" i="3"/>
  <c r="W11" i="3"/>
  <c r="W14" i="3"/>
  <c r="W19" i="3"/>
  <c r="E134" i="3"/>
  <c r="W7" i="3"/>
  <c r="W12" i="3"/>
  <c r="P175" i="3"/>
  <c r="P33" i="3"/>
  <c r="W4" i="3"/>
  <c r="W15" i="3"/>
  <c r="P126" i="3"/>
  <c r="R126" i="3" s="1"/>
  <c r="W8" i="3"/>
  <c r="W20" i="3"/>
  <c r="E63" i="3"/>
  <c r="E91" i="3"/>
  <c r="E62" i="4"/>
  <c r="E202" i="3"/>
  <c r="F202" i="3" s="1"/>
  <c r="W16" i="3"/>
  <c r="W10" i="3"/>
  <c r="G167" i="3"/>
  <c r="K167" i="3" s="1"/>
  <c r="W9" i="3"/>
  <c r="P188" i="3"/>
  <c r="G188" i="3"/>
  <c r="K188" i="3" s="1"/>
  <c r="P151" i="3"/>
  <c r="G151" i="3"/>
  <c r="K151" i="3" s="1"/>
  <c r="P121" i="3"/>
  <c r="G121" i="3"/>
  <c r="K121" i="3" s="1"/>
  <c r="F26" i="3"/>
  <c r="E80" i="4"/>
  <c r="F34" i="3"/>
  <c r="E19" i="4"/>
  <c r="P177" i="3"/>
  <c r="R177" i="3" s="1"/>
  <c r="F140" i="3"/>
  <c r="P140" i="3" s="1"/>
  <c r="R140" i="3" s="1"/>
  <c r="E121" i="4"/>
  <c r="F117" i="3"/>
  <c r="P117" i="3" s="1"/>
  <c r="G187" i="3"/>
  <c r="K187" i="3" s="1"/>
  <c r="P187" i="3"/>
  <c r="F45" i="3"/>
  <c r="E30" i="4"/>
  <c r="E195" i="3"/>
  <c r="F195" i="3" s="1"/>
  <c r="E196" i="3"/>
  <c r="F196" i="3" s="1"/>
  <c r="E104" i="3"/>
  <c r="F104" i="3" s="1"/>
  <c r="G104" i="3" s="1"/>
  <c r="K104" i="3" s="1"/>
  <c r="E148" i="3"/>
  <c r="E43" i="3"/>
  <c r="E86" i="3"/>
  <c r="E57" i="3"/>
  <c r="E54" i="3"/>
  <c r="E77" i="3"/>
  <c r="E68" i="3"/>
  <c r="F68" i="3" s="1"/>
  <c r="E51" i="3"/>
  <c r="E41" i="3"/>
  <c r="E29" i="3"/>
  <c r="E114" i="3"/>
  <c r="E173" i="3"/>
  <c r="F173" i="3" s="1"/>
  <c r="E155" i="3"/>
  <c r="E69" i="3"/>
  <c r="F69" i="3" s="1"/>
  <c r="P69" i="3" s="1"/>
  <c r="E137" i="3"/>
  <c r="E182" i="3"/>
  <c r="F182" i="3" s="1"/>
  <c r="E118" i="3"/>
  <c r="E102" i="3"/>
  <c r="F102" i="3" s="1"/>
  <c r="E112" i="3"/>
  <c r="G175" i="3"/>
  <c r="G140" i="3"/>
  <c r="K140" i="3" s="1"/>
  <c r="E109" i="3"/>
  <c r="E141" i="3"/>
  <c r="E190" i="3"/>
  <c r="F190" i="3" s="1"/>
  <c r="G190" i="3" s="1"/>
  <c r="K190" i="3" s="1"/>
  <c r="E123" i="3"/>
  <c r="E171" i="3"/>
  <c r="F171" i="3" s="1"/>
  <c r="P171" i="3" s="1"/>
  <c r="E110" i="3"/>
  <c r="F110" i="3" s="1"/>
  <c r="G110" i="3" s="1"/>
  <c r="K110" i="3" s="1"/>
  <c r="E150" i="3"/>
  <c r="F150" i="3" s="1"/>
  <c r="P150" i="3" s="1"/>
  <c r="E172" i="3"/>
  <c r="F172" i="3" s="1"/>
  <c r="P172" i="3" s="1"/>
  <c r="E101" i="3"/>
  <c r="E159" i="3"/>
  <c r="E22" i="3"/>
  <c r="E28" i="3"/>
  <c r="E36" i="3"/>
  <c r="E44" i="3"/>
  <c r="E65" i="3"/>
  <c r="E61" i="3"/>
  <c r="E82" i="3"/>
  <c r="E74" i="3"/>
  <c r="E87" i="3"/>
  <c r="F87" i="3" s="1"/>
  <c r="P87" i="3" s="1"/>
  <c r="E156" i="3"/>
  <c r="E158" i="3"/>
  <c r="F158" i="3" s="1"/>
  <c r="P158" i="3" s="1"/>
  <c r="G165" i="3"/>
  <c r="K165" i="3" s="1"/>
  <c r="E147" i="3"/>
  <c r="F147" i="3" s="1"/>
  <c r="P147" i="3" s="1"/>
  <c r="E115" i="3"/>
  <c r="E103" i="3"/>
  <c r="E204" i="3"/>
  <c r="F204" i="3" s="1"/>
  <c r="E197" i="3"/>
  <c r="F197" i="3" s="1"/>
  <c r="E200" i="3"/>
  <c r="F200" i="3" s="1"/>
  <c r="E142" i="3"/>
  <c r="F142" i="3" s="1"/>
  <c r="P142" i="3" s="1"/>
  <c r="E111" i="3"/>
  <c r="E30" i="3"/>
  <c r="E38" i="3"/>
  <c r="E79" i="3"/>
  <c r="E71" i="3"/>
  <c r="E88" i="3"/>
  <c r="F88" i="3" s="1"/>
  <c r="G88" i="3" s="1"/>
  <c r="K88" i="3" s="1"/>
  <c r="E143" i="3"/>
  <c r="E98" i="3"/>
  <c r="F98" i="3" s="1"/>
  <c r="E162" i="3"/>
  <c r="E106" i="3"/>
  <c r="E127" i="3"/>
  <c r="F127" i="3" s="1"/>
  <c r="G127" i="3" s="1"/>
  <c r="K127" i="3" s="1"/>
  <c r="E129" i="3"/>
  <c r="E178" i="3"/>
  <c r="F178" i="3" s="1"/>
  <c r="G172" i="3"/>
  <c r="K172" i="3" s="1"/>
  <c r="E99" i="3"/>
  <c r="F99" i="3" s="1"/>
  <c r="E176" i="3"/>
  <c r="F176" i="3" s="1"/>
  <c r="P176" i="3" s="1"/>
  <c r="E194" i="3"/>
  <c r="F194" i="3" s="1"/>
  <c r="E144" i="3"/>
  <c r="F144" i="3" s="1"/>
  <c r="P144" i="3" s="1"/>
  <c r="G126" i="3"/>
  <c r="K126" i="3" s="1"/>
  <c r="E166" i="3"/>
  <c r="F166" i="3" s="1"/>
  <c r="P166" i="3" s="1"/>
  <c r="E170" i="3"/>
  <c r="F170" i="3" s="1"/>
  <c r="P170" i="3" s="1"/>
  <c r="E23" i="3"/>
  <c r="E31" i="3"/>
  <c r="E46" i="3"/>
  <c r="E93" i="3"/>
  <c r="E85" i="3"/>
  <c r="E60" i="3"/>
  <c r="E56" i="3"/>
  <c r="E53" i="3"/>
  <c r="E76" i="3"/>
  <c r="E67" i="3"/>
  <c r="E62" i="3"/>
  <c r="E49" i="3"/>
  <c r="E25" i="3"/>
  <c r="F25" i="3" s="1"/>
  <c r="E130" i="3"/>
  <c r="E152" i="3"/>
  <c r="E174" i="3"/>
  <c r="F174" i="3" s="1"/>
  <c r="E113" i="3"/>
  <c r="E169" i="3"/>
  <c r="F169" i="3" s="1"/>
  <c r="P169" i="3" s="1"/>
  <c r="E192" i="3"/>
  <c r="F192" i="3" s="1"/>
  <c r="P192" i="3" s="1"/>
  <c r="E107" i="3"/>
  <c r="G133" i="3"/>
  <c r="K133" i="3" s="1"/>
  <c r="E160" i="3"/>
  <c r="E205" i="3"/>
  <c r="F205" i="3" s="1"/>
  <c r="E201" i="3"/>
  <c r="F201" i="3" s="1"/>
  <c r="G201" i="3" s="1"/>
  <c r="K201" i="3" s="1"/>
  <c r="E120" i="3"/>
  <c r="E39" i="3"/>
  <c r="E47" i="3"/>
  <c r="E64" i="3"/>
  <c r="E81" i="3"/>
  <c r="F81" i="3" s="1"/>
  <c r="E73" i="3"/>
  <c r="E89" i="3"/>
  <c r="F89" i="3" s="1"/>
  <c r="P89" i="3" s="1"/>
  <c r="E181" i="3"/>
  <c r="F181" i="3" s="1"/>
  <c r="G193" i="3"/>
  <c r="K193" i="3" s="1"/>
  <c r="E133" i="3"/>
  <c r="F133" i="3" s="1"/>
  <c r="P133" i="3" s="1"/>
  <c r="R133" i="3" s="1"/>
  <c r="E139" i="3"/>
  <c r="E95" i="3"/>
  <c r="E179" i="3"/>
  <c r="F179" i="3" s="1"/>
  <c r="G179" i="3" s="1"/>
  <c r="K179" i="3" s="1"/>
  <c r="E116" i="3"/>
  <c r="E105" i="3"/>
  <c r="E107" i="4" s="1"/>
  <c r="E146" i="3"/>
  <c r="F146" i="3" s="1"/>
  <c r="E157" i="3"/>
  <c r="E163" i="3"/>
  <c r="E96" i="3"/>
  <c r="E149" i="3"/>
  <c r="F149" i="3" s="1"/>
  <c r="E122" i="3"/>
  <c r="F122" i="3" s="1"/>
  <c r="P122" i="3" s="1"/>
  <c r="G144" i="3"/>
  <c r="K144" i="3" s="1"/>
  <c r="E198" i="3"/>
  <c r="F198" i="3" s="1"/>
  <c r="E185" i="3"/>
  <c r="F185" i="3" s="1"/>
  <c r="E183" i="3"/>
  <c r="F183" i="3" s="1"/>
  <c r="E24" i="3"/>
  <c r="E32" i="3"/>
  <c r="E84" i="3"/>
  <c r="E52" i="3"/>
  <c r="E70" i="3"/>
  <c r="E92" i="3"/>
  <c r="F92" i="3" s="1"/>
  <c r="G92" i="3" s="1"/>
  <c r="I92" i="3" s="1"/>
  <c r="E37" i="3"/>
  <c r="G170" i="3"/>
  <c r="K170" i="3" s="1"/>
  <c r="E191" i="3"/>
  <c r="F191" i="3" s="1"/>
  <c r="E125" i="3"/>
  <c r="E153" i="3"/>
  <c r="F153" i="3" s="1"/>
  <c r="G153" i="3" s="1"/>
  <c r="K153" i="3" s="1"/>
  <c r="E161" i="3"/>
  <c r="E94" i="3"/>
  <c r="E145" i="3"/>
  <c r="E184" i="3"/>
  <c r="F184" i="3" s="1"/>
  <c r="P184" i="3" s="1"/>
  <c r="E154" i="3"/>
  <c r="E128" i="3"/>
  <c r="F128" i="3" s="1"/>
  <c r="P128" i="3" s="1"/>
  <c r="E136" i="3"/>
  <c r="E186" i="3"/>
  <c r="F186" i="3" s="1"/>
  <c r="P186" i="3" s="1"/>
  <c r="G122" i="3"/>
  <c r="K122" i="3" s="1"/>
  <c r="E199" i="3"/>
  <c r="F199" i="3" s="1"/>
  <c r="P199" i="3" s="1"/>
  <c r="E193" i="3"/>
  <c r="F193" i="3" s="1"/>
  <c r="P193" i="3" s="1"/>
  <c r="E58" i="3"/>
  <c r="F58" i="3" s="1"/>
  <c r="G58" i="3" s="1"/>
  <c r="K58" i="3" s="1"/>
  <c r="E27" i="3"/>
  <c r="E35" i="3"/>
  <c r="E42" i="3"/>
  <c r="E50" i="3"/>
  <c r="F50" i="3" s="1"/>
  <c r="E78" i="3"/>
  <c r="E80" i="3"/>
  <c r="E72" i="3"/>
  <c r="E21" i="3"/>
  <c r="F55" i="3"/>
  <c r="G55" i="3" s="1"/>
  <c r="I55" i="3" s="1"/>
  <c r="E87" i="4"/>
  <c r="F63" i="3"/>
  <c r="P63" i="3" s="1"/>
  <c r="E93" i="4"/>
  <c r="E66" i="4"/>
  <c r="F134" i="3"/>
  <c r="P134" i="3" s="1"/>
  <c r="E118" i="4"/>
  <c r="E65" i="4"/>
  <c r="F132" i="3"/>
  <c r="E18" i="4"/>
  <c r="G33" i="3"/>
  <c r="H33" i="3" s="1"/>
  <c r="E75" i="3"/>
  <c r="F75" i="3" s="1"/>
  <c r="G97" i="3"/>
  <c r="J97" i="3" s="1"/>
  <c r="P97" i="3"/>
  <c r="G124" i="3"/>
  <c r="K124" i="3" s="1"/>
  <c r="P124" i="3"/>
  <c r="F108" i="3"/>
  <c r="P108" i="3" s="1"/>
  <c r="E110" i="4"/>
  <c r="G100" i="3"/>
  <c r="K100" i="3" s="1"/>
  <c r="P100" i="3"/>
  <c r="E40" i="3"/>
  <c r="E203" i="3"/>
  <c r="F203" i="3" s="1"/>
  <c r="P203" i="3" s="1"/>
  <c r="E206" i="3"/>
  <c r="F206" i="3" s="1"/>
  <c r="G206" i="3" s="1"/>
  <c r="K206" i="3" s="1"/>
  <c r="F17" i="3"/>
  <c r="W2" i="3"/>
  <c r="W13" i="3"/>
  <c r="G138" i="3"/>
  <c r="K138" i="3" s="1"/>
  <c r="P138" i="3"/>
  <c r="R138" i="3" s="1"/>
  <c r="G184" i="3"/>
  <c r="K184" i="3" s="1"/>
  <c r="G180" i="3"/>
  <c r="K180" i="3" s="1"/>
  <c r="P180" i="3"/>
  <c r="R180" i="3" s="1"/>
  <c r="P173" i="3"/>
  <c r="G173" i="3"/>
  <c r="K173" i="3" s="1"/>
  <c r="P181" i="3"/>
  <c r="G181" i="3"/>
  <c r="K181" i="3" s="1"/>
  <c r="P90" i="3"/>
  <c r="G90" i="3"/>
  <c r="J90" i="3" s="1"/>
  <c r="G63" i="3"/>
  <c r="I63" i="3" s="1"/>
  <c r="E34" i="4"/>
  <c r="G134" i="3"/>
  <c r="K134" i="3" s="1"/>
  <c r="R167" i="3"/>
  <c r="R188" i="3"/>
  <c r="G203" i="3"/>
  <c r="K203" i="3" s="1"/>
  <c r="G169" i="3"/>
  <c r="K169" i="3" s="1"/>
  <c r="P168" i="3"/>
  <c r="G168" i="3"/>
  <c r="K168" i="3" s="1"/>
  <c r="G158" i="3"/>
  <c r="K158" i="3" s="1"/>
  <c r="R33" i="3"/>
  <c r="G45" i="3"/>
  <c r="H45" i="3" s="1"/>
  <c r="P45" i="3"/>
  <c r="G198" i="3"/>
  <c r="K198" i="3" s="1"/>
  <c r="P198" i="3"/>
  <c r="R198" i="3" s="1"/>
  <c r="E45" i="4"/>
  <c r="F83" i="3"/>
  <c r="E52" i="4"/>
  <c r="E90" i="4"/>
  <c r="F59" i="3"/>
  <c r="P55" i="3"/>
  <c r="R55" i="3" s="1"/>
  <c r="F137" i="3"/>
  <c r="E67" i="4"/>
  <c r="G69" i="3"/>
  <c r="K69" i="3" s="1"/>
  <c r="F73" i="3"/>
  <c r="E43" i="4"/>
  <c r="E50" i="4"/>
  <c r="F66" i="3"/>
  <c r="P66" i="3" s="1"/>
  <c r="E37" i="4"/>
  <c r="E102" i="4"/>
  <c r="F91" i="3"/>
  <c r="G48" i="3"/>
  <c r="H48" i="3" s="1"/>
  <c r="P48" i="3"/>
  <c r="E25" i="4"/>
  <c r="F40" i="3"/>
  <c r="R151" i="3"/>
  <c r="P131" i="3"/>
  <c r="R131" i="3" s="1"/>
  <c r="G192" i="3"/>
  <c r="K192" i="3" s="1"/>
  <c r="G25" i="3"/>
  <c r="I25" i="3" s="1"/>
  <c r="P25" i="3"/>
  <c r="F71" i="3"/>
  <c r="E41" i="4"/>
  <c r="F79" i="3"/>
  <c r="E48" i="4"/>
  <c r="G200" i="3"/>
  <c r="K200" i="3" s="1"/>
  <c r="P200" i="3"/>
  <c r="R200" i="3" s="1"/>
  <c r="F112" i="3"/>
  <c r="E57" i="4"/>
  <c r="G164" i="3"/>
  <c r="K164" i="3" s="1"/>
  <c r="P164" i="3"/>
  <c r="P149" i="3"/>
  <c r="G149" i="3"/>
  <c r="K149" i="3" s="1"/>
  <c r="P99" i="3"/>
  <c r="G99" i="3"/>
  <c r="J99" i="3" s="1"/>
  <c r="R165" i="3"/>
  <c r="P92" i="3"/>
  <c r="R92" i="3" s="1"/>
  <c r="G189" i="3"/>
  <c r="K189" i="3" s="1"/>
  <c r="P189" i="3"/>
  <c r="G191" i="3"/>
  <c r="K191" i="3" s="1"/>
  <c r="P191" i="3"/>
  <c r="F77" i="3"/>
  <c r="E47" i="4"/>
  <c r="P104" i="3"/>
  <c r="R104" i="3" s="1"/>
  <c r="P179" i="3"/>
  <c r="R179" i="3" s="1"/>
  <c r="P127" i="3"/>
  <c r="R127" i="3" s="1"/>
  <c r="E79" i="4"/>
  <c r="G205" i="3"/>
  <c r="K205" i="3" s="1"/>
  <c r="P205" i="3"/>
  <c r="R205" i="3" s="1"/>
  <c r="G204" i="3"/>
  <c r="K204" i="3" s="1"/>
  <c r="P204" i="3"/>
  <c r="G202" i="3"/>
  <c r="K202" i="3" s="1"/>
  <c r="P202" i="3"/>
  <c r="G195" i="3"/>
  <c r="K195" i="3" s="1"/>
  <c r="P195" i="3"/>
  <c r="C16" i="1"/>
  <c r="D18" i="1" s="1"/>
  <c r="O71" i="1"/>
  <c r="O84" i="1"/>
  <c r="O72" i="1"/>
  <c r="O77" i="1"/>
  <c r="O82" i="1"/>
  <c r="O76" i="1"/>
  <c r="O69" i="1"/>
  <c r="O79" i="1"/>
  <c r="O81" i="1"/>
  <c r="O70" i="1"/>
  <c r="C15" i="1"/>
  <c r="C18" i="1" s="1"/>
  <c r="O73" i="1"/>
  <c r="O80" i="1"/>
  <c r="O74" i="1"/>
  <c r="O83" i="1"/>
  <c r="O75" i="1"/>
  <c r="O78" i="1"/>
  <c r="H31" i="2"/>
  <c r="G31" i="2"/>
  <c r="I48" i="2"/>
  <c r="J48" i="2" s="1"/>
  <c r="G48" i="2"/>
  <c r="G33" i="2"/>
  <c r="F25" i="2"/>
  <c r="H25" i="2" s="1"/>
  <c r="G46" i="2"/>
  <c r="H46" i="2"/>
  <c r="G34" i="2"/>
  <c r="H34" i="2"/>
  <c r="I26" i="2"/>
  <c r="J26" i="2" s="1"/>
  <c r="F26" i="2"/>
  <c r="I24" i="2"/>
  <c r="J24" i="2" s="1"/>
  <c r="I21" i="2"/>
  <c r="G45" i="2"/>
  <c r="G37" i="2"/>
  <c r="H37" i="2"/>
  <c r="I45" i="2"/>
  <c r="J45" i="2" s="1"/>
  <c r="H28" i="2"/>
  <c r="G28" i="2"/>
  <c r="I50" i="2"/>
  <c r="J50" i="2" s="1"/>
  <c r="I25" i="2"/>
  <c r="J25" i="2" s="1"/>
  <c r="I35" i="2"/>
  <c r="J35" i="2" s="1"/>
  <c r="F35" i="2"/>
  <c r="H35" i="2" s="1"/>
  <c r="F24" i="2"/>
  <c r="P79" i="1"/>
  <c r="R79" i="1" s="1"/>
  <c r="P35" i="1"/>
  <c r="R35" i="1" s="1"/>
  <c r="P76" i="1"/>
  <c r="R76" i="1" s="1"/>
  <c r="P41" i="1"/>
  <c r="R41" i="1" s="1"/>
  <c r="P57" i="1"/>
  <c r="R57" i="1" s="1"/>
  <c r="P77" i="1"/>
  <c r="R77" i="1" s="1"/>
  <c r="P31" i="1"/>
  <c r="R31" i="1" s="1"/>
  <c r="D15" i="1"/>
  <c r="C19" i="1" s="1"/>
  <c r="P68" i="1"/>
  <c r="R68" i="1" s="1"/>
  <c r="P32" i="1"/>
  <c r="R32" i="1" s="1"/>
  <c r="P78" i="1"/>
  <c r="R78" i="1" s="1"/>
  <c r="P59" i="1"/>
  <c r="R59" i="1" s="1"/>
  <c r="P34" i="1"/>
  <c r="R34" i="1" s="1"/>
  <c r="P82" i="1"/>
  <c r="R82" i="1" s="1"/>
  <c r="P62" i="1"/>
  <c r="R62" i="1" s="1"/>
  <c r="P47" i="1"/>
  <c r="R47" i="1" s="1"/>
  <c r="P24" i="1"/>
  <c r="R24" i="1" s="1"/>
  <c r="P21" i="1"/>
  <c r="R21" i="1" s="1"/>
  <c r="P44" i="1"/>
  <c r="R44" i="1" s="1"/>
  <c r="P38" i="1"/>
  <c r="R38" i="1" s="1"/>
  <c r="P65" i="1"/>
  <c r="R65" i="1" s="1"/>
  <c r="P55" i="1"/>
  <c r="P23" i="1"/>
  <c r="R23" i="1" s="1"/>
  <c r="P46" i="1"/>
  <c r="R46" i="1" s="1"/>
  <c r="P50" i="1"/>
  <c r="R50" i="1" s="1"/>
  <c r="P29" i="1"/>
  <c r="R29" i="1" s="1"/>
  <c r="P43" i="1"/>
  <c r="R43" i="1" s="1"/>
  <c r="P75" i="1"/>
  <c r="R75" i="1" s="1"/>
  <c r="P64" i="1"/>
  <c r="R64" i="1" s="1"/>
  <c r="P36" i="1"/>
  <c r="R36" i="1" s="1"/>
  <c r="P73" i="1"/>
  <c r="R73" i="1" s="1"/>
  <c r="P81" i="1"/>
  <c r="P30" i="1"/>
  <c r="R30" i="1" s="1"/>
  <c r="P74" i="1"/>
  <c r="R74" i="1" s="1"/>
  <c r="F32" i="2"/>
  <c r="H32" i="2" s="1"/>
  <c r="F18" i="2"/>
  <c r="I18" i="2"/>
  <c r="G25" i="2" l="1"/>
  <c r="R121" i="3"/>
  <c r="R97" i="3"/>
  <c r="R134" i="3"/>
  <c r="R192" i="3"/>
  <c r="G117" i="3"/>
  <c r="K117" i="3" s="1"/>
  <c r="R63" i="3"/>
  <c r="R158" i="3"/>
  <c r="G166" i="3"/>
  <c r="K166" i="3" s="1"/>
  <c r="P88" i="3"/>
  <c r="R169" i="3"/>
  <c r="G102" i="3"/>
  <c r="K102" i="3" s="1"/>
  <c r="P102" i="3"/>
  <c r="R102" i="3" s="1"/>
  <c r="F105" i="3"/>
  <c r="P110" i="3"/>
  <c r="R110" i="3" s="1"/>
  <c r="G108" i="3"/>
  <c r="R164" i="3"/>
  <c r="R48" i="3"/>
  <c r="R100" i="3"/>
  <c r="G132" i="3"/>
  <c r="K132" i="3" s="1"/>
  <c r="P132" i="3"/>
  <c r="R132" i="3" s="1"/>
  <c r="F27" i="3"/>
  <c r="E15" i="4"/>
  <c r="E124" i="4"/>
  <c r="F161" i="3"/>
  <c r="G186" i="3"/>
  <c r="K186" i="3" s="1"/>
  <c r="E61" i="4"/>
  <c r="F120" i="3"/>
  <c r="F49" i="3"/>
  <c r="E33" i="4"/>
  <c r="E91" i="4"/>
  <c r="F60" i="3"/>
  <c r="G171" i="3"/>
  <c r="F143" i="3"/>
  <c r="E69" i="4"/>
  <c r="E56" i="4"/>
  <c r="F111" i="3"/>
  <c r="F115" i="3"/>
  <c r="E59" i="4"/>
  <c r="F28" i="3"/>
  <c r="E16" i="4"/>
  <c r="F123" i="3"/>
  <c r="E116" i="4"/>
  <c r="F114" i="3"/>
  <c r="E58" i="4"/>
  <c r="E35" i="4"/>
  <c r="F51" i="3"/>
  <c r="R187" i="3"/>
  <c r="E39" i="4"/>
  <c r="R88" i="3"/>
  <c r="F21" i="3"/>
  <c r="E11" i="4"/>
  <c r="E76" i="4"/>
  <c r="F157" i="3"/>
  <c r="G178" i="3"/>
  <c r="K178" i="3" s="1"/>
  <c r="P178" i="3"/>
  <c r="R178" i="3" s="1"/>
  <c r="R99" i="3"/>
  <c r="R124" i="3"/>
  <c r="E42" i="4"/>
  <c r="F72" i="3"/>
  <c r="F136" i="3"/>
  <c r="E120" i="4"/>
  <c r="F125" i="3"/>
  <c r="E117" i="4"/>
  <c r="E84" i="4"/>
  <c r="F52" i="3"/>
  <c r="G176" i="3"/>
  <c r="K176" i="3" s="1"/>
  <c r="G146" i="3"/>
  <c r="K146" i="3" s="1"/>
  <c r="P146" i="3"/>
  <c r="F113" i="3"/>
  <c r="E112" i="4"/>
  <c r="E103" i="4"/>
  <c r="F93" i="3"/>
  <c r="F129" i="3"/>
  <c r="E63" i="4"/>
  <c r="E44" i="4"/>
  <c r="F74" i="3"/>
  <c r="F159" i="3"/>
  <c r="E77" i="4"/>
  <c r="F141" i="3"/>
  <c r="E122" i="4"/>
  <c r="F118" i="3"/>
  <c r="E60" i="4"/>
  <c r="R117" i="3"/>
  <c r="E40" i="4"/>
  <c r="F70" i="3"/>
  <c r="R89" i="3"/>
  <c r="F85" i="3"/>
  <c r="E98" i="4"/>
  <c r="F22" i="3"/>
  <c r="E12" i="4"/>
  <c r="G26" i="3"/>
  <c r="I26" i="3" s="1"/>
  <c r="P26" i="3"/>
  <c r="R191" i="3"/>
  <c r="E49" i="4"/>
  <c r="F80" i="3"/>
  <c r="F84" i="3"/>
  <c r="E97" i="4"/>
  <c r="G174" i="3"/>
  <c r="K174" i="3" s="1"/>
  <c r="P174" i="3"/>
  <c r="R174" i="3" s="1"/>
  <c r="E36" i="4"/>
  <c r="F62" i="3"/>
  <c r="F46" i="3"/>
  <c r="E31" i="4"/>
  <c r="R144" i="3"/>
  <c r="P197" i="3"/>
  <c r="G197" i="3"/>
  <c r="K197" i="3" s="1"/>
  <c r="E51" i="4"/>
  <c r="F82" i="3"/>
  <c r="F101" i="3"/>
  <c r="E105" i="4"/>
  <c r="F109" i="3"/>
  <c r="E55" i="4"/>
  <c r="G182" i="3"/>
  <c r="K182" i="3" s="1"/>
  <c r="P182" i="3"/>
  <c r="F54" i="3"/>
  <c r="E86" i="4"/>
  <c r="G196" i="3"/>
  <c r="K196" i="3" s="1"/>
  <c r="P196" i="3"/>
  <c r="R196" i="3" s="1"/>
  <c r="F148" i="3"/>
  <c r="E71" i="4"/>
  <c r="P58" i="3"/>
  <c r="R58" i="3" s="1"/>
  <c r="F78" i="3"/>
  <c r="E96" i="4"/>
  <c r="F154" i="3"/>
  <c r="E73" i="4"/>
  <c r="F32" i="3"/>
  <c r="E83" i="4"/>
  <c r="R122" i="3"/>
  <c r="E113" i="4"/>
  <c r="F116" i="3"/>
  <c r="G199" i="3"/>
  <c r="K199" i="3" s="1"/>
  <c r="F64" i="3"/>
  <c r="E94" i="4"/>
  <c r="G150" i="3"/>
  <c r="K150" i="3" s="1"/>
  <c r="F152" i="3"/>
  <c r="E72" i="4"/>
  <c r="E38" i="4"/>
  <c r="F67" i="3"/>
  <c r="F31" i="3"/>
  <c r="E82" i="4"/>
  <c r="G194" i="3"/>
  <c r="K194" i="3" s="1"/>
  <c r="P194" i="3"/>
  <c r="R194" i="3" s="1"/>
  <c r="F106" i="3"/>
  <c r="E108" i="4"/>
  <c r="F156" i="3"/>
  <c r="E75" i="4"/>
  <c r="F61" i="3"/>
  <c r="E92" i="4"/>
  <c r="R172" i="3"/>
  <c r="F29" i="3"/>
  <c r="E17" i="4"/>
  <c r="F57" i="3"/>
  <c r="E89" i="4"/>
  <c r="G87" i="3"/>
  <c r="K87" i="3" s="1"/>
  <c r="R193" i="3"/>
  <c r="F24" i="3"/>
  <c r="E14" i="4"/>
  <c r="F47" i="3"/>
  <c r="E32" i="4"/>
  <c r="F160" i="3"/>
  <c r="E78" i="4"/>
  <c r="E64" i="4"/>
  <c r="F130" i="3"/>
  <c r="E46" i="4"/>
  <c r="F76" i="3"/>
  <c r="E13" i="4"/>
  <c r="F23" i="3"/>
  <c r="R176" i="3"/>
  <c r="E125" i="4"/>
  <c r="F162" i="3"/>
  <c r="E95" i="4"/>
  <c r="F65" i="3"/>
  <c r="E26" i="4"/>
  <c r="F41" i="3"/>
  <c r="F86" i="3"/>
  <c r="E99" i="4"/>
  <c r="P206" i="3"/>
  <c r="R206" i="3" s="1"/>
  <c r="P153" i="3"/>
  <c r="R153" i="3" s="1"/>
  <c r="P201" i="3"/>
  <c r="R201" i="3" s="1"/>
  <c r="P190" i="3"/>
  <c r="R190" i="3" s="1"/>
  <c r="F42" i="3"/>
  <c r="E27" i="4"/>
  <c r="F145" i="3"/>
  <c r="E70" i="4"/>
  <c r="F37" i="3"/>
  <c r="E22" i="4"/>
  <c r="G183" i="3"/>
  <c r="K183" i="3" s="1"/>
  <c r="P183" i="3"/>
  <c r="E104" i="4"/>
  <c r="F96" i="3"/>
  <c r="F95" i="3"/>
  <c r="E54" i="4"/>
  <c r="E24" i="4"/>
  <c r="F39" i="3"/>
  <c r="F53" i="3"/>
  <c r="E85" i="4"/>
  <c r="R170" i="3"/>
  <c r="G142" i="3"/>
  <c r="K142" i="3" s="1"/>
  <c r="F38" i="3"/>
  <c r="E23" i="4"/>
  <c r="G128" i="3"/>
  <c r="K128" i="3" s="1"/>
  <c r="F44" i="3"/>
  <c r="E29" i="4"/>
  <c r="K175" i="3"/>
  <c r="R175" i="3"/>
  <c r="F155" i="3"/>
  <c r="E74" i="4"/>
  <c r="F43" i="3"/>
  <c r="E28" i="4"/>
  <c r="F35" i="3"/>
  <c r="E20" i="4"/>
  <c r="E53" i="4"/>
  <c r="F94" i="3"/>
  <c r="P185" i="3"/>
  <c r="G185" i="3"/>
  <c r="K185" i="3" s="1"/>
  <c r="F163" i="3"/>
  <c r="E126" i="4"/>
  <c r="F139" i="3"/>
  <c r="E68" i="4"/>
  <c r="G89" i="3"/>
  <c r="J89" i="3" s="1"/>
  <c r="F107" i="3"/>
  <c r="E109" i="4"/>
  <c r="F56" i="3"/>
  <c r="E88" i="4"/>
  <c r="R166" i="3"/>
  <c r="G98" i="3"/>
  <c r="J98" i="3" s="1"/>
  <c r="P98" i="3"/>
  <c r="R98" i="3" s="1"/>
  <c r="F30" i="3"/>
  <c r="E81" i="4"/>
  <c r="E106" i="4"/>
  <c r="F103" i="3"/>
  <c r="F36" i="3"/>
  <c r="E21" i="4"/>
  <c r="G147" i="3"/>
  <c r="K147" i="3" s="1"/>
  <c r="G34" i="3"/>
  <c r="H34" i="3" s="1"/>
  <c r="P34" i="3"/>
  <c r="R149" i="3"/>
  <c r="G71" i="3"/>
  <c r="J71" i="3" s="1"/>
  <c r="P71" i="3"/>
  <c r="P137" i="3"/>
  <c r="G137" i="3"/>
  <c r="K137" i="3" s="1"/>
  <c r="R25" i="3"/>
  <c r="G81" i="3"/>
  <c r="I81" i="3" s="1"/>
  <c r="P81" i="3"/>
  <c r="R203" i="3"/>
  <c r="P40" i="3"/>
  <c r="G40" i="3"/>
  <c r="H40" i="3" s="1"/>
  <c r="P83" i="3"/>
  <c r="R83" i="3" s="1"/>
  <c r="G83" i="3"/>
  <c r="I83" i="3" s="1"/>
  <c r="R173" i="3"/>
  <c r="R90" i="3"/>
  <c r="R184" i="3"/>
  <c r="G59" i="3"/>
  <c r="I59" i="3" s="1"/>
  <c r="P59" i="3"/>
  <c r="G105" i="3"/>
  <c r="K105" i="3" s="1"/>
  <c r="P105" i="3"/>
  <c r="P77" i="3"/>
  <c r="G77" i="3"/>
  <c r="I77" i="3" s="1"/>
  <c r="G73" i="3"/>
  <c r="I73" i="3" s="1"/>
  <c r="P73" i="3"/>
  <c r="G75" i="3"/>
  <c r="I75" i="3" s="1"/>
  <c r="P75" i="3"/>
  <c r="P112" i="3"/>
  <c r="G112" i="3"/>
  <c r="K112" i="3" s="1"/>
  <c r="R189" i="3"/>
  <c r="R69" i="3"/>
  <c r="R168" i="3"/>
  <c r="R181" i="3"/>
  <c r="P68" i="3"/>
  <c r="G68" i="3"/>
  <c r="I68" i="3" s="1"/>
  <c r="P79" i="3"/>
  <c r="G79" i="3"/>
  <c r="I79" i="3" s="1"/>
  <c r="G91" i="3"/>
  <c r="I91" i="3" s="1"/>
  <c r="P91" i="3"/>
  <c r="R45" i="3"/>
  <c r="P50" i="3"/>
  <c r="G50" i="3"/>
  <c r="H50" i="3" s="1"/>
  <c r="R202" i="3"/>
  <c r="R195" i="3"/>
  <c r="R204" i="3"/>
  <c r="M6" i="2"/>
  <c r="E14" i="1"/>
  <c r="H26" i="2"/>
  <c r="G26" i="2"/>
  <c r="G32" i="2"/>
  <c r="H24" i="2"/>
  <c r="J21" i="2"/>
  <c r="G24" i="2"/>
  <c r="G35" i="2"/>
  <c r="H18" i="2"/>
  <c r="J18" i="2"/>
  <c r="C11" i="3"/>
  <c r="C12" i="3"/>
  <c r="G18" i="2"/>
  <c r="O209" i="3" l="1"/>
  <c r="O210" i="3"/>
  <c r="O207" i="3"/>
  <c r="O208" i="3"/>
  <c r="R71" i="3"/>
  <c r="R147" i="3"/>
  <c r="R81" i="3"/>
  <c r="R26" i="3"/>
  <c r="R182" i="3"/>
  <c r="O205" i="3"/>
  <c r="O138" i="3"/>
  <c r="O192" i="3"/>
  <c r="O178" i="3"/>
  <c r="O185" i="3"/>
  <c r="O111" i="3"/>
  <c r="O175" i="3"/>
  <c r="O151" i="3"/>
  <c r="O109" i="3"/>
  <c r="O96" i="3"/>
  <c r="O156" i="3"/>
  <c r="O133" i="3"/>
  <c r="O94" i="3"/>
  <c r="O121" i="3"/>
  <c r="O126" i="3"/>
  <c r="O206" i="3"/>
  <c r="O169" i="3"/>
  <c r="O179" i="3"/>
  <c r="O158" i="3"/>
  <c r="O114" i="3"/>
  <c r="O187" i="3"/>
  <c r="O191" i="3"/>
  <c r="O162" i="3"/>
  <c r="O103" i="3"/>
  <c r="O106" i="3"/>
  <c r="O148" i="3"/>
  <c r="O132" i="3"/>
  <c r="O194" i="3"/>
  <c r="O102" i="3"/>
  <c r="O195" i="3"/>
  <c r="O144" i="3"/>
  <c r="O199" i="3"/>
  <c r="O171" i="3"/>
  <c r="O69" i="3"/>
  <c r="O110" i="3"/>
  <c r="O150" i="3"/>
  <c r="O117" i="3"/>
  <c r="O152" i="3"/>
  <c r="O201" i="3"/>
  <c r="O112" i="3"/>
  <c r="O160" i="3"/>
  <c r="O203" i="3"/>
  <c r="O119" i="3"/>
  <c r="O139" i="3"/>
  <c r="O99" i="3"/>
  <c r="O145" i="3"/>
  <c r="O140" i="3"/>
  <c r="O154" i="3"/>
  <c r="O127" i="3"/>
  <c r="O125" i="3"/>
  <c r="O136" i="3"/>
  <c r="O193" i="3"/>
  <c r="O124" i="3"/>
  <c r="O180" i="3"/>
  <c r="O200" i="3"/>
  <c r="O198" i="3"/>
  <c r="O101" i="3"/>
  <c r="O131" i="3"/>
  <c r="O166" i="3"/>
  <c r="O143" i="3"/>
  <c r="O174" i="3"/>
  <c r="O120" i="3"/>
  <c r="O188" i="3"/>
  <c r="O95" i="3"/>
  <c r="O122" i="3"/>
  <c r="O128" i="3"/>
  <c r="O157" i="3"/>
  <c r="O196" i="3"/>
  <c r="O108" i="3"/>
  <c r="O155" i="3"/>
  <c r="C15" i="3"/>
  <c r="C18" i="3" s="1"/>
  <c r="O104" i="3"/>
  <c r="O105" i="3"/>
  <c r="O135" i="3"/>
  <c r="O153" i="3"/>
  <c r="O172" i="3"/>
  <c r="O123" i="3"/>
  <c r="O190" i="3"/>
  <c r="O189" i="3"/>
  <c r="O142" i="3"/>
  <c r="O170" i="3"/>
  <c r="O100" i="3"/>
  <c r="O176" i="3"/>
  <c r="O173" i="3"/>
  <c r="O129" i="3"/>
  <c r="O163" i="3"/>
  <c r="O165" i="3"/>
  <c r="O97" i="3"/>
  <c r="O204" i="3"/>
  <c r="O141" i="3"/>
  <c r="O182" i="3"/>
  <c r="O149" i="3"/>
  <c r="O159" i="3"/>
  <c r="O184" i="3"/>
  <c r="O202" i="3"/>
  <c r="O113" i="3"/>
  <c r="O164" i="3"/>
  <c r="O98" i="3"/>
  <c r="O147" i="3"/>
  <c r="O146" i="3"/>
  <c r="O116" i="3"/>
  <c r="O186" i="3"/>
  <c r="O115" i="3"/>
  <c r="O197" i="3"/>
  <c r="O177" i="3"/>
  <c r="O183" i="3"/>
  <c r="O130" i="3"/>
  <c r="O168" i="3"/>
  <c r="O137" i="3"/>
  <c r="O167" i="3"/>
  <c r="O107" i="3"/>
  <c r="O134" i="3"/>
  <c r="O181" i="3"/>
  <c r="O58" i="3"/>
  <c r="O161" i="3"/>
  <c r="O118" i="3"/>
  <c r="C16" i="3"/>
  <c r="D18" i="3" s="1"/>
  <c r="G64" i="3"/>
  <c r="I64" i="3" s="1"/>
  <c r="P64" i="3"/>
  <c r="G44" i="3"/>
  <c r="H44" i="3" s="1"/>
  <c r="P44" i="3"/>
  <c r="R44" i="3" s="1"/>
  <c r="P61" i="3"/>
  <c r="R61" i="3" s="1"/>
  <c r="G61" i="3"/>
  <c r="I61" i="3" s="1"/>
  <c r="P70" i="3"/>
  <c r="G70" i="3"/>
  <c r="J70" i="3" s="1"/>
  <c r="G125" i="3"/>
  <c r="K125" i="3" s="1"/>
  <c r="P125" i="3"/>
  <c r="K108" i="3"/>
  <c r="R108" i="3"/>
  <c r="G37" i="3"/>
  <c r="H37" i="3" s="1"/>
  <c r="P37" i="3"/>
  <c r="P162" i="3"/>
  <c r="G162" i="3"/>
  <c r="J162" i="3" s="1"/>
  <c r="P67" i="3"/>
  <c r="R67" i="3" s="1"/>
  <c r="G67" i="3"/>
  <c r="I67" i="3" s="1"/>
  <c r="P116" i="3"/>
  <c r="G116" i="3"/>
  <c r="K116" i="3" s="1"/>
  <c r="G78" i="3"/>
  <c r="I78" i="3" s="1"/>
  <c r="P78" i="3"/>
  <c r="P159" i="3"/>
  <c r="G159" i="3"/>
  <c r="K159" i="3" s="1"/>
  <c r="G113" i="3"/>
  <c r="K113" i="3" s="1"/>
  <c r="P113" i="3"/>
  <c r="P51" i="3"/>
  <c r="G51" i="3"/>
  <c r="H51" i="3" s="1"/>
  <c r="P154" i="3"/>
  <c r="R154" i="3" s="1"/>
  <c r="G154" i="3"/>
  <c r="K154" i="3" s="1"/>
  <c r="P141" i="3"/>
  <c r="G141" i="3"/>
  <c r="K141" i="3" s="1"/>
  <c r="R171" i="3"/>
  <c r="K171" i="3"/>
  <c r="P139" i="3"/>
  <c r="G139" i="3"/>
  <c r="K139" i="3" s="1"/>
  <c r="P60" i="3"/>
  <c r="R60" i="3" s="1"/>
  <c r="G60" i="3"/>
  <c r="I60" i="3" s="1"/>
  <c r="G36" i="3"/>
  <c r="H36" i="3" s="1"/>
  <c r="P36" i="3"/>
  <c r="R36" i="3" s="1"/>
  <c r="P163" i="3"/>
  <c r="R163" i="3" s="1"/>
  <c r="G163" i="3"/>
  <c r="J163" i="3" s="1"/>
  <c r="G43" i="3"/>
  <c r="H43" i="3" s="1"/>
  <c r="P43" i="3"/>
  <c r="R43" i="3" s="1"/>
  <c r="P156" i="3"/>
  <c r="R156" i="3" s="1"/>
  <c r="G156" i="3"/>
  <c r="J156" i="3" s="1"/>
  <c r="R197" i="3"/>
  <c r="R186" i="3"/>
  <c r="P74" i="3"/>
  <c r="R74" i="3" s="1"/>
  <c r="G74" i="3"/>
  <c r="K74" i="3" s="1"/>
  <c r="R146" i="3"/>
  <c r="P136" i="3"/>
  <c r="G136" i="3"/>
  <c r="K136" i="3" s="1"/>
  <c r="P157" i="3"/>
  <c r="G157" i="3"/>
  <c r="J157" i="3" s="1"/>
  <c r="G115" i="3"/>
  <c r="K115" i="3" s="1"/>
  <c r="P115" i="3"/>
  <c r="P27" i="3"/>
  <c r="G27" i="3"/>
  <c r="H27" i="3" s="1"/>
  <c r="P53" i="3"/>
  <c r="G53" i="3"/>
  <c r="I53" i="3" s="1"/>
  <c r="G65" i="3"/>
  <c r="I65" i="3" s="1"/>
  <c r="P65" i="3"/>
  <c r="G82" i="3"/>
  <c r="I82" i="3" s="1"/>
  <c r="P82" i="3"/>
  <c r="P161" i="3"/>
  <c r="G161" i="3"/>
  <c r="J161" i="3" s="1"/>
  <c r="R68" i="3"/>
  <c r="P35" i="3"/>
  <c r="R35" i="3" s="1"/>
  <c r="G35" i="3"/>
  <c r="H35" i="3" s="1"/>
  <c r="G130" i="3"/>
  <c r="K130" i="3" s="1"/>
  <c r="P130" i="3"/>
  <c r="R130" i="3" s="1"/>
  <c r="P31" i="3"/>
  <c r="R31" i="3" s="1"/>
  <c r="G31" i="3"/>
  <c r="I31" i="3" s="1"/>
  <c r="G54" i="3"/>
  <c r="I54" i="3" s="1"/>
  <c r="P54" i="3"/>
  <c r="R54" i="3" s="1"/>
  <c r="G28" i="3"/>
  <c r="H28" i="3" s="1"/>
  <c r="P28" i="3"/>
  <c r="R91" i="3"/>
  <c r="R75" i="3"/>
  <c r="R105" i="3"/>
  <c r="G103" i="3"/>
  <c r="K103" i="3" s="1"/>
  <c r="P103" i="3"/>
  <c r="G56" i="3"/>
  <c r="I56" i="3" s="1"/>
  <c r="P56" i="3"/>
  <c r="P38" i="3"/>
  <c r="G38" i="3"/>
  <c r="H38" i="3" s="1"/>
  <c r="G95" i="3"/>
  <c r="K95" i="3" s="1"/>
  <c r="P95" i="3"/>
  <c r="P145" i="3"/>
  <c r="G145" i="3"/>
  <c r="K145" i="3" s="1"/>
  <c r="P86" i="3"/>
  <c r="G86" i="3"/>
  <c r="I86" i="3" s="1"/>
  <c r="G160" i="3"/>
  <c r="J160" i="3" s="1"/>
  <c r="P160" i="3"/>
  <c r="P57" i="3"/>
  <c r="G57" i="3"/>
  <c r="I57" i="3" s="1"/>
  <c r="P84" i="3"/>
  <c r="G84" i="3"/>
  <c r="I84" i="3" s="1"/>
  <c r="P72" i="3"/>
  <c r="G72" i="3"/>
  <c r="J72" i="3" s="1"/>
  <c r="P111" i="3"/>
  <c r="G111" i="3"/>
  <c r="K111" i="3" s="1"/>
  <c r="G49" i="3"/>
  <c r="H49" i="3" s="1"/>
  <c r="P49" i="3"/>
  <c r="G24" i="3"/>
  <c r="H24" i="3" s="1"/>
  <c r="P24" i="3"/>
  <c r="G39" i="3"/>
  <c r="H39" i="3" s="1"/>
  <c r="P39" i="3"/>
  <c r="R185" i="3"/>
  <c r="P155" i="3"/>
  <c r="G155" i="3"/>
  <c r="G96" i="3"/>
  <c r="K96" i="3" s="1"/>
  <c r="P96" i="3"/>
  <c r="P41" i="3"/>
  <c r="G41" i="3"/>
  <c r="H41" i="3" s="1"/>
  <c r="P23" i="3"/>
  <c r="R23" i="3" s="1"/>
  <c r="G23" i="3"/>
  <c r="H23" i="3" s="1"/>
  <c r="P106" i="3"/>
  <c r="G106" i="3"/>
  <c r="K106" i="3" s="1"/>
  <c r="P152" i="3"/>
  <c r="R152" i="3" s="1"/>
  <c r="G152" i="3"/>
  <c r="J152" i="3" s="1"/>
  <c r="G148" i="3"/>
  <c r="K148" i="3" s="1"/>
  <c r="P148" i="3"/>
  <c r="R148" i="3" s="1"/>
  <c r="P109" i="3"/>
  <c r="R109" i="3" s="1"/>
  <c r="G109" i="3"/>
  <c r="K109" i="3" s="1"/>
  <c r="R128" i="3"/>
  <c r="P22" i="3"/>
  <c r="G22" i="3"/>
  <c r="H22" i="3" s="1"/>
  <c r="P114" i="3"/>
  <c r="G114" i="3"/>
  <c r="K114" i="3" s="1"/>
  <c r="P120" i="3"/>
  <c r="G120" i="3"/>
  <c r="K120" i="3" s="1"/>
  <c r="D15" i="3"/>
  <c r="C19" i="3" s="1"/>
  <c r="G107" i="3"/>
  <c r="I107" i="3" s="1"/>
  <c r="P107" i="3"/>
  <c r="R107" i="3" s="1"/>
  <c r="P94" i="3"/>
  <c r="R94" i="3" s="1"/>
  <c r="G94" i="3"/>
  <c r="G42" i="3"/>
  <c r="H42" i="3" s="1"/>
  <c r="P42" i="3"/>
  <c r="R42" i="3" s="1"/>
  <c r="G47" i="3"/>
  <c r="H47" i="3" s="1"/>
  <c r="P47" i="3"/>
  <c r="P29" i="3"/>
  <c r="G29" i="3"/>
  <c r="H29" i="3" s="1"/>
  <c r="G32" i="3"/>
  <c r="I32" i="3" s="1"/>
  <c r="P32" i="3"/>
  <c r="G46" i="3"/>
  <c r="H46" i="3" s="1"/>
  <c r="P46" i="3"/>
  <c r="R46" i="3" s="1"/>
  <c r="R199" i="3"/>
  <c r="P118" i="3"/>
  <c r="G118" i="3"/>
  <c r="K118" i="3" s="1"/>
  <c r="G129" i="3"/>
  <c r="K129" i="3" s="1"/>
  <c r="P129" i="3"/>
  <c r="P52" i="3"/>
  <c r="G52" i="3"/>
  <c r="I52" i="3" s="1"/>
  <c r="P21" i="3"/>
  <c r="R21" i="3" s="1"/>
  <c r="G21" i="3"/>
  <c r="H21" i="3" s="1"/>
  <c r="R142" i="3"/>
  <c r="D16" i="3"/>
  <c r="D19" i="3" s="1"/>
  <c r="R59" i="3"/>
  <c r="R34" i="3"/>
  <c r="G30" i="3"/>
  <c r="I30" i="3" s="1"/>
  <c r="P30" i="3"/>
  <c r="R183" i="3"/>
  <c r="R150" i="3"/>
  <c r="P76" i="3"/>
  <c r="G76" i="3"/>
  <c r="K76" i="3" s="1"/>
  <c r="G101" i="3"/>
  <c r="K101" i="3" s="1"/>
  <c r="P101" i="3"/>
  <c r="P62" i="3"/>
  <c r="G62" i="3"/>
  <c r="I62" i="3" s="1"/>
  <c r="P80" i="3"/>
  <c r="R80" i="3" s="1"/>
  <c r="G80" i="3"/>
  <c r="I80" i="3" s="1"/>
  <c r="G85" i="3"/>
  <c r="I85" i="3" s="1"/>
  <c r="P85" i="3"/>
  <c r="P93" i="3"/>
  <c r="R93" i="3" s="1"/>
  <c r="G93" i="3"/>
  <c r="K93" i="3" s="1"/>
  <c r="P123" i="3"/>
  <c r="G123" i="3"/>
  <c r="K123" i="3" s="1"/>
  <c r="P143" i="3"/>
  <c r="R143" i="3" s="1"/>
  <c r="G143" i="3"/>
  <c r="K143" i="3" s="1"/>
  <c r="R87" i="3"/>
  <c r="R73" i="3"/>
  <c r="R40" i="3"/>
  <c r="R137" i="3"/>
  <c r="R50" i="3"/>
  <c r="R112" i="3"/>
  <c r="R77" i="3"/>
  <c r="R79" i="3"/>
  <c r="M5" i="2"/>
  <c r="M3" i="2"/>
  <c r="M4" i="2"/>
  <c r="M2" i="2"/>
  <c r="M1" i="2"/>
  <c r="R76" i="3" l="1"/>
  <c r="R118" i="3"/>
  <c r="R47" i="3"/>
  <c r="R111" i="3"/>
  <c r="R38" i="3"/>
  <c r="R157" i="3"/>
  <c r="R120" i="3"/>
  <c r="R72" i="3"/>
  <c r="R86" i="3"/>
  <c r="R123" i="3"/>
  <c r="R62" i="3"/>
  <c r="R52" i="3"/>
  <c r="R114" i="3"/>
  <c r="R84" i="3"/>
  <c r="R145" i="3"/>
  <c r="R161" i="3"/>
  <c r="R27" i="3"/>
  <c r="R22" i="3"/>
  <c r="R57" i="3"/>
  <c r="F18" i="3"/>
  <c r="F19" i="3" s="1"/>
  <c r="R155" i="3"/>
  <c r="J155" i="3"/>
  <c r="R85" i="3"/>
  <c r="R29" i="3"/>
  <c r="R106" i="3"/>
  <c r="R160" i="3"/>
  <c r="R65" i="3"/>
  <c r="R141" i="3"/>
  <c r="R159" i="3"/>
  <c r="R162" i="3"/>
  <c r="R70" i="3"/>
  <c r="R28" i="3"/>
  <c r="R78" i="3"/>
  <c r="R37" i="3"/>
  <c r="R39" i="3"/>
  <c r="R56" i="3"/>
  <c r="R53" i="3"/>
  <c r="R136" i="3"/>
  <c r="R30" i="3"/>
  <c r="R41" i="3"/>
  <c r="R24" i="3"/>
  <c r="R103" i="3"/>
  <c r="R139" i="3"/>
  <c r="R51" i="3"/>
  <c r="R116" i="3"/>
  <c r="R32" i="3"/>
  <c r="I94" i="3"/>
  <c r="N94" i="3"/>
  <c r="R96" i="3"/>
  <c r="R113" i="3"/>
  <c r="R125" i="3"/>
  <c r="R64" i="3"/>
  <c r="R101" i="3"/>
  <c r="R129" i="3"/>
  <c r="R49" i="3"/>
  <c r="R95" i="3"/>
  <c r="R82" i="3"/>
  <c r="R115" i="3"/>
  <c r="M243" i="2"/>
  <c r="M287" i="2"/>
  <c r="M89" i="2"/>
  <c r="M155" i="2"/>
  <c r="M22" i="2"/>
  <c r="M321" i="2"/>
  <c r="M69" i="2"/>
  <c r="M199" i="2"/>
  <c r="M123" i="2"/>
  <c r="M328" i="2"/>
  <c r="M295" i="2"/>
  <c r="M41" i="2"/>
  <c r="M33" i="2"/>
  <c r="M58" i="2"/>
  <c r="M241" i="2"/>
  <c r="M168" i="2"/>
  <c r="M330" i="2"/>
  <c r="M337" i="2"/>
  <c r="M143" i="2"/>
  <c r="M85" i="2"/>
  <c r="M240" i="2"/>
  <c r="M36" i="2"/>
  <c r="M62" i="2"/>
  <c r="M170" i="2"/>
  <c r="M35" i="2"/>
  <c r="M218" i="2"/>
  <c r="M137" i="2"/>
  <c r="M262" i="2"/>
  <c r="M252" i="2"/>
  <c r="M158" i="2"/>
  <c r="M206" i="2"/>
  <c r="M193" i="2"/>
  <c r="M253" i="2"/>
  <c r="M175" i="2"/>
  <c r="M329" i="2"/>
  <c r="M34" i="2"/>
  <c r="M309" i="2"/>
  <c r="M205" i="2"/>
  <c r="M92" i="2"/>
  <c r="M110" i="2"/>
  <c r="M76" i="2"/>
  <c r="M55" i="2"/>
  <c r="M94" i="2"/>
  <c r="M103" i="2"/>
  <c r="M121" i="2"/>
  <c r="M25" i="2"/>
  <c r="M95" i="2"/>
  <c r="M216" i="2"/>
  <c r="M115" i="2"/>
  <c r="M312" i="2"/>
  <c r="M299" i="2"/>
  <c r="M30" i="2"/>
  <c r="M84" i="2"/>
  <c r="M215" i="2"/>
  <c r="M274" i="2"/>
  <c r="M226" i="2"/>
  <c r="M307" i="2"/>
  <c r="M79" i="2"/>
  <c r="M283" i="2"/>
  <c r="M326" i="2"/>
  <c r="M189" i="2"/>
  <c r="M40" i="2"/>
  <c r="M273" i="2"/>
  <c r="M23" i="2"/>
  <c r="M42" i="2"/>
  <c r="M281" i="2"/>
  <c r="M106" i="2"/>
  <c r="M119" i="2"/>
  <c r="M108" i="2"/>
  <c r="M200" i="2"/>
  <c r="M300" i="2"/>
  <c r="M157" i="2"/>
  <c r="M198" i="2"/>
  <c r="M222" i="2"/>
  <c r="M271" i="2"/>
  <c r="M322" i="2"/>
  <c r="M269" i="2"/>
  <c r="M304" i="2"/>
  <c r="M315" i="2"/>
  <c r="M49" i="2"/>
  <c r="M104" i="2"/>
  <c r="M261" i="2"/>
  <c r="M53" i="2"/>
  <c r="M264" i="2"/>
  <c r="M98" i="2"/>
  <c r="M305" i="2"/>
  <c r="M122" i="2"/>
  <c r="M161" i="2"/>
  <c r="M190" i="2"/>
  <c r="M112" i="2"/>
  <c r="M272" i="2"/>
  <c r="M239" i="2"/>
  <c r="M149" i="2"/>
  <c r="M293" i="2"/>
  <c r="M147" i="2"/>
  <c r="M159" i="2"/>
  <c r="M156" i="2"/>
  <c r="M319" i="2"/>
  <c r="M90" i="2"/>
  <c r="M113" i="2"/>
  <c r="M248" i="2"/>
  <c r="M246" i="2"/>
  <c r="M56" i="2"/>
  <c r="M210" i="2"/>
  <c r="M141" i="2"/>
  <c r="M38" i="2"/>
  <c r="M145" i="2"/>
  <c r="M48" i="2"/>
  <c r="M277" i="2"/>
  <c r="M164" i="2"/>
  <c r="M296" i="2"/>
  <c r="M87" i="2"/>
  <c r="M197" i="2"/>
  <c r="M232" i="2"/>
  <c r="M316" i="2"/>
  <c r="M242" i="2"/>
  <c r="M254" i="2"/>
  <c r="M59" i="2"/>
  <c r="M284" i="2"/>
  <c r="M107" i="2"/>
  <c r="M152" i="2"/>
  <c r="M257" i="2"/>
  <c r="M174" i="2"/>
  <c r="M133" i="2"/>
  <c r="M68" i="2"/>
  <c r="M288" i="2"/>
  <c r="M260" i="2"/>
  <c r="M167" i="2"/>
  <c r="M237" i="2"/>
  <c r="M179" i="2"/>
  <c r="M258" i="2"/>
  <c r="M131" i="2"/>
  <c r="M238" i="2"/>
  <c r="M165" i="2"/>
  <c r="M224" i="2"/>
  <c r="M125" i="2"/>
  <c r="M320" i="2"/>
  <c r="M184" i="2"/>
  <c r="M111" i="2"/>
  <c r="M124" i="2"/>
  <c r="M278" i="2"/>
  <c r="M282" i="2"/>
  <c r="M195" i="2"/>
  <c r="M291" i="2"/>
  <c r="M177" i="2"/>
  <c r="M173" i="2"/>
  <c r="M57" i="2"/>
  <c r="M249" i="2"/>
  <c r="M116" i="2"/>
  <c r="M74" i="2"/>
  <c r="M88" i="2"/>
  <c r="M310" i="2"/>
  <c r="M202" i="2"/>
  <c r="M185" i="2"/>
  <c r="M233" i="2"/>
  <c r="M208" i="2"/>
  <c r="M230" i="2"/>
  <c r="M207" i="2"/>
  <c r="M308" i="2"/>
  <c r="M118" i="2"/>
  <c r="M313" i="2"/>
  <c r="M105" i="2"/>
  <c r="M276" i="2"/>
  <c r="M314" i="2"/>
  <c r="M196" i="2"/>
  <c r="M151" i="2"/>
  <c r="M153" i="2"/>
  <c r="M43" i="2"/>
  <c r="M191" i="2"/>
  <c r="M63" i="2"/>
  <c r="M148" i="2"/>
  <c r="M204" i="2"/>
  <c r="M120" i="2"/>
  <c r="M32" i="2"/>
  <c r="M100" i="2"/>
  <c r="M39" i="2"/>
  <c r="M231" i="2"/>
  <c r="M325" i="2"/>
  <c r="M187" i="2"/>
  <c r="M64" i="2"/>
  <c r="M21" i="2"/>
  <c r="M336" i="2"/>
  <c r="M220" i="2"/>
  <c r="M109" i="2"/>
  <c r="M181" i="2"/>
  <c r="M256" i="2"/>
  <c r="M219" i="2"/>
  <c r="M203" i="2"/>
  <c r="M294" i="2"/>
  <c r="M186" i="2"/>
  <c r="M154" i="2"/>
  <c r="M227" i="2"/>
  <c r="M178" i="2"/>
  <c r="M67" i="2"/>
  <c r="M128" i="2"/>
  <c r="M50" i="2"/>
  <c r="M140" i="2"/>
  <c r="M28" i="2"/>
  <c r="M332" i="2"/>
  <c r="M221" i="2"/>
  <c r="M51" i="2"/>
  <c r="M101" i="2"/>
  <c r="M46" i="2"/>
  <c r="M250" i="2"/>
  <c r="M297" i="2"/>
  <c r="M97" i="2"/>
  <c r="M142" i="2"/>
  <c r="M52" i="2"/>
  <c r="M194" i="2"/>
  <c r="M331" i="2"/>
  <c r="M259" i="2"/>
  <c r="M267" i="2"/>
  <c r="M134" i="2"/>
  <c r="M180" i="2"/>
  <c r="M78" i="2"/>
  <c r="M136" i="2"/>
  <c r="M169" i="2"/>
  <c r="M96" i="2"/>
  <c r="M172" i="2"/>
  <c r="M61" i="2"/>
  <c r="M26" i="2"/>
  <c r="M302" i="2"/>
  <c r="M93" i="2"/>
  <c r="M335" i="2"/>
  <c r="M268" i="2"/>
  <c r="M229" i="2"/>
  <c r="M211" i="2"/>
  <c r="M244" i="2"/>
  <c r="M176" i="2"/>
  <c r="M150" i="2"/>
  <c r="M223" i="2"/>
  <c r="M114" i="2"/>
  <c r="M60" i="2"/>
  <c r="M251" i="2"/>
  <c r="M31" i="2"/>
  <c r="M160" i="2"/>
  <c r="M146" i="2"/>
  <c r="M166" i="2"/>
  <c r="M99" i="2"/>
  <c r="M212" i="2"/>
  <c r="M247" i="2"/>
  <c r="M182" i="2"/>
  <c r="M44" i="2"/>
  <c r="M129" i="2"/>
  <c r="M214" i="2"/>
  <c r="M72" i="2"/>
  <c r="M289" i="2"/>
  <c r="M91" i="2"/>
  <c r="M80" i="2"/>
  <c r="M292" i="2"/>
  <c r="M29" i="2"/>
  <c r="M192" i="2"/>
  <c r="M54" i="2"/>
  <c r="M228" i="2"/>
  <c r="M171" i="2"/>
  <c r="M102" i="2"/>
  <c r="M303" i="2"/>
  <c r="M163" i="2"/>
  <c r="M298" i="2"/>
  <c r="M86" i="2"/>
  <c r="M265" i="2"/>
  <c r="M7" i="2"/>
  <c r="E4" i="2" s="1"/>
  <c r="M217" i="2"/>
  <c r="M81" i="2"/>
  <c r="M73" i="2"/>
  <c r="M255" i="2"/>
  <c r="M285" i="2"/>
  <c r="M132" i="2"/>
  <c r="M71" i="2"/>
  <c r="M317" i="2"/>
  <c r="M266" i="2"/>
  <c r="M318" i="2"/>
  <c r="M162" i="2"/>
  <c r="M27" i="2"/>
  <c r="M234" i="2"/>
  <c r="M225" i="2"/>
  <c r="M117" i="2"/>
  <c r="M236" i="2"/>
  <c r="M327" i="2"/>
  <c r="M138" i="2"/>
  <c r="M83" i="2"/>
  <c r="M213" i="2"/>
  <c r="M144" i="2"/>
  <c r="M334" i="2"/>
  <c r="M338" i="2"/>
  <c r="M65" i="2"/>
  <c r="M45" i="2"/>
  <c r="M280" i="2"/>
  <c r="M209" i="2"/>
  <c r="M37" i="2"/>
  <c r="M333" i="2"/>
  <c r="M263" i="2"/>
  <c r="M323" i="2"/>
  <c r="M324" i="2"/>
  <c r="M183" i="2"/>
  <c r="M279" i="2"/>
  <c r="M47" i="2"/>
  <c r="M245" i="2"/>
  <c r="M286" i="2"/>
  <c r="M130" i="2"/>
  <c r="M275" i="2"/>
  <c r="M290" i="2"/>
  <c r="M235" i="2"/>
  <c r="M127" i="2"/>
  <c r="M139" i="2"/>
  <c r="M306" i="2"/>
  <c r="M75" i="2"/>
  <c r="M126" i="2"/>
  <c r="M77" i="2"/>
  <c r="M311" i="2"/>
  <c r="M82" i="2"/>
  <c r="M70" i="2"/>
  <c r="M188" i="2"/>
  <c r="M66" i="2"/>
  <c r="M24" i="2"/>
  <c r="M201" i="2"/>
  <c r="M135" i="2"/>
  <c r="M270" i="2"/>
  <c r="M301" i="2"/>
  <c r="N286" i="2"/>
  <c r="N79" i="2"/>
  <c r="N331" i="2"/>
  <c r="N38" i="2"/>
  <c r="N244" i="2"/>
  <c r="N290" i="2"/>
  <c r="N275" i="2"/>
  <c r="N191" i="2"/>
  <c r="N137" i="2"/>
  <c r="N91" i="2"/>
  <c r="N80" i="2"/>
  <c r="N177" i="2"/>
  <c r="N321" i="2"/>
  <c r="N280" i="2"/>
  <c r="N248" i="2"/>
  <c r="N102" i="2"/>
  <c r="N324" i="2"/>
  <c r="N128" i="2"/>
  <c r="N28" i="2"/>
  <c r="N206" i="2"/>
  <c r="N36" i="2"/>
  <c r="N228" i="2"/>
  <c r="N175" i="2"/>
  <c r="N247" i="2"/>
  <c r="N164" i="2"/>
  <c r="N69" i="2"/>
  <c r="N75" i="2"/>
  <c r="N148" i="2"/>
  <c r="N39" i="2"/>
  <c r="N231" i="2"/>
  <c r="N157" i="2"/>
  <c r="N314" i="2"/>
  <c r="N23" i="2"/>
  <c r="N252" i="2"/>
  <c r="N193" i="2"/>
  <c r="N58" i="2"/>
  <c r="N127" i="2"/>
  <c r="N43" i="2"/>
  <c r="N115" i="2"/>
  <c r="N125" i="2"/>
  <c r="N181" i="2"/>
  <c r="N310" i="2"/>
  <c r="N194" i="2"/>
  <c r="N296" i="2"/>
  <c r="N161" i="2"/>
  <c r="N249" i="2"/>
  <c r="N114" i="2"/>
  <c r="N72" i="2"/>
  <c r="N285" i="2"/>
  <c r="N135" i="2"/>
  <c r="N257" i="2"/>
  <c r="N32" i="2"/>
  <c r="N233" i="2"/>
  <c r="N278" i="2"/>
  <c r="N313" i="2"/>
  <c r="N136" i="2"/>
  <c r="N334" i="2"/>
  <c r="N142" i="2"/>
  <c r="N100" i="2"/>
  <c r="N197" i="2"/>
  <c r="N124" i="2"/>
  <c r="N273" i="2"/>
  <c r="N105" i="2"/>
  <c r="N46" i="2"/>
  <c r="N21" i="2"/>
  <c r="N154" i="2"/>
  <c r="N271" i="2"/>
  <c r="N333" i="2"/>
  <c r="N90" i="2"/>
  <c r="N265" i="2"/>
  <c r="N42" i="2"/>
  <c r="N34" i="2"/>
  <c r="N332" i="2"/>
  <c r="N260" i="2"/>
  <c r="N241" i="2"/>
  <c r="N223" i="2"/>
  <c r="N227" i="2"/>
  <c r="N246" i="2"/>
  <c r="N189" i="2"/>
  <c r="N86" i="2"/>
  <c r="N323" i="2"/>
  <c r="N200" i="2"/>
  <c r="N96" i="2"/>
  <c r="N237" i="2"/>
  <c r="N190" i="2"/>
  <c r="N187" i="2"/>
  <c r="N131" i="2"/>
  <c r="N253" i="2"/>
  <c r="N126" i="2"/>
  <c r="N149" i="2"/>
  <c r="N329" i="2"/>
  <c r="N55" i="2"/>
  <c r="N238" i="2"/>
  <c r="N67" i="2"/>
  <c r="N224" i="2"/>
  <c r="N143" i="2"/>
  <c r="N262" i="2"/>
  <c r="N103" i="2"/>
  <c r="N205" i="2"/>
  <c r="N95" i="2"/>
  <c r="N326" i="2"/>
  <c r="N60" i="2"/>
  <c r="N150" i="2"/>
  <c r="N264" i="2"/>
  <c r="N336" i="2"/>
  <c r="N54" i="2"/>
  <c r="N282" i="2"/>
  <c r="N106" i="2"/>
  <c r="N284" i="2"/>
  <c r="N207" i="2"/>
  <c r="N259" i="2"/>
  <c r="N160" i="2"/>
  <c r="N198" i="2"/>
  <c r="N171" i="2"/>
  <c r="N283" i="2"/>
  <c r="N294" i="2"/>
  <c r="N120" i="2"/>
  <c r="N56" i="2"/>
  <c r="N261" i="2"/>
  <c r="N85" i="2"/>
  <c r="N211" i="2"/>
  <c r="N30" i="2"/>
  <c r="N215" i="2"/>
  <c r="N242" i="2"/>
  <c r="N118" i="2"/>
  <c r="N180" i="2"/>
  <c r="N330" i="2"/>
  <c r="N230" i="2"/>
  <c r="N98" i="2"/>
  <c r="N309" i="2"/>
  <c r="N320" i="2"/>
  <c r="N254" i="2"/>
  <c r="N132" i="2"/>
  <c r="N146" i="2"/>
  <c r="N97" i="2"/>
  <c r="N156" i="2"/>
  <c r="N129" i="2"/>
  <c r="N217" i="2"/>
  <c r="N130" i="2"/>
  <c r="N139" i="2"/>
  <c r="N76" i="2"/>
  <c r="N49" i="2"/>
  <c r="N232" i="2"/>
  <c r="N141" i="2"/>
  <c r="N208" i="2"/>
  <c r="N220" i="2"/>
  <c r="N240" i="2"/>
  <c r="N81" i="2"/>
  <c r="N152" i="2"/>
  <c r="N204" i="2"/>
  <c r="N304" i="2"/>
  <c r="N35" i="2"/>
  <c r="N214" i="2"/>
  <c r="N258" i="2"/>
  <c r="N274" i="2"/>
  <c r="N276" i="2"/>
  <c r="N298" i="2"/>
  <c r="N169" i="2"/>
  <c r="N307" i="2"/>
  <c r="N302" i="2"/>
  <c r="N145" i="2"/>
  <c r="N51" i="2"/>
  <c r="N159" i="2"/>
  <c r="N338" i="2"/>
  <c r="N182" i="2"/>
  <c r="N62" i="2"/>
  <c r="N234" i="2"/>
  <c r="N183" i="2"/>
  <c r="N267" i="2"/>
  <c r="N168" i="2"/>
  <c r="N239" i="2"/>
  <c r="N188" i="2"/>
  <c r="N196" i="2"/>
  <c r="N57" i="2"/>
  <c r="N226" i="2"/>
  <c r="N110" i="2"/>
  <c r="N140" i="2"/>
  <c r="N210" i="2"/>
  <c r="N236" i="2"/>
  <c r="N70" i="2"/>
  <c r="N229" i="2"/>
  <c r="N297" i="2"/>
  <c r="N289" i="2"/>
  <c r="N99" i="2"/>
  <c r="N184" i="2"/>
  <c r="N84" i="2"/>
  <c r="N162" i="2"/>
  <c r="N327" i="2"/>
  <c r="N68" i="2"/>
  <c r="N121" i="2"/>
  <c r="N256" i="2"/>
  <c r="N82" i="2"/>
  <c r="N163" i="2"/>
  <c r="N186" i="2"/>
  <c r="N101" i="2"/>
  <c r="N203" i="2"/>
  <c r="N153" i="2"/>
  <c r="N48" i="2"/>
  <c r="N65" i="2"/>
  <c r="N33" i="2"/>
  <c r="N335" i="2"/>
  <c r="N328" i="2"/>
  <c r="N270" i="2"/>
  <c r="N255" i="2"/>
  <c r="N147" i="2"/>
  <c r="N201" i="2"/>
  <c r="N83" i="2"/>
  <c r="N133" i="2"/>
  <c r="N225" i="2"/>
  <c r="N202" i="2"/>
  <c r="N167" i="2"/>
  <c r="N221" i="2"/>
  <c r="N322" i="2"/>
  <c r="N263" i="2"/>
  <c r="N123" i="2"/>
  <c r="N50" i="2"/>
  <c r="N29" i="2"/>
  <c r="N288" i="2"/>
  <c r="N64" i="2"/>
  <c r="N199" i="2"/>
  <c r="N222" i="2"/>
  <c r="N170" i="2"/>
  <c r="N47" i="2"/>
  <c r="N277" i="2"/>
  <c r="N89" i="2"/>
  <c r="N291" i="2"/>
  <c r="N305" i="2"/>
  <c r="N185" i="2"/>
  <c r="N44" i="2"/>
  <c r="N316" i="2"/>
  <c r="N165" i="2"/>
  <c r="N195" i="2"/>
  <c r="N22" i="2"/>
  <c r="N78" i="2"/>
  <c r="N235" i="2"/>
  <c r="N112" i="2"/>
  <c r="N158" i="2"/>
  <c r="N40" i="2"/>
  <c r="N209" i="2"/>
  <c r="N212" i="2"/>
  <c r="N325" i="2"/>
  <c r="N73" i="2"/>
  <c r="N319" i="2"/>
  <c r="N245" i="2"/>
  <c r="N108" i="2"/>
  <c r="N117" i="2"/>
  <c r="N61" i="2"/>
  <c r="N27" i="2"/>
  <c r="N281" i="2"/>
  <c r="N216" i="2"/>
  <c r="N306" i="2"/>
  <c r="N166" i="2"/>
  <c r="N93" i="2"/>
  <c r="N107" i="2"/>
  <c r="N134" i="2"/>
  <c r="N174" i="2"/>
  <c r="N176" i="2"/>
  <c r="N301" i="2"/>
  <c r="N303" i="2"/>
  <c r="N172" i="2"/>
  <c r="N87" i="2"/>
  <c r="N109" i="2"/>
  <c r="N317" i="2"/>
  <c r="N315" i="2"/>
  <c r="N92" i="2"/>
  <c r="N269" i="2"/>
  <c r="N295" i="2"/>
  <c r="N299" i="2"/>
  <c r="N24" i="2"/>
  <c r="N312" i="2"/>
  <c r="N26" i="2"/>
  <c r="N311" i="2"/>
  <c r="N279" i="2"/>
  <c r="N111" i="2"/>
  <c r="N287" i="2"/>
  <c r="N293" i="2"/>
  <c r="N155" i="2"/>
  <c r="N268" i="2"/>
  <c r="N77" i="2"/>
  <c r="N41" i="2"/>
  <c r="N251" i="2"/>
  <c r="N266" i="2"/>
  <c r="N151" i="2"/>
  <c r="N243" i="2"/>
  <c r="N113" i="2"/>
  <c r="N192" i="2"/>
  <c r="N71" i="2"/>
  <c r="N104" i="2"/>
  <c r="N74" i="2"/>
  <c r="N88" i="2"/>
  <c r="N272" i="2"/>
  <c r="N25" i="2"/>
  <c r="N59" i="2"/>
  <c r="N94" i="2"/>
  <c r="N122" i="2"/>
  <c r="N63" i="2"/>
  <c r="N45" i="2"/>
  <c r="N318" i="2"/>
  <c r="N218" i="2"/>
  <c r="N52" i="2"/>
  <c r="N116" i="2"/>
  <c r="N300" i="2"/>
  <c r="N178" i="2"/>
  <c r="N53" i="2"/>
  <c r="N66" i="2"/>
  <c r="N31" i="2"/>
  <c r="N337" i="2"/>
  <c r="N179" i="2"/>
  <c r="N219" i="2"/>
  <c r="N173" i="2"/>
  <c r="N292" i="2"/>
  <c r="N119" i="2"/>
  <c r="N37" i="2"/>
  <c r="N144" i="2"/>
  <c r="N138" i="2"/>
  <c r="N308" i="2"/>
  <c r="N213" i="2"/>
  <c r="N250" i="2"/>
  <c r="E5" i="2"/>
  <c r="O302" i="2"/>
  <c r="O261" i="2"/>
  <c r="O318" i="2"/>
  <c r="O123" i="2"/>
  <c r="O46" i="2"/>
  <c r="O338" i="2"/>
  <c r="O90" i="2"/>
  <c r="O67" i="2"/>
  <c r="O192" i="2"/>
  <c r="O252" i="2"/>
  <c r="O296" i="2"/>
  <c r="O167" i="2"/>
  <c r="O265" i="2"/>
  <c r="O201" i="2"/>
  <c r="O232" i="2"/>
  <c r="O173" i="2"/>
  <c r="O191" i="2"/>
  <c r="O268" i="2"/>
  <c r="O40" i="2"/>
  <c r="O137" i="2"/>
  <c r="O146" i="2"/>
  <c r="O221" i="2"/>
  <c r="O225" i="2"/>
  <c r="O87" i="2"/>
  <c r="O147" i="2"/>
  <c r="O105" i="2"/>
  <c r="O155" i="2"/>
  <c r="O21" i="2"/>
  <c r="O93" i="2"/>
  <c r="O175" i="2"/>
  <c r="O295" i="2"/>
  <c r="O88" i="2"/>
  <c r="O127" i="2"/>
  <c r="O185" i="2"/>
  <c r="O294" i="2"/>
  <c r="O299" i="2"/>
  <c r="O25" i="2"/>
  <c r="O58" i="2"/>
  <c r="O96" i="2"/>
  <c r="O195" i="2"/>
  <c r="O289" i="2"/>
  <c r="O328" i="2"/>
  <c r="O235" i="2"/>
  <c r="O180" i="2"/>
  <c r="O236" i="2"/>
  <c r="O85" i="2"/>
  <c r="O194" i="2"/>
  <c r="O255" i="2"/>
  <c r="O200" i="2"/>
  <c r="O49" i="2"/>
  <c r="O153" i="2"/>
  <c r="O324" i="2"/>
  <c r="O152" i="2"/>
  <c r="O158" i="2"/>
  <c r="O118" i="2"/>
  <c r="O141" i="2"/>
  <c r="O246" i="2"/>
  <c r="O233" i="2"/>
  <c r="O305" i="2"/>
  <c r="O61" i="2"/>
  <c r="O307" i="2"/>
  <c r="O313" i="2"/>
  <c r="O114" i="2"/>
  <c r="O104" i="2"/>
  <c r="O63" i="2"/>
  <c r="O216" i="2"/>
  <c r="O266" i="2"/>
  <c r="O128" i="2"/>
  <c r="O72" i="2"/>
  <c r="O78" i="2"/>
  <c r="O95" i="2"/>
  <c r="O271" i="2"/>
  <c r="O47" i="2"/>
  <c r="O34" i="2"/>
  <c r="O326" i="2"/>
  <c r="O337" i="2"/>
  <c r="O149" i="2"/>
  <c r="O323" i="2"/>
  <c r="O24" i="2"/>
  <c r="O55" i="2"/>
  <c r="O110" i="2"/>
  <c r="O31" i="2"/>
  <c r="O113" i="2"/>
  <c r="O215" i="2"/>
  <c r="O176" i="2"/>
  <c r="O106" i="2"/>
  <c r="O84" i="2"/>
  <c r="O288" i="2"/>
  <c r="O247" i="2"/>
  <c r="O179" i="2"/>
  <c r="O129" i="2"/>
  <c r="O108" i="2"/>
  <c r="O280" i="2"/>
  <c r="O136" i="2"/>
  <c r="O224" i="2"/>
  <c r="O68" i="2"/>
  <c r="O36" i="2"/>
  <c r="O311" i="2"/>
  <c r="O239" i="2"/>
  <c r="O193" i="2"/>
  <c r="O48" i="2"/>
  <c r="O332" i="2"/>
  <c r="O32" i="2"/>
  <c r="O28" i="2"/>
  <c r="O160" i="2"/>
  <c r="O273" i="2"/>
  <c r="O316" i="2"/>
  <c r="O208" i="2"/>
  <c r="O52" i="2"/>
  <c r="O56" i="2"/>
  <c r="O278" i="2"/>
  <c r="O272" i="2"/>
  <c r="O264" i="2"/>
  <c r="O98" i="2"/>
  <c r="O101" i="2"/>
  <c r="O190" i="2"/>
  <c r="O322" i="2"/>
  <c r="O77" i="2"/>
  <c r="O157" i="2"/>
  <c r="O303" i="2"/>
  <c r="O43" i="2"/>
  <c r="O163" i="2"/>
  <c r="O107" i="2"/>
  <c r="O172" i="2"/>
  <c r="O142" i="2"/>
  <c r="O283" i="2"/>
  <c r="O22" i="2"/>
  <c r="O331" i="2"/>
  <c r="O37" i="2"/>
  <c r="O309" i="2"/>
  <c r="O117" i="2"/>
  <c r="O183" i="2"/>
  <c r="O293" i="2"/>
  <c r="O188" i="2"/>
  <c r="O125" i="2"/>
  <c r="O269" i="2"/>
  <c r="O74" i="2"/>
  <c r="O178" i="2"/>
  <c r="O256" i="2"/>
  <c r="O230" i="2"/>
  <c r="O199" i="2"/>
  <c r="O30" i="2"/>
  <c r="O327" i="2"/>
  <c r="O64" i="2"/>
  <c r="O214" i="2"/>
  <c r="O304" i="2"/>
  <c r="O154" i="2"/>
  <c r="O333" i="2"/>
  <c r="O196" i="2"/>
  <c r="O26" i="2"/>
  <c r="O330" i="2"/>
  <c r="O262" i="2"/>
  <c r="O211" i="2"/>
  <c r="O276" i="2"/>
  <c r="O319" i="2"/>
  <c r="O97" i="2"/>
  <c r="O205" i="2"/>
  <c r="O103" i="2"/>
  <c r="O54" i="2"/>
  <c r="O267" i="2"/>
  <c r="O202" i="2"/>
  <c r="O213" i="2"/>
  <c r="O82" i="2"/>
  <c r="O321" i="2"/>
  <c r="O197" i="2"/>
  <c r="O229" i="2"/>
  <c r="O29" i="2"/>
  <c r="O91" i="2"/>
  <c r="O120" i="2"/>
  <c r="O244" i="2"/>
  <c r="O89" i="2"/>
  <c r="O335" i="2"/>
  <c r="O325" i="2"/>
  <c r="O284" i="2"/>
  <c r="O259" i="2"/>
  <c r="O249" i="2"/>
  <c r="O243" i="2"/>
  <c r="O169" i="2"/>
  <c r="O111" i="2"/>
  <c r="O73" i="2"/>
  <c r="O274" i="2"/>
  <c r="O245" i="2"/>
  <c r="O184" i="2"/>
  <c r="O242" i="2"/>
  <c r="O75" i="2"/>
  <c r="O241" i="2"/>
  <c r="O138" i="2"/>
  <c r="O133" i="2"/>
  <c r="O81" i="2"/>
  <c r="O38" i="2"/>
  <c r="O281" i="2"/>
  <c r="O151" i="2"/>
  <c r="O148" i="2"/>
  <c r="O292" i="2"/>
  <c r="O112" i="2"/>
  <c r="O115" i="2"/>
  <c r="O314" i="2"/>
  <c r="O139" i="2"/>
  <c r="O57" i="2"/>
  <c r="O260" i="2"/>
  <c r="O134" i="2"/>
  <c r="O219" i="2"/>
  <c r="O53" i="2"/>
  <c r="O27" i="2"/>
  <c r="O186" i="2"/>
  <c r="O116" i="2"/>
  <c r="O217" i="2"/>
  <c r="O71" i="2"/>
  <c r="O69" i="2"/>
  <c r="O329" i="2"/>
  <c r="O251" i="2"/>
  <c r="O41" i="2"/>
  <c r="O182" i="2"/>
  <c r="O210" i="2"/>
  <c r="O297" i="2"/>
  <c r="O44" i="2"/>
  <c r="O298" i="2"/>
  <c r="O257" i="2"/>
  <c r="O79" i="2"/>
  <c r="O198" i="2"/>
  <c r="O290" i="2"/>
  <c r="O126" i="2"/>
  <c r="O42" i="2"/>
  <c r="O161" i="2"/>
  <c r="O308" i="2"/>
  <c r="O291" i="2"/>
  <c r="O222" i="2"/>
  <c r="O122" i="2"/>
  <c r="O171" i="2"/>
  <c r="O204" i="2"/>
  <c r="O83" i="2"/>
  <c r="O174" i="2"/>
  <c r="O145" i="2"/>
  <c r="O140" i="2"/>
  <c r="O144" i="2"/>
  <c r="O156" i="2"/>
  <c r="O70" i="2"/>
  <c r="O45" i="2"/>
  <c r="O315" i="2"/>
  <c r="O59" i="2"/>
  <c r="O248" i="2"/>
  <c r="O121" i="2"/>
  <c r="O159" i="2"/>
  <c r="O99" i="2"/>
  <c r="O92" i="2"/>
  <c r="O206" i="2"/>
  <c r="O228" i="2"/>
  <c r="O320" i="2"/>
  <c r="O130" i="2"/>
  <c r="O80" i="2"/>
  <c r="O287" i="2"/>
  <c r="O124" i="2"/>
  <c r="O234" i="2"/>
  <c r="O132" i="2"/>
  <c r="O253" i="2"/>
  <c r="O150" i="2"/>
  <c r="O203" i="2"/>
  <c r="O135" i="2"/>
  <c r="O223" i="2"/>
  <c r="O162" i="2"/>
  <c r="O212" i="2"/>
  <c r="O94" i="2"/>
  <c r="O220" i="2"/>
  <c r="O277" i="2"/>
  <c r="O166" i="2"/>
  <c r="O300" i="2"/>
  <c r="O282" i="2"/>
  <c r="O218" i="2"/>
  <c r="O131" i="2"/>
  <c r="O237" i="2"/>
  <c r="O62" i="2"/>
  <c r="O209" i="2"/>
  <c r="O119" i="2"/>
  <c r="O23" i="2"/>
  <c r="O109" i="2"/>
  <c r="O238" i="2"/>
  <c r="O317" i="2"/>
  <c r="O270" i="2"/>
  <c r="O231" i="2"/>
  <c r="O65" i="2"/>
  <c r="O306" i="2"/>
  <c r="O39" i="2"/>
  <c r="O187" i="2"/>
  <c r="O189" i="2"/>
  <c r="O275" i="2"/>
  <c r="O35" i="2"/>
  <c r="O226" i="2"/>
  <c r="O254" i="2"/>
  <c r="O227" i="2"/>
  <c r="O86" i="2"/>
  <c r="O334" i="2"/>
  <c r="O240" i="2"/>
  <c r="O51" i="2"/>
  <c r="O100" i="2"/>
  <c r="O60" i="2"/>
  <c r="O285" i="2"/>
  <c r="O33" i="2"/>
  <c r="O170" i="2"/>
  <c r="O301" i="2"/>
  <c r="O143" i="2"/>
  <c r="O177" i="2"/>
  <c r="O181" i="2"/>
  <c r="O312" i="2"/>
  <c r="O165" i="2"/>
  <c r="O66" i="2"/>
  <c r="O279" i="2"/>
  <c r="O164" i="2"/>
  <c r="O50" i="2"/>
  <c r="O286" i="2"/>
  <c r="O263" i="2"/>
  <c r="O102" i="2"/>
  <c r="O258" i="2"/>
  <c r="O207" i="2"/>
  <c r="O250" i="2"/>
  <c r="O310" i="2"/>
  <c r="O336" i="2"/>
  <c r="O76" i="2"/>
  <c r="O168" i="2"/>
  <c r="O18" i="2"/>
  <c r="N18" i="2"/>
  <c r="M18" i="2"/>
  <c r="E6" i="2" l="1"/>
  <c r="E9" i="2" s="1"/>
  <c r="E15" i="3"/>
  <c r="E14" i="3"/>
  <c r="K52" i="2" l="1"/>
  <c r="K66" i="2"/>
  <c r="K106" i="2"/>
  <c r="K300" i="2"/>
  <c r="K104" i="2"/>
  <c r="L104" i="2" s="1"/>
  <c r="K273" i="2"/>
  <c r="L273" i="2" s="1"/>
  <c r="K336" i="2"/>
  <c r="P336" i="2" s="1"/>
  <c r="K245" i="2"/>
  <c r="L245" i="2" s="1"/>
  <c r="K316" i="2"/>
  <c r="K240" i="2"/>
  <c r="P240" i="2" s="1"/>
  <c r="K67" i="2"/>
  <c r="K306" i="2"/>
  <c r="K230" i="2"/>
  <c r="L230" i="2" s="1"/>
  <c r="K221" i="2"/>
  <c r="L221" i="2" s="1"/>
  <c r="K228" i="2"/>
  <c r="L228" i="2" s="1"/>
  <c r="K23" i="2"/>
  <c r="L23" i="2" s="1"/>
  <c r="K164" i="2"/>
  <c r="K178" i="2"/>
  <c r="L178" i="2" s="1"/>
  <c r="K166" i="2"/>
  <c r="P166" i="2" s="1"/>
  <c r="K288" i="2"/>
  <c r="P288" i="2" s="1"/>
  <c r="K253" i="2"/>
  <c r="P253" i="2" s="1"/>
  <c r="K79" i="2"/>
  <c r="L79" i="2" s="1"/>
  <c r="K70" i="2"/>
  <c r="P70" i="2" s="1"/>
  <c r="K24" i="2"/>
  <c r="P24" i="2" s="1"/>
  <c r="K154" i="2"/>
  <c r="K198" i="2"/>
  <c r="P198" i="2" s="1"/>
  <c r="K196" i="2"/>
  <c r="P196" i="2" s="1"/>
  <c r="K272" i="2"/>
  <c r="L272" i="2" s="1"/>
  <c r="K297" i="2"/>
  <c r="L297" i="2" s="1"/>
  <c r="K291" i="2"/>
  <c r="L291" i="2" s="1"/>
  <c r="K69" i="2"/>
  <c r="P69" i="2" s="1"/>
  <c r="K234" i="2"/>
  <c r="L234" i="2" s="1"/>
  <c r="K325" i="2"/>
  <c r="K282" i="2"/>
  <c r="L282" i="2" s="1"/>
  <c r="K274" i="2"/>
  <c r="K117" i="2"/>
  <c r="P117" i="2" s="1"/>
  <c r="K185" i="2"/>
  <c r="P185" i="2" s="1"/>
  <c r="K83" i="2"/>
  <c r="L83" i="2" s="1"/>
  <c r="K122" i="2"/>
  <c r="L122" i="2" s="1"/>
  <c r="K107" i="2"/>
  <c r="P107" i="2" s="1"/>
  <c r="K55" i="2"/>
  <c r="K153" i="2"/>
  <c r="P153" i="2" s="1"/>
  <c r="K128" i="2"/>
  <c r="L128" i="2" s="1"/>
  <c r="K98" i="2"/>
  <c r="P98" i="2" s="1"/>
  <c r="K173" i="2"/>
  <c r="P173" i="2" s="1"/>
  <c r="K303" i="2"/>
  <c r="L303" i="2" s="1"/>
  <c r="K90" i="2"/>
  <c r="P90" i="2" s="1"/>
  <c r="K210" i="2"/>
  <c r="P210" i="2" s="1"/>
  <c r="K42" i="2"/>
  <c r="K265" i="2"/>
  <c r="P265" i="2" s="1"/>
  <c r="K91" i="2"/>
  <c r="L91" i="2" s="1"/>
  <c r="K302" i="2"/>
  <c r="P302" i="2" s="1"/>
  <c r="K112" i="2"/>
  <c r="L112" i="2" s="1"/>
  <c r="K250" i="2"/>
  <c r="P250" i="2" s="1"/>
  <c r="K62" i="2"/>
  <c r="L62" i="2" s="1"/>
  <c r="K212" i="2"/>
  <c r="L212" i="2" s="1"/>
  <c r="K244" i="2"/>
  <c r="K120" i="2"/>
  <c r="P120" i="2" s="1"/>
  <c r="K179" i="2"/>
  <c r="P179" i="2" s="1"/>
  <c r="K171" i="2"/>
  <c r="L171" i="2" s="1"/>
  <c r="K328" i="2"/>
  <c r="L328" i="2" s="1"/>
  <c r="K333" i="2"/>
  <c r="P333" i="2" s="1"/>
  <c r="K175" i="2"/>
  <c r="L175" i="2" s="1"/>
  <c r="K275" i="2"/>
  <c r="P275" i="2" s="1"/>
  <c r="K176" i="2"/>
  <c r="K262" i="2"/>
  <c r="L262" i="2" s="1"/>
  <c r="K119" i="2"/>
  <c r="L119" i="2" s="1"/>
  <c r="K82" i="2"/>
  <c r="L82" i="2" s="1"/>
  <c r="K151" i="2"/>
  <c r="L151" i="2" s="1"/>
  <c r="K49" i="2"/>
  <c r="P49" i="2" s="1"/>
  <c r="K309" i="2"/>
  <c r="L309" i="2" s="1"/>
  <c r="K260" i="2"/>
  <c r="P260" i="2" s="1"/>
  <c r="K113" i="2"/>
  <c r="L113" i="2" s="1"/>
  <c r="K169" i="2"/>
  <c r="L169" i="2" s="1"/>
  <c r="K266" i="2"/>
  <c r="P266" i="2" s="1"/>
  <c r="K233" i="2"/>
  <c r="L233" i="2" s="1"/>
  <c r="K197" i="2"/>
  <c r="P197" i="2" s="1"/>
  <c r="K207" i="2"/>
  <c r="L207" i="2" s="1"/>
  <c r="K87" i="2"/>
  <c r="P87" i="2" s="1"/>
  <c r="K159" i="2"/>
  <c r="P159" i="2" s="1"/>
  <c r="K199" i="2"/>
  <c r="P199" i="2" s="1"/>
  <c r="K73" i="2"/>
  <c r="P73" i="2" s="1"/>
  <c r="K202" i="2"/>
  <c r="L202" i="2" s="1"/>
  <c r="K168" i="2"/>
  <c r="P168" i="2" s="1"/>
  <c r="K200" i="2"/>
  <c r="L200" i="2" s="1"/>
  <c r="K314" i="2"/>
  <c r="P314" i="2" s="1"/>
  <c r="K53" i="2"/>
  <c r="P53" i="2" s="1"/>
  <c r="K181" i="2"/>
  <c r="P181" i="2" s="1"/>
  <c r="K22" i="2"/>
  <c r="L22" i="2" s="1"/>
  <c r="K254" i="2"/>
  <c r="L254" i="2" s="1"/>
  <c r="K89" i="2"/>
  <c r="L89" i="2" s="1"/>
  <c r="K43" i="2"/>
  <c r="P43" i="2" s="1"/>
  <c r="K84" i="2"/>
  <c r="L84" i="2" s="1"/>
  <c r="K226" i="2"/>
  <c r="L226" i="2" s="1"/>
  <c r="K158" i="2"/>
  <c r="P158" i="2" s="1"/>
  <c r="K320" i="2"/>
  <c r="L320" i="2" s="1"/>
  <c r="K261" i="2"/>
  <c r="K304" i="2"/>
  <c r="L304" i="2" s="1"/>
  <c r="K298" i="2"/>
  <c r="L298" i="2" s="1"/>
  <c r="K38" i="2"/>
  <c r="L38" i="2" s="1"/>
  <c r="K46" i="2"/>
  <c r="P46" i="2" s="1"/>
  <c r="K133" i="2"/>
  <c r="L133" i="2" s="1"/>
  <c r="K130" i="2"/>
  <c r="P130" i="2" s="1"/>
  <c r="K63" i="2"/>
  <c r="P63" i="2" s="1"/>
  <c r="K317" i="2"/>
  <c r="P317" i="2" s="1"/>
  <c r="K322" i="2"/>
  <c r="P322" i="2" s="1"/>
  <c r="K26" i="2"/>
  <c r="P26" i="2" s="1"/>
  <c r="K256" i="2"/>
  <c r="L256" i="2" s="1"/>
  <c r="K152" i="2"/>
  <c r="P152" i="2" s="1"/>
  <c r="K327" i="2"/>
  <c r="L327" i="2" s="1"/>
  <c r="K137" i="2"/>
  <c r="P137" i="2" s="1"/>
  <c r="K163" i="2"/>
  <c r="P163" i="2" s="1"/>
  <c r="K86" i="2"/>
  <c r="K165" i="2"/>
  <c r="P165" i="2" s="1"/>
  <c r="K229" i="2"/>
  <c r="L229" i="2" s="1"/>
  <c r="K305" i="2"/>
  <c r="P305" i="2" s="1"/>
  <c r="K323" i="2"/>
  <c r="P323" i="2" s="1"/>
  <c r="K211" i="2"/>
  <c r="P211" i="2" s="1"/>
  <c r="K27" i="2"/>
  <c r="L27" i="2" s="1"/>
  <c r="K99" i="2"/>
  <c r="L99" i="2" s="1"/>
  <c r="K167" i="2"/>
  <c r="L167" i="2" s="1"/>
  <c r="K252" i="2"/>
  <c r="L252" i="2" s="1"/>
  <c r="K213" i="2"/>
  <c r="P213" i="2" s="1"/>
  <c r="K239" i="2"/>
  <c r="P239" i="2" s="1"/>
  <c r="K54" i="2"/>
  <c r="P54" i="2" s="1"/>
  <c r="K241" i="2"/>
  <c r="P241" i="2" s="1"/>
  <c r="K247" i="2"/>
  <c r="L247" i="2" s="1"/>
  <c r="K124" i="2"/>
  <c r="L124" i="2" s="1"/>
  <c r="K31" i="2"/>
  <c r="P31" i="2" s="1"/>
  <c r="K59" i="2"/>
  <c r="P59" i="2" s="1"/>
  <c r="K143" i="2"/>
  <c r="P143" i="2" s="1"/>
  <c r="K30" i="2"/>
  <c r="L30" i="2" s="1"/>
  <c r="K45" i="2"/>
  <c r="P45" i="2" s="1"/>
  <c r="K236" i="2"/>
  <c r="P236" i="2" s="1"/>
  <c r="K74" i="2"/>
  <c r="L74" i="2" s="1"/>
  <c r="K232" i="2"/>
  <c r="L232" i="2" s="1"/>
  <c r="K114" i="2"/>
  <c r="P114" i="2" s="1"/>
  <c r="K174" i="2"/>
  <c r="P174" i="2" s="1"/>
  <c r="K204" i="2"/>
  <c r="L204" i="2" s="1"/>
  <c r="K136" i="2"/>
  <c r="L136" i="2" s="1"/>
  <c r="K81" i="2"/>
  <c r="P81" i="2" s="1"/>
  <c r="K307" i="2"/>
  <c r="P307" i="2" s="1"/>
  <c r="K76" i="2"/>
  <c r="L76" i="2" s="1"/>
  <c r="K72" i="2"/>
  <c r="L72" i="2" s="1"/>
  <c r="K277" i="2"/>
  <c r="P277" i="2" s="1"/>
  <c r="K100" i="2"/>
  <c r="L100" i="2" s="1"/>
  <c r="K248" i="2"/>
  <c r="L248" i="2" s="1"/>
  <c r="K101" i="2"/>
  <c r="P101" i="2" s="1"/>
  <c r="K103" i="2"/>
  <c r="P103" i="2" s="1"/>
  <c r="K140" i="2"/>
  <c r="L140" i="2" s="1"/>
  <c r="K332" i="2"/>
  <c r="P332" i="2" s="1"/>
  <c r="K184" i="2"/>
  <c r="L184" i="2" s="1"/>
  <c r="K183" i="2"/>
  <c r="L183" i="2" s="1"/>
  <c r="K131" i="2"/>
  <c r="L131" i="2" s="1"/>
  <c r="K223" i="2"/>
  <c r="L223" i="2" s="1"/>
  <c r="K215" i="2"/>
  <c r="P215" i="2" s="1"/>
  <c r="K295" i="2"/>
  <c r="P295" i="2" s="1"/>
  <c r="K285" i="2"/>
  <c r="L285" i="2" s="1"/>
  <c r="K97" i="2"/>
  <c r="L97" i="2" s="1"/>
  <c r="K39" i="2"/>
  <c r="P39" i="2" s="1"/>
  <c r="K170" i="2"/>
  <c r="P170" i="2" s="1"/>
  <c r="K148" i="2"/>
  <c r="L148" i="2" s="1"/>
  <c r="K118" i="2"/>
  <c r="P118" i="2" s="1"/>
  <c r="K338" i="2"/>
  <c r="L338" i="2" s="1"/>
  <c r="K110" i="2"/>
  <c r="P110" i="2" s="1"/>
  <c r="K326" i="2"/>
  <c r="P326" i="2" s="1"/>
  <c r="K105" i="2"/>
  <c r="L105" i="2" s="1"/>
  <c r="K219" i="2"/>
  <c r="L219" i="2" s="1"/>
  <c r="K144" i="2"/>
  <c r="L144" i="2" s="1"/>
  <c r="K270" i="2"/>
  <c r="L270" i="2" s="1"/>
  <c r="K161" i="2"/>
  <c r="P161" i="2" s="1"/>
  <c r="K225" i="2"/>
  <c r="P225" i="2" s="1"/>
  <c r="K329" i="2"/>
  <c r="P329" i="2" s="1"/>
  <c r="K296" i="2"/>
  <c r="L296" i="2" s="1"/>
  <c r="K251" i="2"/>
  <c r="L251" i="2" s="1"/>
  <c r="K214" i="2"/>
  <c r="L214" i="2" s="1"/>
  <c r="K278" i="2"/>
  <c r="P278" i="2" s="1"/>
  <c r="K33" i="2"/>
  <c r="L33" i="2" s="1"/>
  <c r="K56" i="2"/>
  <c r="L56" i="2" s="1"/>
  <c r="K224" i="2"/>
  <c r="L224" i="2" s="1"/>
  <c r="K310" i="2"/>
  <c r="L310" i="2" s="1"/>
  <c r="K217" i="2"/>
  <c r="L217" i="2" s="1"/>
  <c r="K192" i="2"/>
  <c r="L192" i="2" s="1"/>
  <c r="K279" i="2"/>
  <c r="L279" i="2" s="1"/>
  <c r="K289" i="2"/>
  <c r="L289" i="2" s="1"/>
  <c r="K284" i="2"/>
  <c r="P284" i="2" s="1"/>
  <c r="K35" i="2"/>
  <c r="P35" i="2" s="1"/>
  <c r="K271" i="2"/>
  <c r="L271" i="2" s="1"/>
  <c r="K156" i="2"/>
  <c r="L156" i="2" s="1"/>
  <c r="K135" i="2"/>
  <c r="L135" i="2" s="1"/>
  <c r="K68" i="2"/>
  <c r="P68" i="2" s="1"/>
  <c r="K218" i="2"/>
  <c r="P218" i="2" s="1"/>
  <c r="K187" i="2"/>
  <c r="L187" i="2" s="1"/>
  <c r="K290" i="2"/>
  <c r="P290" i="2" s="1"/>
  <c r="K44" i="2"/>
  <c r="P44" i="2" s="1"/>
  <c r="K51" i="2"/>
  <c r="P51" i="2" s="1"/>
  <c r="K206" i="2"/>
  <c r="P206" i="2" s="1"/>
  <c r="K93" i="2"/>
  <c r="L93" i="2" s="1"/>
  <c r="K146" i="2"/>
  <c r="L146" i="2" s="1"/>
  <c r="K246" i="2"/>
  <c r="P246" i="2" s="1"/>
  <c r="K145" i="2"/>
  <c r="P145" i="2" s="1"/>
  <c r="K283" i="2"/>
  <c r="L283" i="2" s="1"/>
  <c r="K78" i="2"/>
  <c r="P78" i="2" s="1"/>
  <c r="K227" i="2"/>
  <c r="P227" i="2" s="1"/>
  <c r="K312" i="2"/>
  <c r="P312" i="2" s="1"/>
  <c r="K237" i="2"/>
  <c r="L237" i="2" s="1"/>
  <c r="K32" i="2"/>
  <c r="P32" i="2" s="1"/>
  <c r="K126" i="2"/>
  <c r="L126" i="2" s="1"/>
  <c r="K29" i="2"/>
  <c r="P29" i="2" s="1"/>
  <c r="K231" i="2"/>
  <c r="L231" i="2" s="1"/>
  <c r="K337" i="2"/>
  <c r="L337" i="2" s="1"/>
  <c r="K249" i="2"/>
  <c r="P249" i="2" s="1"/>
  <c r="K287" i="2"/>
  <c r="P287" i="2" s="1"/>
  <c r="K268" i="2"/>
  <c r="L268" i="2" s="1"/>
  <c r="K257" i="2"/>
  <c r="L257" i="2" s="1"/>
  <c r="K195" i="2"/>
  <c r="L195" i="2" s="1"/>
  <c r="K125" i="2"/>
  <c r="P125" i="2" s="1"/>
  <c r="K37" i="2"/>
  <c r="L37" i="2" s="1"/>
  <c r="K286" i="2"/>
  <c r="L286" i="2" s="1"/>
  <c r="K209" i="2"/>
  <c r="L209" i="2" s="1"/>
  <c r="K141" i="2"/>
  <c r="L141" i="2" s="1"/>
  <c r="K189" i="2"/>
  <c r="L189" i="2" s="1"/>
  <c r="K111" i="2"/>
  <c r="L111" i="2" s="1"/>
  <c r="K301" i="2"/>
  <c r="P301" i="2" s="1"/>
  <c r="K318" i="2"/>
  <c r="P318" i="2" s="1"/>
  <c r="K313" i="2"/>
  <c r="P313" i="2" s="1"/>
  <c r="K243" i="2"/>
  <c r="L243" i="2" s="1"/>
  <c r="K235" i="2"/>
  <c r="L235" i="2" s="1"/>
  <c r="K162" i="2"/>
  <c r="L162" i="2" s="1"/>
  <c r="K121" i="2"/>
  <c r="P121" i="2" s="1"/>
  <c r="K172" i="2"/>
  <c r="L172" i="2" s="1"/>
  <c r="K264" i="2"/>
  <c r="P264" i="2" s="1"/>
  <c r="K139" i="2"/>
  <c r="P139" i="2" s="1"/>
  <c r="K182" i="2"/>
  <c r="L182" i="2" s="1"/>
  <c r="K208" i="2"/>
  <c r="P208" i="2" s="1"/>
  <c r="K308" i="2"/>
  <c r="L308" i="2" s="1"/>
  <c r="K108" i="2"/>
  <c r="L108" i="2" s="1"/>
  <c r="K311" i="2"/>
  <c r="P311" i="2" s="1"/>
  <c r="K94" i="2"/>
  <c r="L94" i="2" s="1"/>
  <c r="K177" i="2"/>
  <c r="L177" i="2" s="1"/>
  <c r="K65" i="2"/>
  <c r="L65" i="2" s="1"/>
  <c r="K242" i="2"/>
  <c r="L242" i="2" s="1"/>
  <c r="K85" i="2"/>
  <c r="L85" i="2" s="1"/>
  <c r="K88" i="2"/>
  <c r="L88" i="2" s="1"/>
  <c r="K292" i="2"/>
  <c r="L292" i="2" s="1"/>
  <c r="K109" i="2"/>
  <c r="P109" i="2" s="1"/>
  <c r="K75" i="2"/>
  <c r="P75" i="2" s="1"/>
  <c r="K127" i="2"/>
  <c r="P127" i="2" s="1"/>
  <c r="K96" i="2"/>
  <c r="L96" i="2" s="1"/>
  <c r="K155" i="2"/>
  <c r="L155" i="2" s="1"/>
  <c r="K48" i="2"/>
  <c r="L48" i="2" s="1"/>
  <c r="K157" i="2"/>
  <c r="P157" i="2" s="1"/>
  <c r="K147" i="2"/>
  <c r="P147" i="2" s="1"/>
  <c r="K47" i="2"/>
  <c r="P47" i="2" s="1"/>
  <c r="K61" i="2"/>
  <c r="L61" i="2" s="1"/>
  <c r="K28" i="2"/>
  <c r="P28" i="2" s="1"/>
  <c r="K258" i="2"/>
  <c r="P258" i="2" s="1"/>
  <c r="K201" i="2"/>
  <c r="L201" i="2" s="1"/>
  <c r="K238" i="2"/>
  <c r="P238" i="2" s="1"/>
  <c r="K222" i="2"/>
  <c r="P222" i="2" s="1"/>
  <c r="K276" i="2"/>
  <c r="P276" i="2" s="1"/>
  <c r="K299" i="2"/>
  <c r="P299" i="2" s="1"/>
  <c r="K220" i="2"/>
  <c r="L220" i="2" s="1"/>
  <c r="K331" i="2"/>
  <c r="P331" i="2" s="1"/>
  <c r="K60" i="2"/>
  <c r="P60" i="2" s="1"/>
  <c r="K58" i="2"/>
  <c r="P58" i="2" s="1"/>
  <c r="K186" i="2"/>
  <c r="P186" i="2" s="1"/>
  <c r="K21" i="2"/>
  <c r="P21" i="2" s="1"/>
  <c r="K335" i="2"/>
  <c r="P335" i="2" s="1"/>
  <c r="K281" i="2"/>
  <c r="L281" i="2" s="1"/>
  <c r="K255" i="2"/>
  <c r="P255" i="2" s="1"/>
  <c r="K267" i="2"/>
  <c r="L267" i="2" s="1"/>
  <c r="K41" i="2"/>
  <c r="L41" i="2" s="1"/>
  <c r="K205" i="2"/>
  <c r="L205" i="2" s="1"/>
  <c r="K134" i="2"/>
  <c r="L134" i="2" s="1"/>
  <c r="K315" i="2"/>
  <c r="L315" i="2" s="1"/>
  <c r="K190" i="2"/>
  <c r="P190" i="2" s="1"/>
  <c r="K160" i="2"/>
  <c r="P160" i="2" s="1"/>
  <c r="K269" i="2"/>
  <c r="P269" i="2" s="1"/>
  <c r="K216" i="2"/>
  <c r="L216" i="2" s="1"/>
  <c r="K123" i="2"/>
  <c r="P123" i="2" s="1"/>
  <c r="K132" i="2"/>
  <c r="P132" i="2" s="1"/>
  <c r="K80" i="2"/>
  <c r="L80" i="2" s="1"/>
  <c r="K102" i="2"/>
  <c r="L102" i="2" s="1"/>
  <c r="K40" i="2"/>
  <c r="L40" i="2" s="1"/>
  <c r="K259" i="2"/>
  <c r="P259" i="2" s="1"/>
  <c r="K64" i="2"/>
  <c r="P64" i="2" s="1"/>
  <c r="K180" i="2"/>
  <c r="P180" i="2" s="1"/>
  <c r="K25" i="2"/>
  <c r="P25" i="2" s="1"/>
  <c r="K71" i="2"/>
  <c r="L71" i="2" s="1"/>
  <c r="K191" i="2"/>
  <c r="L191" i="2" s="1"/>
  <c r="K203" i="2"/>
  <c r="P203" i="2" s="1"/>
  <c r="K115" i="2"/>
  <c r="L115" i="2" s="1"/>
  <c r="K92" i="2"/>
  <c r="L92" i="2" s="1"/>
  <c r="K149" i="2"/>
  <c r="L149" i="2" s="1"/>
  <c r="K95" i="2"/>
  <c r="P95" i="2" s="1"/>
  <c r="K150" i="2"/>
  <c r="L150" i="2" s="1"/>
  <c r="K334" i="2"/>
  <c r="L334" i="2" s="1"/>
  <c r="K116" i="2"/>
  <c r="L116" i="2" s="1"/>
  <c r="K34" i="2"/>
  <c r="L34" i="2" s="1"/>
  <c r="K77" i="2"/>
  <c r="P77" i="2" s="1"/>
  <c r="K193" i="2"/>
  <c r="P193" i="2" s="1"/>
  <c r="K194" i="2"/>
  <c r="P194" i="2" s="1"/>
  <c r="K319" i="2"/>
  <c r="P319" i="2" s="1"/>
  <c r="K188" i="2"/>
  <c r="L188" i="2" s="1"/>
  <c r="K50" i="2"/>
  <c r="P50" i="2" s="1"/>
  <c r="K280" i="2"/>
  <c r="P280" i="2" s="1"/>
  <c r="K294" i="2"/>
  <c r="L294" i="2" s="1"/>
  <c r="K293" i="2"/>
  <c r="P293" i="2" s="1"/>
  <c r="K129" i="2"/>
  <c r="P129" i="2" s="1"/>
  <c r="K36" i="2"/>
  <c r="P36" i="2" s="1"/>
  <c r="K263" i="2"/>
  <c r="L263" i="2" s="1"/>
  <c r="K324" i="2"/>
  <c r="L324" i="2" s="1"/>
  <c r="K57" i="2"/>
  <c r="P57" i="2" s="1"/>
  <c r="K142" i="2"/>
  <c r="P142" i="2" s="1"/>
  <c r="K321" i="2"/>
  <c r="P321" i="2" s="1"/>
  <c r="K330" i="2"/>
  <c r="L330" i="2" s="1"/>
  <c r="K138" i="2"/>
  <c r="P138" i="2" s="1"/>
  <c r="L106" i="2"/>
  <c r="P106" i="2"/>
  <c r="P42" i="2"/>
  <c r="L42" i="2"/>
  <c r="P79" i="2"/>
  <c r="P300" i="2"/>
  <c r="L300" i="2"/>
  <c r="P178" i="2"/>
  <c r="L196" i="2"/>
  <c r="L117" i="2"/>
  <c r="L318" i="2"/>
  <c r="P261" i="2"/>
  <c r="L261" i="2"/>
  <c r="P306" i="2"/>
  <c r="L306" i="2"/>
  <c r="P244" i="2"/>
  <c r="L244" i="2"/>
  <c r="P221" i="2"/>
  <c r="P55" i="2"/>
  <c r="L55" i="2"/>
  <c r="P176" i="2"/>
  <c r="L176" i="2"/>
  <c r="P136" i="2"/>
  <c r="L317" i="2"/>
  <c r="L179" i="2"/>
  <c r="P230" i="2"/>
  <c r="L166" i="2"/>
  <c r="P67" i="2"/>
  <c r="L67" i="2"/>
  <c r="L266" i="2"/>
  <c r="P154" i="2"/>
  <c r="L154" i="2"/>
  <c r="P66" i="2"/>
  <c r="L66" i="2"/>
  <c r="P164" i="2"/>
  <c r="L164" i="2"/>
  <c r="P52" i="2"/>
  <c r="L52" i="2"/>
  <c r="L215" i="2"/>
  <c r="L325" i="2"/>
  <c r="P325" i="2"/>
  <c r="L274" i="2"/>
  <c r="P274" i="2"/>
  <c r="P91" i="2"/>
  <c r="P316" i="2"/>
  <c r="L316" i="2"/>
  <c r="P167" i="2"/>
  <c r="P128" i="2"/>
  <c r="L253" i="2"/>
  <c r="L288" i="2"/>
  <c r="L86" i="2"/>
  <c r="P86" i="2"/>
  <c r="L305" i="2"/>
  <c r="P27" i="2" l="1"/>
  <c r="L68" i="2"/>
  <c r="P111" i="2"/>
  <c r="P228" i="2"/>
  <c r="L70" i="2"/>
  <c r="P62" i="2"/>
  <c r="P76" i="2"/>
  <c r="L69" i="2"/>
  <c r="P104" i="2"/>
  <c r="L137" i="2"/>
  <c r="P251" i="2"/>
  <c r="L90" i="2"/>
  <c r="L53" i="2"/>
  <c r="P175" i="2"/>
  <c r="P122" i="2"/>
  <c r="P309" i="2"/>
  <c r="L87" i="2"/>
  <c r="L336" i="2"/>
  <c r="P105" i="2"/>
  <c r="P257" i="2"/>
  <c r="P74" i="2"/>
  <c r="P146" i="2"/>
  <c r="P97" i="2"/>
  <c r="L158" i="2"/>
  <c r="P315" i="2"/>
  <c r="L163" i="2"/>
  <c r="P245" i="2"/>
  <c r="P23" i="2"/>
  <c r="L275" i="2"/>
  <c r="L159" i="2"/>
  <c r="P320" i="2"/>
  <c r="L265" i="2"/>
  <c r="P273" i="2"/>
  <c r="P234" i="2"/>
  <c r="L24" i="2"/>
  <c r="L181" i="2"/>
  <c r="P232" i="2"/>
  <c r="P212" i="2"/>
  <c r="P124" i="2"/>
  <c r="P72" i="2"/>
  <c r="L210" i="2"/>
  <c r="L107" i="2"/>
  <c r="L63" i="2"/>
  <c r="P99" i="2"/>
  <c r="L153" i="2"/>
  <c r="L240" i="2"/>
  <c r="P282" i="2"/>
  <c r="P262" i="2"/>
  <c r="L120" i="2"/>
  <c r="L198" i="2"/>
  <c r="P254" i="2"/>
  <c r="L194" i="2"/>
  <c r="P209" i="2"/>
  <c r="L332" i="2"/>
  <c r="P94" i="2"/>
  <c r="P149" i="2"/>
  <c r="L269" i="2"/>
  <c r="L51" i="2"/>
  <c r="L168" i="2"/>
  <c r="P30" i="2"/>
  <c r="P247" i="2"/>
  <c r="L130" i="2"/>
  <c r="L160" i="2"/>
  <c r="L32" i="2"/>
  <c r="P192" i="2"/>
  <c r="P172" i="2"/>
  <c r="P202" i="2"/>
  <c r="L36" i="2"/>
  <c r="P88" i="2"/>
  <c r="P82" i="2"/>
  <c r="L47" i="2"/>
  <c r="P308" i="2"/>
  <c r="P38" i="2"/>
  <c r="P93" i="2"/>
  <c r="P189" i="2"/>
  <c r="L98" i="2"/>
  <c r="P256" i="2"/>
  <c r="P271" i="2"/>
  <c r="L43" i="2"/>
  <c r="P233" i="2"/>
  <c r="P171" i="2"/>
  <c r="P235" i="2"/>
  <c r="P272" i="2"/>
  <c r="P102" i="2"/>
  <c r="P268" i="2"/>
  <c r="P224" i="2"/>
  <c r="P83" i="2"/>
  <c r="L101" i="2"/>
  <c r="L249" i="2"/>
  <c r="L302" i="2"/>
  <c r="L49" i="2"/>
  <c r="L239" i="2"/>
  <c r="P291" i="2"/>
  <c r="P226" i="2"/>
  <c r="P140" i="2"/>
  <c r="P327" i="2"/>
  <c r="L236" i="2"/>
  <c r="L250" i="2"/>
  <c r="L326" i="2"/>
  <c r="L333" i="2"/>
  <c r="L193" i="2"/>
  <c r="L109" i="2"/>
  <c r="P237" i="2"/>
  <c r="P92" i="2"/>
  <c r="P281" i="2"/>
  <c r="L259" i="2"/>
  <c r="P207" i="2"/>
  <c r="L314" i="2"/>
  <c r="L311" i="2"/>
  <c r="L121" i="2"/>
  <c r="P217" i="2"/>
  <c r="L241" i="2"/>
  <c r="L110" i="2"/>
  <c r="L138" i="2"/>
  <c r="P40" i="2"/>
  <c r="L307" i="2"/>
  <c r="P135" i="2"/>
  <c r="L211" i="2"/>
  <c r="P285" i="2"/>
  <c r="P303" i="2"/>
  <c r="L299" i="2"/>
  <c r="P133" i="2"/>
  <c r="P296" i="2"/>
  <c r="L185" i="2"/>
  <c r="L129" i="2"/>
  <c r="P108" i="2"/>
  <c r="L293" i="2"/>
  <c r="L54" i="2"/>
  <c r="P297" i="2"/>
  <c r="L203" i="2"/>
  <c r="L222" i="2"/>
  <c r="P292" i="2"/>
  <c r="L173" i="2"/>
  <c r="P294" i="2"/>
  <c r="P279" i="2"/>
  <c r="L287" i="2"/>
  <c r="L152" i="2"/>
  <c r="P330" i="2"/>
  <c r="P112" i="2"/>
  <c r="L323" i="2"/>
  <c r="P151" i="2"/>
  <c r="P34" i="2"/>
  <c r="L46" i="2"/>
  <c r="P200" i="2"/>
  <c r="L81" i="2"/>
  <c r="P338" i="2"/>
  <c r="L103" i="2"/>
  <c r="L227" i="2"/>
  <c r="L157" i="2"/>
  <c r="L225" i="2"/>
  <c r="L206" i="2"/>
  <c r="L147" i="2"/>
  <c r="P141" i="2"/>
  <c r="L321" i="2"/>
  <c r="P214" i="2"/>
  <c r="L45" i="2"/>
  <c r="P84" i="2"/>
  <c r="P328" i="2"/>
  <c r="L260" i="2"/>
  <c r="L75" i="2"/>
  <c r="L197" i="2"/>
  <c r="P162" i="2"/>
  <c r="P156" i="2"/>
  <c r="P115" i="2"/>
  <c r="L329" i="2"/>
  <c r="L295" i="2"/>
  <c r="L59" i="2"/>
  <c r="L31" i="2"/>
  <c r="P22" i="2"/>
  <c r="L170" i="2"/>
  <c r="L174" i="2"/>
  <c r="L322" i="2"/>
  <c r="P169" i="2"/>
  <c r="P304" i="2"/>
  <c r="L277" i="2"/>
  <c r="L199" i="2"/>
  <c r="L165" i="2"/>
  <c r="P100" i="2"/>
  <c r="P252" i="2"/>
  <c r="L114" i="2"/>
  <c r="P113" i="2"/>
  <c r="L145" i="2"/>
  <c r="L139" i="2"/>
  <c r="L73" i="2"/>
  <c r="P201" i="2"/>
  <c r="P204" i="2"/>
  <c r="P310" i="2"/>
  <c r="P229" i="2"/>
  <c r="P184" i="2"/>
  <c r="P231" i="2"/>
  <c r="P61" i="2"/>
  <c r="L213" i="2"/>
  <c r="L335" i="2"/>
  <c r="P119" i="2"/>
  <c r="L142" i="2"/>
  <c r="L77" i="2"/>
  <c r="L312" i="2"/>
  <c r="P89" i="2"/>
  <c r="L95" i="2"/>
  <c r="P182" i="2"/>
  <c r="L218" i="2"/>
  <c r="P286" i="2"/>
  <c r="L190" i="2"/>
  <c r="L276" i="2"/>
  <c r="P191" i="2"/>
  <c r="P298" i="2"/>
  <c r="P116" i="2"/>
  <c r="L35" i="2"/>
  <c r="P223" i="2"/>
  <c r="L44" i="2"/>
  <c r="L26" i="2"/>
  <c r="P248" i="2"/>
  <c r="L238" i="2"/>
  <c r="P80" i="2"/>
  <c r="L143" i="2"/>
  <c r="L78" i="2"/>
  <c r="L161" i="2"/>
  <c r="L208" i="2"/>
  <c r="L21" i="2"/>
  <c r="P56" i="2"/>
  <c r="P337" i="2"/>
  <c r="L186" i="2"/>
  <c r="L60" i="2"/>
  <c r="P150" i="2"/>
  <c r="L278" i="2"/>
  <c r="L123" i="2"/>
  <c r="P187" i="2"/>
  <c r="L125" i="2"/>
  <c r="P65" i="2"/>
  <c r="L258" i="2"/>
  <c r="P96" i="2"/>
  <c r="P183" i="2"/>
  <c r="L25" i="2"/>
  <c r="P41" i="2"/>
  <c r="P144" i="2"/>
  <c r="P188" i="2"/>
  <c r="P324" i="2"/>
  <c r="P289" i="2"/>
  <c r="L29" i="2"/>
  <c r="L319" i="2"/>
  <c r="P195" i="2"/>
  <c r="P134" i="2"/>
  <c r="L127" i="2"/>
  <c r="P85" i="2"/>
  <c r="L301" i="2"/>
  <c r="P219" i="2"/>
  <c r="P177" i="2"/>
  <c r="P267" i="2"/>
  <c r="L180" i="2"/>
  <c r="L331" i="2"/>
  <c r="L246" i="2"/>
  <c r="L280" i="2"/>
  <c r="L64" i="2"/>
  <c r="L264" i="2"/>
  <c r="P126" i="2"/>
  <c r="L255" i="2"/>
  <c r="L28" i="2"/>
  <c r="L118" i="2"/>
  <c r="L39" i="2"/>
  <c r="P243" i="2"/>
  <c r="P263" i="2"/>
  <c r="P216" i="2"/>
  <c r="P48" i="2"/>
  <c r="P148" i="2"/>
  <c r="L313" i="2"/>
  <c r="L284" i="2"/>
  <c r="P220" i="2"/>
  <c r="L57" i="2"/>
  <c r="P334" i="2"/>
  <c r="L132" i="2"/>
  <c r="L58" i="2"/>
  <c r="L290" i="2"/>
  <c r="P270" i="2"/>
  <c r="P131" i="2"/>
  <c r="P205" i="2"/>
  <c r="P242" i="2"/>
  <c r="P37" i="2"/>
  <c r="P283" i="2"/>
  <c r="P33" i="2"/>
  <c r="L50" i="2"/>
  <c r="P71" i="2"/>
  <c r="P155" i="2"/>
  <c r="L18" i="2"/>
  <c r="E7" i="2" l="1"/>
  <c r="F6" i="2" s="1"/>
  <c r="H6" i="2" s="1"/>
  <c r="F9" i="2" s="1"/>
  <c r="F8" i="2"/>
  <c r="F4" i="2" l="1"/>
  <c r="H4" i="2" s="1"/>
  <c r="F5" i="2"/>
  <c r="H5" i="2" s="1"/>
  <c r="G9" i="2"/>
</calcChain>
</file>

<file path=xl/sharedStrings.xml><?xml version="1.0" encoding="utf-8"?>
<sst xmlns="http://schemas.openxmlformats.org/spreadsheetml/2006/main" count="1850" uniqueCount="681">
  <si>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</si>
  <si>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</si>
  <si>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</si>
  <si>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</si>
  <si>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</si>
  <si>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</si>
  <si>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</si>
  <si>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</si>
  <si>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</si>
  <si>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</si>
  <si>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</si>
  <si>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</si>
  <si>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</si>
  <si>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</si>
  <si>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</si>
  <si>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</si>
  <si>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</si>
  <si>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</si>
  <si>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</si>
  <si>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</si>
  <si>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</si>
  <si>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</si>
  <si>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</si>
  <si>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</si>
  <si>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</si>
  <si>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</si>
  <si>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</si>
  <si>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</si>
  <si>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</si>
  <si>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</si>
  <si>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</si>
  <si>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BBSAG</t>
  </si>
  <si>
    <t>Diethelm R</t>
  </si>
  <si>
    <t>BBSAG Bull.49</t>
  </si>
  <si>
    <t>B</t>
  </si>
  <si>
    <t>v</t>
  </si>
  <si>
    <t>BAV-M 34</t>
  </si>
  <si>
    <t>K</t>
  </si>
  <si>
    <t>phe</t>
  </si>
  <si>
    <t>IBVS 2451</t>
  </si>
  <si>
    <t>pg</t>
  </si>
  <si>
    <t>BAV-M 38</t>
  </si>
  <si>
    <t>Wils P</t>
  </si>
  <si>
    <t>BBSAG Bull.69</t>
  </si>
  <si>
    <t>SKAL. PLESO 14,14</t>
  </si>
  <si>
    <t>BBSAG Bull.80</t>
  </si>
  <si>
    <t>Mavrofridis</t>
  </si>
  <si>
    <t>G</t>
  </si>
  <si>
    <t>BBSAG Bull.84</t>
  </si>
  <si>
    <t>BBSAG Bull.86</t>
  </si>
  <si>
    <t>BBSAG Bull.89</t>
  </si>
  <si>
    <t>BAV-M 56</t>
  </si>
  <si>
    <t>V</t>
  </si>
  <si>
    <t>BAV-M 59</t>
  </si>
  <si>
    <t>BBSAG Bull.98</t>
  </si>
  <si>
    <t>BRNO 31</t>
  </si>
  <si>
    <t>BBSAG Bull.109</t>
  </si>
  <si>
    <t>II</t>
  </si>
  <si>
    <t>BAV</t>
  </si>
  <si>
    <t>IBVS</t>
  </si>
  <si>
    <t>IBVS 5583</t>
  </si>
  <si>
    <t>I</t>
  </si>
  <si>
    <t>EB/KE:</t>
  </si>
  <si>
    <t>Nelson</t>
  </si>
  <si>
    <t>V388 Cyg / GSC 2685-0451</t>
  </si>
  <si>
    <t>IBVS 5672</t>
  </si>
  <si>
    <t>IBVS 5645</t>
  </si>
  <si>
    <t>IBVS 5662</t>
  </si>
  <si>
    <t>Or &gt;&gt;&gt;&gt;&gt;&gt;</t>
  </si>
  <si>
    <t>Quad</t>
  </si>
  <si>
    <t>Start of linear fit (row #)</t>
  </si>
  <si>
    <t>OEJV 0074</t>
  </si>
  <si>
    <t>vis</t>
  </si>
  <si>
    <t>OEJV 0094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</si>
  <si>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</si>
  <si>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</si>
  <si>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</si>
  <si>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</si>
  <si>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</si>
  <si>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</si>
  <si>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</si>
  <si>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</si>
  <si>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</si>
  <si>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</si>
  <si>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</si>
  <si>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</si>
  <si>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</si>
  <si>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</si>
  <si>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</si>
  <si>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</si>
  <si>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</si>
  <si>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</si>
  <si>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</si>
  <si>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</si>
  <si>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</si>
  <si>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</si>
  <si>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</si>
  <si>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</si>
  <si>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</si>
  <si>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</si>
  <si>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</si>
  <si>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</si>
  <si>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</si>
  <si>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</si>
  <si>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</si>
  <si>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</si>
  <si>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</si>
  <si>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</si>
  <si>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</si>
  <si>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</si>
  <si>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</si>
  <si>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</si>
  <si>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</si>
  <si>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</si>
  <si>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</si>
  <si>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</si>
  <si>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</si>
  <si>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</si>
  <si>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</si>
  <si>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</si>
  <si>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</si>
  <si>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</si>
  <si>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</si>
  <si>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</si>
  <si>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</si>
  <si>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</si>
  <si>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</si>
  <si>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</si>
  <si>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</si>
  <si>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</si>
  <si>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</si>
  <si>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</si>
  <si>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</si>
  <si>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</si>
  <si>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</si>
  <si>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</si>
  <si>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</si>
  <si>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</si>
  <si>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</si>
  <si>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</si>
  <si>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</si>
  <si>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</si>
  <si>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</si>
  <si>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</si>
  <si>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</si>
  <si>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</si>
  <si>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</si>
  <si>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Z</t>
  </si>
  <si>
    <t>vi</t>
  </si>
  <si>
    <t>pe</t>
  </si>
  <si>
    <t>pe(R)</t>
  </si>
  <si>
    <t>pe(B)</t>
  </si>
  <si>
    <t>pe(V)</t>
  </si>
  <si>
    <t xml:space="preserve">Morgenroth -1935  </t>
  </si>
  <si>
    <t xml:space="preserve">Fedorovich -1948  </t>
  </si>
  <si>
    <t xml:space="preserve">Piegza -1937  </t>
  </si>
  <si>
    <t xml:space="preserve">Gaposchkin -1953  </t>
  </si>
  <si>
    <t xml:space="preserve">Kwiek -1936  </t>
  </si>
  <si>
    <t xml:space="preserve">Soloviev -1944  </t>
  </si>
  <si>
    <t xml:space="preserve">Soloview -1944  </t>
  </si>
  <si>
    <t xml:space="preserve">Whitney -1959  </t>
  </si>
  <si>
    <t xml:space="preserve">Kaho -1952  </t>
  </si>
  <si>
    <t xml:space="preserve">Busch -1964  </t>
  </si>
  <si>
    <t xml:space="preserve">Oburka -1965  </t>
  </si>
  <si>
    <t>Cerruti-Sola et al. -1977</t>
  </si>
  <si>
    <t xml:space="preserve">This paper  </t>
  </si>
  <si>
    <t>(MNRAS.325..707K)</t>
  </si>
  <si>
    <t>MNRAS.325..707K</t>
  </si>
  <si>
    <t>JAVSO..38...85</t>
  </si>
  <si>
    <t>JAVSO..39...94</t>
  </si>
  <si>
    <t>JAVSO..40....1</t>
  </si>
  <si>
    <t>JAVSO..36..186</t>
  </si>
  <si>
    <t>JAVSO..38..183</t>
  </si>
  <si>
    <t>My time zone &gt;&gt;&gt;&gt;&gt;</t>
  </si>
  <si>
    <t>(PST=8, PDT=MDT=7, MDT=CST=6, etc.)</t>
  </si>
  <si>
    <t>Linear Ephemeris =</t>
  </si>
  <si>
    <t>Quad. Ephemeris =</t>
  </si>
  <si>
    <t># of data points:</t>
  </si>
  <si>
    <t>JD today</t>
  </si>
  <si>
    <t>Old Cycle</t>
  </si>
  <si>
    <t>New Cycle</t>
  </si>
  <si>
    <t>Next ToM</t>
  </si>
  <si>
    <t>IBVS 6070</t>
  </si>
  <si>
    <t>V0388 Cyg / GSC 2685-0451</t>
  </si>
  <si>
    <t>JAV0SO..40..975</t>
  </si>
  <si>
    <t>JAVSO..41..122</t>
  </si>
  <si>
    <t>JAVSO..41..328</t>
  </si>
  <si>
    <t>IBVS 6118</t>
  </si>
  <si>
    <t>JAVSO..42..426</t>
  </si>
  <si>
    <t>IBVS 6149</t>
  </si>
  <si>
    <t>IBVS 6152</t>
  </si>
  <si>
    <t>Minima from the Lichtenknecker Database of the BAV</t>
  </si>
  <si>
    <t>CCD</t>
  </si>
  <si>
    <t>PE</t>
  </si>
  <si>
    <t>http://www.bav-astro.de/LkDB/index.php?lang=en&amp;sprache_dial=en</t>
  </si>
  <si>
    <t> -0.003 </t>
  </si>
  <si>
    <t>F </t>
  </si>
  <si>
    <t>IBVS 6157</t>
  </si>
  <si>
    <t>2427624.452 </t>
  </si>
  <si>
    <t> 05.07.1934 22:50 </t>
  </si>
  <si>
    <t> -0.145 </t>
  </si>
  <si>
    <t>P </t>
  </si>
  <si>
    <t> O.Morgenroth </t>
  </si>
  <si>
    <t> AN 255.425 </t>
  </si>
  <si>
    <t>2427710.356 </t>
  </si>
  <si>
    <t> 29.09.1934 20:32 </t>
  </si>
  <si>
    <t>2428070.283 </t>
  </si>
  <si>
    <t> 24.09.1935 18:47 </t>
  </si>
  <si>
    <t> -0.154 </t>
  </si>
  <si>
    <t> B.Fedorowitsch </t>
  </si>
  <si>
    <t> PZ 6.213 </t>
  </si>
  <si>
    <t>2428070.302 </t>
  </si>
  <si>
    <t> 24.09.1935 19:14 </t>
  </si>
  <si>
    <t> -0.135 </t>
  </si>
  <si>
    <t>V </t>
  </si>
  <si>
    <t> J.Piegza </t>
  </si>
  <si>
    <t> AAC 3.31 </t>
  </si>
  <si>
    <t>2428094.347 </t>
  </si>
  <si>
    <t> 18.10.1935 20:19 </t>
  </si>
  <si>
    <t> -0.143 </t>
  </si>
  <si>
    <t> A.A.Wachmann </t>
  </si>
  <si>
    <t> AAAN 11.5.47 </t>
  </si>
  <si>
    <t>2428337.442 </t>
  </si>
  <si>
    <t> 17.06.1936 22:36 </t>
  </si>
  <si>
    <t> -0.156 </t>
  </si>
  <si>
    <t>2428351.222 </t>
  </si>
  <si>
    <t> 01.07.1936 17:19 </t>
  </si>
  <si>
    <t> -0.120 </t>
  </si>
  <si>
    <t> S.Gaposchkin </t>
  </si>
  <si>
    <t> HA 113.73 </t>
  </si>
  <si>
    <t>2428404.464 </t>
  </si>
  <si>
    <t> 23.08.1936 23:08 </t>
  </si>
  <si>
    <t> -0.139 </t>
  </si>
  <si>
    <t> A.Kwiek </t>
  </si>
  <si>
    <t> BZ 18.61 </t>
  </si>
  <si>
    <t>2428428.530 </t>
  </si>
  <si>
    <t> 17.09.1936 00:43 </t>
  </si>
  <si>
    <t> -0.126 </t>
  </si>
  <si>
    <t> COSP 14.154 </t>
  </si>
  <si>
    <t>2428429.345 </t>
  </si>
  <si>
    <t> 17.09.1936 20:16 </t>
  </si>
  <si>
    <t> -0.170 </t>
  </si>
  <si>
    <t>2428813.371 </t>
  </si>
  <si>
    <t> 06.10.1937 20:54 </t>
  </si>
  <si>
    <t> -0.133 </t>
  </si>
  <si>
    <t>2429216.267 </t>
  </si>
  <si>
    <t> 13.11.1938 18:24 </t>
  </si>
  <si>
    <t>2430532.330 </t>
  </si>
  <si>
    <t> 21.06.1942 19:55 </t>
  </si>
  <si>
    <t> -0.108 </t>
  </si>
  <si>
    <t> A.Soloviev </t>
  </si>
  <si>
    <t> AC 29.7 </t>
  </si>
  <si>
    <t>2430898.287 </t>
  </si>
  <si>
    <t> 22.06.1943 18:53 </t>
  </si>
  <si>
    <t> -0.101 </t>
  </si>
  <si>
    <t>2432296.827 </t>
  </si>
  <si>
    <t> 21.04.1947 07:50 </t>
  </si>
  <si>
    <t> -0.073 </t>
  </si>
  <si>
    <t> B.S.Whitney </t>
  </si>
  <si>
    <t> AJ 64.263 </t>
  </si>
  <si>
    <t>2432821.710 </t>
  </si>
  <si>
    <t> 27.09.1948 05:02 </t>
  </si>
  <si>
    <t> -0.062 </t>
  </si>
  <si>
    <t>2433218.578 </t>
  </si>
  <si>
    <t> 29.10.1949 01:52 </t>
  </si>
  <si>
    <t> -0.069 </t>
  </si>
  <si>
    <t>2433483.165 </t>
  </si>
  <si>
    <t> 20.07.1950 15:57 </t>
  </si>
  <si>
    <t> -0.066 </t>
  </si>
  <si>
    <t> S.Kaho </t>
  </si>
  <si>
    <t> BTOK 49.385 </t>
  </si>
  <si>
    <t>2433584.542 </t>
  </si>
  <si>
    <t> 30.10.1950 01:00 </t>
  </si>
  <si>
    <t> -0.055 </t>
  </si>
  <si>
    <t>2433919.576 </t>
  </si>
  <si>
    <t> 30.09.1951 01:49 </t>
  </si>
  <si>
    <t> -0.045 </t>
  </si>
  <si>
    <t>2434223.667 </t>
  </si>
  <si>
    <t> 30.07.1952 04:00 </t>
  </si>
  <si>
    <t> -0.054 </t>
  </si>
  <si>
    <t>2435089.597 </t>
  </si>
  <si>
    <t> 13.12.1954 02:19 </t>
  </si>
  <si>
    <t> -0.033 </t>
  </si>
  <si>
    <t>2436821.430 </t>
  </si>
  <si>
    <t> 09.09.1959 22:19 </t>
  </si>
  <si>
    <t> -0.019 </t>
  </si>
  <si>
    <t> H.Busch </t>
  </si>
  <si>
    <t> HABZ 18 </t>
  </si>
  <si>
    <t>2436895.308 </t>
  </si>
  <si>
    <t> 22.11.1959 19:23 </t>
  </si>
  <si>
    <t> -0.018 </t>
  </si>
  <si>
    <t>2437199.429 </t>
  </si>
  <si>
    <t> 21.09.1960 22:17 </t>
  </si>
  <si>
    <t> 0.004 </t>
  </si>
  <si>
    <t>2438290.403 </t>
  </si>
  <si>
    <t> 17.09.1963 21:40 </t>
  </si>
  <si>
    <t> 0.000 </t>
  </si>
  <si>
    <t> K.Carbol </t>
  </si>
  <si>
    <t> BRNO 6 </t>
  </si>
  <si>
    <t>2441928.4241 </t>
  </si>
  <si>
    <t> 02.09.1973 22:10 </t>
  </si>
  <si>
    <t> -0.0011 </t>
  </si>
  <si>
    <t>E </t>
  </si>
  <si>
    <t>?</t>
  </si>
  <si>
    <t> Cerruti-Sola et al </t>
  </si>
  <si>
    <t> AAPS 27.440 </t>
  </si>
  <si>
    <t>2441953.3375 </t>
  </si>
  <si>
    <t> 27.09.1973 20:06 </t>
  </si>
  <si>
    <t> 0.0002 </t>
  </si>
  <si>
    <t>2442567.5492 </t>
  </si>
  <si>
    <t> 04.06.1975 01:10 </t>
  </si>
  <si>
    <t> 0.0003 </t>
  </si>
  <si>
    <t>2442595.469 </t>
  </si>
  <si>
    <t> 01.07.1975 23:15 </t>
  </si>
  <si>
    <t> 0.001 </t>
  </si>
  <si>
    <t>2443011.712 </t>
  </si>
  <si>
    <t> 21.08.1976 05:05 </t>
  </si>
  <si>
    <t> 0.041 </t>
  </si>
  <si>
    <t> G.Samolyk </t>
  </si>
  <si>
    <t> AOEB 7 </t>
  </si>
  <si>
    <t>2443066.655 </t>
  </si>
  <si>
    <t> 15.10.1976 03:43 </t>
  </si>
  <si>
    <t> 0.005 </t>
  </si>
  <si>
    <t>2443309.776 </t>
  </si>
  <si>
    <t> 15.06.1977 06:37 </t>
  </si>
  <si>
    <t> 0.019 </t>
  </si>
  <si>
    <t>2443395.675 </t>
  </si>
  <si>
    <t> 09.09.1977 04:12 </t>
  </si>
  <si>
    <t> 0.014 </t>
  </si>
  <si>
    <t>2443420.604 </t>
  </si>
  <si>
    <t> 04.10.1977 02:29 </t>
  </si>
  <si>
    <t> 0.031 </t>
  </si>
  <si>
    <t>2443687.745 </t>
  </si>
  <si>
    <t> 28.06.1978 05:52 </t>
  </si>
  <si>
    <t> 0.012 </t>
  </si>
  <si>
    <t>2443779.650 </t>
  </si>
  <si>
    <t> 28.09.1978 03:36 </t>
  </si>
  <si>
    <t> -0.000 </t>
  </si>
  <si>
    <t>2443822.586 </t>
  </si>
  <si>
    <t> 10.11.1978 02:03 </t>
  </si>
  <si>
    <t> -0.016 </t>
  </si>
  <si>
    <t>2444010.716 </t>
  </si>
  <si>
    <t> 17.05.1979 05:11 </t>
  </si>
  <si>
    <t> -0.015 </t>
  </si>
  <si>
    <t>2444445.409 </t>
  </si>
  <si>
    <t> 24.07.1980 21:48 </t>
  </si>
  <si>
    <t> R.Diethelm </t>
  </si>
  <si>
    <t> BBS 49 </t>
  </si>
  <si>
    <t>2444492.694 </t>
  </si>
  <si>
    <t> 10.09.1980 04:39 </t>
  </si>
  <si>
    <t> 0.043 </t>
  </si>
  <si>
    <t>2444554.540 </t>
  </si>
  <si>
    <t> 11.11.1980 00:57 </t>
  </si>
  <si>
    <t> 0.038 </t>
  </si>
  <si>
    <t> G.Hanson </t>
  </si>
  <si>
    <t>2444560.531 </t>
  </si>
  <si>
    <t> 17.11.1980 00:44 </t>
  </si>
  <si>
    <t> 0.016 </t>
  </si>
  <si>
    <t>2444853.441 </t>
  </si>
  <si>
    <t> 05.09.1981 22:35 </t>
  </si>
  <si>
    <t> -0.006 </t>
  </si>
  <si>
    <t> K.Wälke </t>
  </si>
  <si>
    <t>BAVM 34 </t>
  </si>
  <si>
    <t>2444853.451 </t>
  </si>
  <si>
    <t> 05.09.1981 22:49 </t>
  </si>
  <si>
    <t> W.Grimm </t>
  </si>
  <si>
    <t>2444853.470 </t>
  </si>
  <si>
    <t> 05.09.1981 23:16 </t>
  </si>
  <si>
    <t> 0.023 </t>
  </si>
  <si>
    <t> H.Vielmetter </t>
  </si>
  <si>
    <t>2445228.4142 </t>
  </si>
  <si>
    <t> 15.09.1982 21:56 </t>
  </si>
  <si>
    <t> -0.0024 </t>
  </si>
  <si>
    <t> P.G.Niarchos </t>
  </si>
  <si>
    <t>IBVS 2451 </t>
  </si>
  <si>
    <t>2445231.4186 </t>
  </si>
  <si>
    <t> 18.09.1982 22:02 </t>
  </si>
  <si>
    <t> -0.0047 </t>
  </si>
  <si>
    <t>2445232.2786 </t>
  </si>
  <si>
    <t> 19.09.1982 18:41 </t>
  </si>
  <si>
    <t> -0.0037 </t>
  </si>
  <si>
    <t>2445566.449 </t>
  </si>
  <si>
    <t> 19.08.1983 22:46 </t>
  </si>
  <si>
    <t> P.Frank </t>
  </si>
  <si>
    <t>BAVM 38 </t>
  </si>
  <si>
    <t>2445597.3757 </t>
  </si>
  <si>
    <t> 19.09.1983 21:01 </t>
  </si>
  <si>
    <t> 0.0026 </t>
  </si>
  <si>
    <t> F.Agerer </t>
  </si>
  <si>
    <t>2445603.383 </t>
  </si>
  <si>
    <t> 25.09.1983 21:11 </t>
  </si>
  <si>
    <t> P.Wils </t>
  </si>
  <si>
    <t> BBS 69 </t>
  </si>
  <si>
    <t>2446309.5125 </t>
  </si>
  <si>
    <t> 01.09.1985 00:18 </t>
  </si>
  <si>
    <t> Kreiner &amp; Tremko </t>
  </si>
  <si>
    <t> COSP 14.155 </t>
  </si>
  <si>
    <t>2446614.466 </t>
  </si>
  <si>
    <t> 02.07.1986 23:11 </t>
  </si>
  <si>
    <t> -0.007 </t>
  </si>
  <si>
    <t> BBS 80 </t>
  </si>
  <si>
    <t>2446714.569 </t>
  </si>
  <si>
    <t> 11.10.1986 01:39 </t>
  </si>
  <si>
    <t> 0.018 </t>
  </si>
  <si>
    <t>2446974.408 </t>
  </si>
  <si>
    <t> 27.06.1987 21:47 </t>
  </si>
  <si>
    <t> -0.002 </t>
  </si>
  <si>
    <t> G.Mavrofridis </t>
  </si>
  <si>
    <t> BBS 84 </t>
  </si>
  <si>
    <t>2447005.329 </t>
  </si>
  <si>
    <t> 28.07.1987 19:53 </t>
  </si>
  <si>
    <t> BBS 86 </t>
  </si>
  <si>
    <t>2447017.354 </t>
  </si>
  <si>
    <t> 09.08.1987 20:29 </t>
  </si>
  <si>
    <t> -0.008 </t>
  </si>
  <si>
    <t>2447054.298 </t>
  </si>
  <si>
    <t> 15.09.1987 19:09 </t>
  </si>
  <si>
    <t>2447364.397 </t>
  </si>
  <si>
    <t> 21.07.1988 21:31 </t>
  </si>
  <si>
    <t> BBS 89 </t>
  </si>
  <si>
    <t>2447465.333 </t>
  </si>
  <si>
    <t> 30.10.1988 19:59 </t>
  </si>
  <si>
    <t>2447706.741 </t>
  </si>
  <si>
    <t> 29.06.1989 05:47 </t>
  </si>
  <si>
    <t> 0.002 </t>
  </si>
  <si>
    <t>2447772.866 </t>
  </si>
  <si>
    <t> 03.09.1989 08:47 </t>
  </si>
  <si>
    <t>2447803.3703 </t>
  </si>
  <si>
    <t> 03.10.1989 20:53 </t>
  </si>
  <si>
    <t> -0.0103 </t>
  </si>
  <si>
    <t>B;V</t>
  </si>
  <si>
    <t>BAVM 56 </t>
  </si>
  <si>
    <t>2448101.4543 </t>
  </si>
  <si>
    <t> 28.07.1990 22:54 </t>
  </si>
  <si>
    <t> -0.0122 </t>
  </si>
  <si>
    <t>BAVM 59 </t>
  </si>
  <si>
    <t>2448237.609 </t>
  </si>
  <si>
    <t> 12.12.1990 02:36 </t>
  </si>
  <si>
    <t>2448467.4051 </t>
  </si>
  <si>
    <t> 29.07.1991 21:43 </t>
  </si>
  <si>
    <t> -0.0113 </t>
  </si>
  <si>
    <t> BBS 98 </t>
  </si>
  <si>
    <t>2449594.461 </t>
  </si>
  <si>
    <t> 29.08.1994 23:03 </t>
  </si>
  <si>
    <t> -0.012 </t>
  </si>
  <si>
    <t> M.Vrastak </t>
  </si>
  <si>
    <t> BRNO 31 </t>
  </si>
  <si>
    <t>2449859.453 </t>
  </si>
  <si>
    <t> 21.05.1995 22:52 </t>
  </si>
  <si>
    <t> BBS 109 </t>
  </si>
  <si>
    <t>2451503.2158 </t>
  </si>
  <si>
    <t> 20.11.1999 17:10 </t>
  </si>
  <si>
    <t> -0.0381 </t>
  </si>
  <si>
    <t> E.Blättler </t>
  </si>
  <si>
    <t> BBS 121 </t>
  </si>
  <si>
    <t>2451805.5873 </t>
  </si>
  <si>
    <t> 18.09.2000 02:05 </t>
  </si>
  <si>
    <t> -0.0476 </t>
  </si>
  <si>
    <t>C </t>
  </si>
  <si>
    <t>ns</t>
  </si>
  <si>
    <t>2452182.6946 </t>
  </si>
  <si>
    <t> 30.09.2001 04:40 </t>
  </si>
  <si>
    <t> -0.0577 </t>
  </si>
  <si>
    <t> C.Hesseltine </t>
  </si>
  <si>
    <t>2452219.6433 </t>
  </si>
  <si>
    <t> 06.11.2001 03:26 </t>
  </si>
  <si>
    <t>2452564.9562 </t>
  </si>
  <si>
    <t> 17.10.2002 10:56 </t>
  </si>
  <si>
    <t> -0.0676 </t>
  </si>
  <si>
    <t> Nakajima </t>
  </si>
  <si>
    <t>VSB 40 </t>
  </si>
  <si>
    <t>2452612.633 </t>
  </si>
  <si>
    <t> 04.12.2002 03:11 </t>
  </si>
  <si>
    <t> -0.067 </t>
  </si>
  <si>
    <t> P.Sobotka (ESA INTEGRAL) </t>
  </si>
  <si>
    <t>IBVS 5809 </t>
  </si>
  <si>
    <t>2452613.0782 </t>
  </si>
  <si>
    <t> 04.12.2002 13:52 </t>
  </si>
  <si>
    <t> -0.0517 </t>
  </si>
  <si>
    <t>2452836.4225 </t>
  </si>
  <si>
    <t> 15.07.2003 22:08 </t>
  </si>
  <si>
    <t> -0.0571 </t>
  </si>
  <si>
    <t> M.Zejda </t>
  </si>
  <si>
    <t>IBVS 5583 </t>
  </si>
  <si>
    <t>2452875.4925 </t>
  </si>
  <si>
    <t> 23.08.2003 23:49 </t>
  </si>
  <si>
    <t> -0.0733 </t>
  </si>
  <si>
    <t>2452900.4266 </t>
  </si>
  <si>
    <t> 17.09.2003 22:14 </t>
  </si>
  <si>
    <t> -0.0513 </t>
  </si>
  <si>
    <t>2453183.4668 </t>
  </si>
  <si>
    <t> 26.06.2004 23:12 </t>
  </si>
  <si>
    <t> -0.0638 </t>
  </si>
  <si>
    <t> O.Pejcha </t>
  </si>
  <si>
    <t>IBVS 5645 </t>
  </si>
  <si>
    <t>2453226.4211 </t>
  </si>
  <si>
    <t> 08.08.2004 22:06 </t>
  </si>
  <si>
    <t> -0.0614 </t>
  </si>
  <si>
    <t> M. Zejda et al. </t>
  </si>
  <si>
    <t>IBVS 5741 </t>
  </si>
  <si>
    <t>2453250.4722 </t>
  </si>
  <si>
    <t> 01.09.2004 23:19 </t>
  </si>
  <si>
    <t> -0.0633 </t>
  </si>
  <si>
    <t>2453253.4737 </t>
  </si>
  <si>
    <t> 04.09.2004 23:22 </t>
  </si>
  <si>
    <t> -0.0684 </t>
  </si>
  <si>
    <t>2453290.4231 </t>
  </si>
  <si>
    <t> 11.10.2004 22:09 </t>
  </si>
  <si>
    <t> -0.0576 </t>
  </si>
  <si>
    <t>2453304.5962 </t>
  </si>
  <si>
    <t> 26.10.2004 02:18 </t>
  </si>
  <si>
    <t> -0.0587 </t>
  </si>
  <si>
    <t> S.Dvorak </t>
  </si>
  <si>
    <t> AOEB 12 </t>
  </si>
  <si>
    <t>2453585.4975 </t>
  </si>
  <si>
    <t> 02.08.2005 23:56 </t>
  </si>
  <si>
    <t> -0.0625 </t>
  </si>
  <si>
    <t> V.Bakis et al. </t>
  </si>
  <si>
    <t>IBVS 5662 </t>
  </si>
  <si>
    <t>2453622.438 </t>
  </si>
  <si>
    <t> 08.09.2005 22:30 </t>
  </si>
  <si>
    <t> -0.061 </t>
  </si>
  <si>
    <t> P.Hejduk </t>
  </si>
  <si>
    <t>OEJV 0074 </t>
  </si>
  <si>
    <t>2453706.6151 </t>
  </si>
  <si>
    <t> 02.12.2005 02:45 </t>
  </si>
  <si>
    <t> -0.0692 </t>
  </si>
  <si>
    <t> R. Nelson </t>
  </si>
  <si>
    <t>IBVS 5672 </t>
  </si>
  <si>
    <t>2453988.37500 </t>
  </si>
  <si>
    <t> 09.09.2006 21:00 </t>
  </si>
  <si>
    <t> -0.07347 </t>
  </si>
  <si>
    <t> R.Ehrenberger </t>
  </si>
  <si>
    <t>2454023.5950 </t>
  </si>
  <si>
    <t> 15.10.2006 02:16 </t>
  </si>
  <si>
    <t> -0.0740 </t>
  </si>
  <si>
    <t> H.Gerner </t>
  </si>
  <si>
    <t>2454296.7692 </t>
  </si>
  <si>
    <t> 15.07.2007 06:27 </t>
  </si>
  <si>
    <t> -0.0736 </t>
  </si>
  <si>
    <t>2454316.5253 </t>
  </si>
  <si>
    <t> 04.08.2007 00:36 </t>
  </si>
  <si>
    <t> -0.0754 </t>
  </si>
  <si>
    <t>o</t>
  </si>
  <si>
    <t> U.Schmidt </t>
  </si>
  <si>
    <t>BAVM 193 </t>
  </si>
  <si>
    <t>2454619.763 </t>
  </si>
  <si>
    <t> 02.06.2008 06:18 </t>
  </si>
  <si>
    <t> -0.078 </t>
  </si>
  <si>
    <t> K.Menzies </t>
  </si>
  <si>
    <t>JAAVSO 36(2);186 </t>
  </si>
  <si>
    <t>2454619.7671 </t>
  </si>
  <si>
    <t> 02.06.2008 06:24 </t>
  </si>
  <si>
    <t> -0.0737 </t>
  </si>
  <si>
    <t> J.Bialozynski </t>
  </si>
  <si>
    <t>2454649.8306 </t>
  </si>
  <si>
    <t> 02.07.2008 07:56 </t>
  </si>
  <si>
    <t> -0.0765 </t>
  </si>
  <si>
    <t>2454650.6872 </t>
  </si>
  <si>
    <t> 03.07.2008 04:29 </t>
  </si>
  <si>
    <t> -0.0790 </t>
  </si>
  <si>
    <t>2454685.498 </t>
  </si>
  <si>
    <t> 06.08.2008 23:57 </t>
  </si>
  <si>
    <t> -0.059 </t>
  </si>
  <si>
    <t> P.Svoboda </t>
  </si>
  <si>
    <t>OEJV 0094 </t>
  </si>
  <si>
    <t>2454719.4104 </t>
  </si>
  <si>
    <t> 09.09.2008 21:50 </t>
  </si>
  <si>
    <t> -0.0787 </t>
  </si>
  <si>
    <t>-I</t>
  </si>
  <si>
    <t>BAVM 203 </t>
  </si>
  <si>
    <t>2455022.6435 </t>
  </si>
  <si>
    <t> 10.07.2009 03:26 </t>
  </si>
  <si>
    <t>15214</t>
  </si>
  <si>
    <t> -0.0858 </t>
  </si>
  <si>
    <t> JAAVSO 38;85 </t>
  </si>
  <si>
    <t>2455030.3727 </t>
  </si>
  <si>
    <t> 17.07.2009 20:56 </t>
  </si>
  <si>
    <t>15223</t>
  </si>
  <si>
    <t> -0.0879 </t>
  </si>
  <si>
    <t> Y.Ogmen </t>
  </si>
  <si>
    <t>2455048.4145 </t>
  </si>
  <si>
    <t> 04.08.2009 21:56 </t>
  </si>
  <si>
    <t>15244</t>
  </si>
  <si>
    <t> -0.0859 </t>
  </si>
  <si>
    <t> H.Jungbluth </t>
  </si>
  <si>
    <t>BAVM 212 </t>
  </si>
  <si>
    <t>2455063.4496 </t>
  </si>
  <si>
    <t> 19.08.2009 22:47 </t>
  </si>
  <si>
    <t>15261.5</t>
  </si>
  <si>
    <t> -0.0839 </t>
  </si>
  <si>
    <t>2455138.6147 </t>
  </si>
  <si>
    <t> 03.11.2009 02:45 </t>
  </si>
  <si>
    <t>15349</t>
  </si>
  <si>
    <t> -0.0846 </t>
  </si>
  <si>
    <t> JAAVSO 38;120 </t>
  </si>
  <si>
    <t>2455381.7181 </t>
  </si>
  <si>
    <t> 04.07.2010 05:14 </t>
  </si>
  <si>
    <t>15632</t>
  </si>
  <si>
    <t> -0.0887 </t>
  </si>
  <si>
    <t> JAAVSO 39;94 </t>
  </si>
  <si>
    <t>2455790.6151 </t>
  </si>
  <si>
    <t> 17.08.2011 02:45 </t>
  </si>
  <si>
    <t>16108</t>
  </si>
  <si>
    <t> -0.0934 </t>
  </si>
  <si>
    <t> N.Simmons </t>
  </si>
  <si>
    <t> JAAVSO 40;975 </t>
  </si>
  <si>
    <t>2456186.6268 </t>
  </si>
  <si>
    <t> 16.09.2012 03:02 </t>
  </si>
  <si>
    <t>16569</t>
  </si>
  <si>
    <t> -0.0979 </t>
  </si>
  <si>
    <t> JAAVSO 41;122 </t>
  </si>
  <si>
    <t>2456188.3457 </t>
  </si>
  <si>
    <t> 17.09.2012 20:17 </t>
  </si>
  <si>
    <t>16571</t>
  </si>
  <si>
    <t> -0.0970 </t>
  </si>
  <si>
    <t>BAVM 231 </t>
  </si>
  <si>
    <t>2456515.6363 </t>
  </si>
  <si>
    <t> 11.08.2013 03:16 </t>
  </si>
  <si>
    <t>16952</t>
  </si>
  <si>
    <t> -0.0996 </t>
  </si>
  <si>
    <t> JAAVSO 41;328 </t>
  </si>
  <si>
    <t>2456535.3935 </t>
  </si>
  <si>
    <t> 30.08.2013 21:26 </t>
  </si>
  <si>
    <t>16975</t>
  </si>
  <si>
    <t> -0.1003 </t>
  </si>
  <si>
    <t>BAVM 234 </t>
  </si>
  <si>
    <t>2456584.3553 </t>
  </si>
  <si>
    <t> 18.10.2013 20:31 </t>
  </si>
  <si>
    <t>17032</t>
  </si>
  <si>
    <t> -0.1036 </t>
  </si>
  <si>
    <t>2456815.4320 </t>
  </si>
  <si>
    <t> 06.06.2014 22:22 </t>
  </si>
  <si>
    <t>17301</t>
  </si>
  <si>
    <t> -0.1079 </t>
  </si>
  <si>
    <t>BAVM 238 </t>
  </si>
  <si>
    <t>2456843.7804 </t>
  </si>
  <si>
    <t> 05.07.2014 06:43 </t>
  </si>
  <si>
    <t>17334</t>
  </si>
  <si>
    <t> -0.1077 </t>
  </si>
  <si>
    <t> JAAVSO 42;426 </t>
  </si>
  <si>
    <t>2456918.5155 </t>
  </si>
  <si>
    <t> 18.09.2014 00:22 </t>
  </si>
  <si>
    <t>17421</t>
  </si>
  <si>
    <t> -0.1089 </t>
  </si>
  <si>
    <t>BAVM 239 </t>
  </si>
  <si>
    <t>2457199.4157 </t>
  </si>
  <si>
    <t> 25.06.2015 21:58 </t>
  </si>
  <si>
    <t>17748</t>
  </si>
  <si>
    <t> -0.1138 </t>
  </si>
  <si>
    <t>BAVM 241 (=IBVS 6157) </t>
  </si>
  <si>
    <t>2457208.4398 </t>
  </si>
  <si>
    <t> 04.07.2015 22:33 </t>
  </si>
  <si>
    <t>17758.5</t>
  </si>
  <si>
    <t> -0.1096 </t>
  </si>
  <si>
    <t>2457220.4624 </t>
  </si>
  <si>
    <t> 16.07.2015 23:05 </t>
  </si>
  <si>
    <t>17772.5</t>
  </si>
  <si>
    <t> -0.1135 </t>
  </si>
  <si>
    <t>BAD?</t>
  </si>
  <si>
    <t>s5</t>
  </si>
  <si>
    <t>s6</t>
  </si>
  <si>
    <t>IBVS 5741</t>
  </si>
  <si>
    <t>OEJV 0179</t>
  </si>
  <si>
    <t>JAVSO..43..238</t>
  </si>
  <si>
    <t>JAVSO..45..121</t>
  </si>
  <si>
    <t>JAVSO..45..215</t>
  </si>
  <si>
    <t>OEJV 0204</t>
  </si>
  <si>
    <t>JAVSO..46..184</t>
  </si>
  <si>
    <t>JAVSO..47..263</t>
  </si>
  <si>
    <t>JAVSO..48…87</t>
  </si>
  <si>
    <t>OEJV 0211</t>
  </si>
  <si>
    <t>JAVSO..48..256</t>
  </si>
  <si>
    <t>JAVSO 49, 108</t>
  </si>
  <si>
    <t>JAVSO 49, 256</t>
  </si>
  <si>
    <t>JBAV, 60</t>
  </si>
  <si>
    <t>JAVSO, 50, 133</t>
  </si>
  <si>
    <t>VSB, 91</t>
  </si>
  <si>
    <t>JAAVSO 51, 134</t>
  </si>
  <si>
    <t>JAAVSO, 51, 250</t>
  </si>
  <si>
    <t>VSSC212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</si>
</sst>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>
      <alignment vertical="top"/>
    </xf>
    <xf numFmtId="0" fontId="0" fillId="0" borderId="0" xfId="0" applyAlignment="1">
      <alignment vertical="center"/>
    </xf>
    <xf numFmtId="165" fontId="9" fillId="24" borderId="0" xfId="28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17" fillId="0" borderId="0" xfId="0" applyFont="1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10" fillId="0" borderId="11" xfId="0" applyFont="1" applyBorder="1">
      <alignment vertical="top"/>
    </xf>
    <xf numFmtId="166" fontId="10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10" fillId="0" borderId="12" xfId="0" applyFont="1" applyBorder="1">
      <alignment vertical="top"/>
    </xf>
    <xf numFmtId="166" fontId="10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0" fillId="0" borderId="23" xfId="0" applyFont="1" applyBorder="1">
      <alignment vertical="top"/>
    </xf>
    <xf numFmtId="0" fontId="10" fillId="0" borderId="13" xfId="0" applyFont="1" applyBorder="1">
      <alignment vertical="top"/>
    </xf>
    <xf numFmtId="166" fontId="10" fillId="0" borderId="13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20" fillId="0" borderId="0" xfId="0" applyFont="1">
      <alignment vertical="top"/>
    </xf>
    <xf numFmtId="166" fontId="10" fillId="0" borderId="0" xfId="0" applyNumberFormat="1" applyFont="1" applyAlignment="1">
      <alignment horizontal="center"/>
    </xf>
    <xf numFmtId="10" fontId="15" fillId="0" borderId="0" xfId="0" applyNumberFormat="1" applyFont="1">
      <alignment vertical="top"/>
    </xf>
    <xf numFmtId="0" fontId="9" fillId="0" borderId="0" xfId="0" applyFont="1">
      <alignment vertical="top"/>
    </xf>
    <xf numFmtId="167" fontId="9" fillId="0" borderId="0" xfId="0" applyNumberFormat="1" applyFont="1">
      <alignment vertical="top"/>
    </xf>
    <xf numFmtId="10" fontId="9" fillId="0" borderId="0" xfId="0" applyNumberFormat="1" applyFont="1">
      <alignment vertical="top"/>
    </xf>
    <xf numFmtId="0" fontId="10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5" fillId="0" borderId="0" xfId="0" applyFont="1">
      <alignment vertical="top"/>
    </xf>
    <xf numFmtId="0" fontId="12" fillId="0" borderId="10" xfId="0" applyFont="1" applyBorder="1" applyAlignment="1">
      <alignment horizontal="center"/>
    </xf>
    <xf numFmtId="0" fontId="21" fillId="25" borderId="5" xfId="0" applyFont="1" applyFill="1" applyBorder="1">
      <alignment vertical="top"/>
    </xf>
    <xf numFmtId="0" fontId="10" fillId="0" borderId="24" xfId="0" applyFont="1" applyBorder="1">
      <alignment vertical="top"/>
    </xf>
    <xf numFmtId="0" fontId="7" fillId="0" borderId="5" xfId="0" applyFont="1" applyBorder="1">
      <alignment vertical="top"/>
    </xf>
    <xf numFmtId="0" fontId="10" fillId="0" borderId="0" xfId="0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14" fontId="24" fillId="0" borderId="0" xfId="0" applyNumberFormat="1" applyFont="1" applyAlignment="1"/>
    <xf numFmtId="0" fontId="24" fillId="0" borderId="0" xfId="0" applyFont="1" applyAlignment="1">
      <alignment horizontal="center"/>
    </xf>
    <xf numFmtId="0" fontId="24" fillId="0" borderId="25" xfId="0" applyFont="1" applyBorder="1" applyAlignment="1">
      <alignment horizontal="left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4" fillId="0" borderId="0" xfId="0" applyFont="1">
      <alignment vertical="top"/>
    </xf>
    <xf numFmtId="0" fontId="24" fillId="0" borderId="0" xfId="0" applyFont="1" applyAlignment="1">
      <alignment vertical="center"/>
    </xf>
    <xf numFmtId="0" fontId="25" fillId="0" borderId="0" xfId="0" applyFont="1" applyAlignment="1">
      <alignment wrapText="1"/>
    </xf>
    <xf numFmtId="165" fontId="25" fillId="24" borderId="0" xfId="28" applyNumberFormat="1" applyFont="1" applyFill="1" applyBorder="1" applyAlignment="1">
      <alignment horizontal="left"/>
    </xf>
    <xf numFmtId="0" fontId="12" fillId="0" borderId="0" xfId="0" applyFont="1">
      <alignment vertical="top"/>
    </xf>
    <xf numFmtId="0" fontId="21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7" fillId="0" borderId="0" xfId="39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6" borderId="26" xfId="0" applyFont="1" applyFill="1" applyBorder="1" applyAlignment="1">
      <alignment horizontal="left" vertical="top" wrapText="1" indent="1"/>
    </xf>
    <xf numFmtId="0" fontId="5" fillId="26" borderId="26" xfId="0" applyFont="1" applyFill="1" applyBorder="1" applyAlignment="1">
      <alignment horizontal="center" vertical="top" wrapText="1"/>
    </xf>
    <xf numFmtId="0" fontId="5" fillId="26" borderId="26" xfId="0" applyFont="1" applyFill="1" applyBorder="1" applyAlignment="1">
      <alignment horizontal="right" vertical="top" wrapText="1"/>
    </xf>
    <xf numFmtId="0" fontId="27" fillId="26" borderId="26" xfId="39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15" fillId="0" borderId="16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43" fillId="0" borderId="0" xfId="0" applyFont="1" applyAlignment="1"/>
    <xf numFmtId="0" fontId="43" fillId="0" borderId="0" xfId="0" applyFont="1" applyAlignment="1">
      <alignment horizontal="left"/>
    </xf>
    <xf numFmtId="0" fontId="43" fillId="0" borderId="0" xfId="43" applyFont="1" applyAlignment="1">
      <alignment wrapText="1"/>
    </xf>
    <xf numFmtId="0" fontId="43" fillId="0" borderId="0" xfId="43" applyFont="1" applyAlignment="1">
      <alignment horizontal="center" wrapText="1"/>
    </xf>
    <xf numFmtId="0" fontId="43" fillId="0" borderId="0" xfId="43" applyFont="1" applyAlignment="1">
      <alignment horizontal="left" wrapText="1"/>
    </xf>
    <xf numFmtId="0" fontId="43" fillId="0" borderId="0" xfId="44" applyFont="1"/>
    <xf numFmtId="0" fontId="43" fillId="0" borderId="0" xfId="44" applyFont="1" applyAlignment="1">
      <alignment horizontal="center"/>
    </xf>
    <xf numFmtId="0" fontId="43" fillId="0" borderId="0" xfId="44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43" applyFont="1" applyAlignment="1">
      <alignment horizontal="left" vertical="center"/>
    </xf>
    <xf numFmtId="0" fontId="44" fillId="0" borderId="0" xfId="43" applyFont="1" applyAlignment="1">
      <alignment horizontal="center" vertical="center"/>
    </xf>
    <xf numFmtId="0" fontId="44" fillId="0" borderId="0" xfId="43" applyFont="1" applyAlignment="1">
      <alignment horizontal="left"/>
    </xf>
    <xf numFmtId="0" fontId="14" fillId="0" borderId="0" xfId="43" applyFont="1" applyAlignment="1">
      <alignment horizontal="left"/>
    </xf>
    <xf numFmtId="0" fontId="14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45" fillId="0" borderId="0" xfId="43" applyFont="1"/>
    <xf numFmtId="0" fontId="45" fillId="0" borderId="0" xfId="43" applyFont="1" applyAlignment="1">
      <alignment horizontal="left"/>
    </xf>
    <xf numFmtId="0" fontId="22" fillId="0" borderId="0" xfId="43" applyFont="1" applyAlignment="1">
      <alignment horizontal="left"/>
    </xf>
    <xf numFmtId="0" fontId="14" fillId="0" borderId="0" xfId="0" applyFont="1">
      <alignment vertical="top"/>
    </xf>
    <xf numFmtId="0" fontId="14" fillId="0" borderId="0" xfId="43" applyFont="1"/>
    <xf numFmtId="0" fontId="0" fillId="0" borderId="0" xfId="0" applyAlignment="1">
      <alignment horizontal="right"/>
    </xf>
    <xf numFmtId="0" fontId="14" fillId="0" borderId="0" xfId="0" applyFont="1" applyAlignment="1"/>
    <xf numFmtId="0" fontId="21" fillId="0" borderId="0" xfId="0" applyFont="1" applyAlignment="1">
      <alignment horizontal="right" vertical="top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168" fontId="46" fillId="0" borderId="0" xfId="0" applyNumberFormat="1" applyFont="1" applyAlignment="1" applyProtection="1">
      <alignment horizontal="left" vertical="center" wrapText="1"/>
      <protection locked="0"/>
    </xf>
    <xf numFmtId="168" fontId="46" fillId="0" borderId="0" xfId="0" applyNumberFormat="1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V388 Cyg - O-C Diagr.</a:t>
            </a:r>
          </a:p>
        </c:rich>
      </c:tx>
      <c:layout>
        <c:manualLayout>
          <c:xMode val="edge"/>
          <c:yMode val="edge"/>
          <c:x val="0.370992686982829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814859468012961"/>
          <c:w val="0.81374106463283091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Active!$H$21:$H$791</c:f>
              <c:numCache>
                <c:formatCode>General</c:formatCode>
                <c:ptCount val="771"/>
                <c:pt idx="0">
                  <c:v>-0.14480399999956717</c:v>
                </c:pt>
                <c:pt idx="1">
                  <c:v>-0.14452400000300258</c:v>
                </c:pt>
                <c:pt idx="2">
                  <c:v>-0.1541107999983069</c:v>
                </c:pt>
                <c:pt idx="3">
                  <c:v>-0.13511079999807407</c:v>
                </c:pt>
                <c:pt idx="6">
                  <c:v>-0.12027519999901415</c:v>
                </c:pt>
                <c:pt idx="7">
                  <c:v>-0.13858160000017961</c:v>
                </c:pt>
                <c:pt idx="8">
                  <c:v>-0.1256232000014279</c:v>
                </c:pt>
                <c:pt idx="12">
                  <c:v>-0.1077259999983653</c:v>
                </c:pt>
                <c:pt idx="13">
                  <c:v>-0.10057320000123582</c:v>
                </c:pt>
                <c:pt idx="14">
                  <c:v>-7.3134800000843825E-2</c:v>
                </c:pt>
                <c:pt idx="15">
                  <c:v>-6.1864000002969988E-2</c:v>
                </c:pt>
                <c:pt idx="16">
                  <c:v>-6.9050400001287926E-2</c:v>
                </c:pt>
                <c:pt idx="17">
                  <c:v>-6.5507999999681488E-2</c:v>
                </c:pt>
                <c:pt idx="18">
                  <c:v>-5.4897599999094382E-2</c:v>
                </c:pt>
                <c:pt idx="19">
                  <c:v>-4.5405600001686253E-2</c:v>
                </c:pt>
                <c:pt idx="20">
                  <c:v>-5.357440000079805E-2</c:v>
                </c:pt>
                <c:pt idx="21">
                  <c:v>-3.307199999835575E-2</c:v>
                </c:pt>
                <c:pt idx="22">
                  <c:v>-1.9067199995333795E-2</c:v>
                </c:pt>
                <c:pt idx="23">
                  <c:v>-1.8266400002175942E-2</c:v>
                </c:pt>
                <c:pt idx="24">
                  <c:v>3.5647999975481071E-3</c:v>
                </c:pt>
                <c:pt idx="25">
                  <c:v>3.2079999800771475E-4</c:v>
                </c:pt>
                <c:pt idx="26">
                  <c:v>-1.1212000026716851E-3</c:v>
                </c:pt>
                <c:pt idx="27">
                  <c:v>0</c:v>
                </c:pt>
                <c:pt idx="28">
                  <c:v>2.0000000222353265E-4</c:v>
                </c:pt>
                <c:pt idx="29">
                  <c:v>3.0200000037439167E-4</c:v>
                </c:pt>
                <c:pt idx="30">
                  <c:v>1.392999998643063E-3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9D-43D1-8B84-D96DF3E142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3.2000000000000002E-3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5">
                    <c:v>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3.8999999999999999E-4</c:v>
                  </c:pt>
                </c:numCache>
              </c:numRef>
            </c:plus>
            <c:min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3.2000000000000002E-3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5">
                    <c:v>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Active!$I$21:$I$791</c:f>
              <c:numCache>
                <c:formatCode>General</c:formatCode>
                <c:ptCount val="771"/>
                <c:pt idx="4">
                  <c:v>-0.14315239999996265</c:v>
                </c:pt>
                <c:pt idx="5">
                  <c:v>-0.1556799999998475</c:v>
                </c:pt>
                <c:pt idx="9">
                  <c:v>-0.16966039999897475</c:v>
                </c:pt>
                <c:pt idx="10">
                  <c:v>-0.1332888000033563</c:v>
                </c:pt>
                <c:pt idx="11">
                  <c:v>-0.12573559999873396</c:v>
                </c:pt>
                <c:pt idx="31">
                  <c:v>4.0869600001315121E-2</c:v>
                </c:pt>
                <c:pt idx="32">
                  <c:v>5.4888000013306737E-3</c:v>
                </c:pt>
                <c:pt idx="33">
                  <c:v>1.8961199995828792E-2</c:v>
                </c:pt>
                <c:pt idx="34">
                  <c:v>1.4241200005926657E-2</c:v>
                </c:pt>
                <c:pt idx="35">
                  <c:v>3.1162400002358481E-2</c:v>
                </c:pt>
                <c:pt idx="36">
                  <c:v>1.1593200004426762E-2</c:v>
                </c:pt>
                <c:pt idx="38">
                  <c:v>-3.8719999429304153E-4</c:v>
                </c:pt>
                <c:pt idx="39">
                  <c:v>-1.624719999381341E-2</c:v>
                </c:pt>
                <c:pt idx="40">
                  <c:v>-1.5394000001833774E-2</c:v>
                </c:pt>
                <c:pt idx="41">
                  <c:v>4.7828000024310313E-3</c:v>
                </c:pt>
                <c:pt idx="42">
                  <c:v>4.2736800001875963E-2</c:v>
                </c:pt>
                <c:pt idx="43">
                  <c:v>3.805840000131866E-2</c:v>
                </c:pt>
                <c:pt idx="44">
                  <c:v>1.5798000000359025E-2</c:v>
                </c:pt>
                <c:pt idx="45">
                  <c:v>-5.8872000008705072E-3</c:v>
                </c:pt>
                <c:pt idx="46">
                  <c:v>4.1128000011667609E-3</c:v>
                </c:pt>
                <c:pt idx="47">
                  <c:v>2.3112800001399592E-2</c:v>
                </c:pt>
                <c:pt idx="52">
                  <c:v>1.2368000025162473E-3</c:v>
                </c:pt>
                <c:pt idx="54">
                  <c:v>-3.3627999946475029E-3</c:v>
                </c:pt>
                <c:pt idx="56">
                  <c:v>-7.1471999981440604E-3</c:v>
                </c:pt>
                <c:pt idx="57">
                  <c:v>1.8019000002823304E-2</c:v>
                </c:pt>
                <c:pt idx="58">
                  <c:v>-1.7339999976684339E-3</c:v>
                </c:pt>
                <c:pt idx="59">
                  <c:v>-6.0731999983545393E-3</c:v>
                </c:pt>
                <c:pt idx="60">
                  <c:v>-7.5940000024274923E-3</c:v>
                </c:pt>
                <c:pt idx="61">
                  <c:v>-2.1935999975539744E-3</c:v>
                </c:pt>
                <c:pt idx="62">
                  <c:v>-1.562279999780003E-2</c:v>
                </c:pt>
                <c:pt idx="63">
                  <c:v>-1.6493800001626369E-2</c:v>
                </c:pt>
                <c:pt idx="64">
                  <c:v>2.0530000037979335E-3</c:v>
                </c:pt>
                <c:pt idx="65">
                  <c:v>-1.8811399997503031E-2</c:v>
                </c:pt>
                <c:pt idx="70">
                  <c:v>-1.4936600004148204E-2</c:v>
                </c:pt>
                <c:pt idx="71">
                  <c:v>-1.1387599995941855E-2</c:v>
                </c:pt>
                <c:pt idx="73">
                  <c:v>-1.2193999995361082E-2</c:v>
                </c:pt>
                <c:pt idx="86">
                  <c:v>-6.7396200000075623E-2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9D-43D1-8B84-D96DF3E142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Active!$J$21:$J$791</c:f>
              <c:numCache>
                <c:formatCode>General</c:formatCode>
                <c:ptCount val="771"/>
                <c:pt idx="49">
                  <c:v>-2.4249999987659976E-3</c:v>
                </c:pt>
                <c:pt idx="50">
                  <c:v>-4.65519999852404E-3</c:v>
                </c:pt>
                <c:pt idx="51">
                  <c:v>-3.6924000014550984E-3</c:v>
                </c:pt>
                <c:pt idx="68">
                  <c:v>-1.2540399999124929E-2</c:v>
                </c:pt>
                <c:pt idx="69">
                  <c:v>-1.1940399999730289E-2</c:v>
                </c:pt>
                <c:pt idx="76">
                  <c:v>-3.9587200000823941E-2</c:v>
                </c:pt>
                <c:pt idx="77">
                  <c:v>-3.9287200001126621E-2</c:v>
                </c:pt>
                <c:pt idx="78">
                  <c:v>-3.8287199997284915E-2</c:v>
                </c:pt>
                <c:pt idx="131">
                  <c:v>-9.7041200002422556E-2</c:v>
                </c:pt>
                <c:pt idx="134">
                  <c:v>-0.10027000000263797</c:v>
                </c:pt>
                <c:pt idx="135">
                  <c:v>-0.10359039999457309</c:v>
                </c:pt>
                <c:pt idx="136">
                  <c:v>-0.10789719999593217</c:v>
                </c:pt>
                <c:pt idx="139">
                  <c:v>-0.10886119999486255</c:v>
                </c:pt>
                <c:pt idx="140">
                  <c:v>-0.11382559999765363</c:v>
                </c:pt>
                <c:pt idx="141">
                  <c:v>-0.10961619999579852</c:v>
                </c:pt>
                <c:pt idx="142">
                  <c:v>-0.113537000004726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9D-43D1-8B84-D96DF3E142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Active!$K$21:$K$791</c:f>
              <c:numCache>
                <c:formatCode>General</c:formatCode>
                <c:ptCount val="771"/>
                <c:pt idx="37">
                  <c:v>-2.4063999953796156E-3</c:v>
                </c:pt>
                <c:pt idx="48">
                  <c:v>-0.16180239999812329</c:v>
                </c:pt>
                <c:pt idx="53">
                  <c:v>2.5975999960792251E-3</c:v>
                </c:pt>
                <c:pt idx="55">
                  <c:v>-2.4412000057054684E-3</c:v>
                </c:pt>
                <c:pt idx="66">
                  <c:v>-1.0432000002765562E-2</c:v>
                </c:pt>
                <c:pt idx="67">
                  <c:v>-1.0132000003068242E-2</c:v>
                </c:pt>
                <c:pt idx="72">
                  <c:v>-1.128759999119211E-2</c:v>
                </c:pt>
                <c:pt idx="74">
                  <c:v>-3.3170199996675365E-2</c:v>
                </c:pt>
                <c:pt idx="75">
                  <c:v>-3.8052399999287445E-2</c:v>
                </c:pt>
                <c:pt idx="79">
                  <c:v>-5.0946799994562753E-2</c:v>
                </c:pt>
                <c:pt idx="80">
                  <c:v>-4.7646799997892231E-2</c:v>
                </c:pt>
                <c:pt idx="81">
                  <c:v>-6.01775999966776E-2</c:v>
                </c:pt>
                <c:pt idx="82">
                  <c:v>-5.7677599994349293E-2</c:v>
                </c:pt>
                <c:pt idx="83">
                  <c:v>-4.8077200000989251E-2</c:v>
                </c:pt>
                <c:pt idx="84">
                  <c:v>-4.7577199999068398E-2</c:v>
                </c:pt>
                <c:pt idx="85">
                  <c:v>-6.7631599995365832E-2</c:v>
                </c:pt>
                <c:pt idx="87">
                  <c:v>-5.1714799992623739E-2</c:v>
                </c:pt>
                <c:pt idx="88">
                  <c:v>-5.7086799999524374E-2</c:v>
                </c:pt>
                <c:pt idx="89">
                  <c:v>-5.6779400001687463E-2</c:v>
                </c:pt>
                <c:pt idx="90">
                  <c:v>-5.1258200001029763E-2</c:v>
                </c:pt>
                <c:pt idx="91">
                  <c:v>-6.3815599998633843E-2</c:v>
                </c:pt>
                <c:pt idx="92">
                  <c:v>-6.1375600002065767E-2</c:v>
                </c:pt>
                <c:pt idx="93">
                  <c:v>-6.3317200001620222E-2</c:v>
                </c:pt>
                <c:pt idx="94">
                  <c:v>-6.8447399993601721E-2</c:v>
                </c:pt>
                <c:pt idx="95">
                  <c:v>-5.764699999417644E-2</c:v>
                </c:pt>
                <c:pt idx="96">
                  <c:v>-5.8660800001234747E-2</c:v>
                </c:pt>
                <c:pt idx="97">
                  <c:v>-6.2525200002710335E-2</c:v>
                </c:pt>
                <c:pt idx="98">
                  <c:v>-6.0374799999408424E-2</c:v>
                </c:pt>
                <c:pt idx="99">
                  <c:v>-6.9170399998256471E-2</c:v>
                </c:pt>
                <c:pt idx="100">
                  <c:v>-7.3471999996399973E-2</c:v>
                </c:pt>
                <c:pt idx="101">
                  <c:v>-7.6697200005582999E-2</c:v>
                </c:pt>
                <c:pt idx="102">
                  <c:v>-7.399720000103116E-2</c:v>
                </c:pt>
                <c:pt idx="103">
                  <c:v>-7.6926800000364892E-2</c:v>
                </c:pt>
                <c:pt idx="104">
                  <c:v>-7.3626799996418413E-2</c:v>
                </c:pt>
                <c:pt idx="105">
                  <c:v>-7.5382399998488836E-2</c:v>
                </c:pt>
                <c:pt idx="106">
                  <c:v>-8.3413999993354082E-2</c:v>
                </c:pt>
                <c:pt idx="107">
                  <c:v>-7.92139999975916E-2</c:v>
                </c:pt>
                <c:pt idx="108">
                  <c:v>-7.7813999996578787E-2</c:v>
                </c:pt>
                <c:pt idx="109">
                  <c:v>-7.3713999998290092E-2</c:v>
                </c:pt>
                <c:pt idx="110">
                  <c:v>-7.9516000005241949E-2</c:v>
                </c:pt>
                <c:pt idx="111">
                  <c:v>-7.651600000099279E-2</c:v>
                </c:pt>
                <c:pt idx="112">
                  <c:v>0.18096540000260575</c:v>
                </c:pt>
                <c:pt idx="113">
                  <c:v>-7.8953199998068158E-2</c:v>
                </c:pt>
                <c:pt idx="114">
                  <c:v>-5.8969799996702932E-2</c:v>
                </c:pt>
                <c:pt idx="115">
                  <c:v>-7.8729199994995724E-2</c:v>
                </c:pt>
                <c:pt idx="116">
                  <c:v>-8.576080000057118E-2</c:v>
                </c:pt>
                <c:pt idx="117">
                  <c:v>-8.9495600004738662E-2</c:v>
                </c:pt>
                <c:pt idx="118">
                  <c:v>-8.7895600001502316E-2</c:v>
                </c:pt>
                <c:pt idx="119">
                  <c:v>-8.587680000346154E-2</c:v>
                </c:pt>
                <c:pt idx="120">
                  <c:v>-8.3927799998491537E-2</c:v>
                </c:pt>
                <c:pt idx="121">
                  <c:v>-8.4982799999124836E-2</c:v>
                </c:pt>
                <c:pt idx="122">
                  <c:v>-8.4582800001953728E-2</c:v>
                </c:pt>
                <c:pt idx="123">
                  <c:v>-9.1810400001122616E-2</c:v>
                </c:pt>
                <c:pt idx="124">
                  <c:v>-8.8710399999399669E-2</c:v>
                </c:pt>
                <c:pt idx="125">
                  <c:v>-8.8344799994956702E-2</c:v>
                </c:pt>
                <c:pt idx="126">
                  <c:v>-9.7317599997040816E-2</c:v>
                </c:pt>
                <c:pt idx="127">
                  <c:v>-9.3417599993699696E-2</c:v>
                </c:pt>
                <c:pt idx="128">
                  <c:v>-9.3417599993699696E-2</c:v>
                </c:pt>
                <c:pt idx="129">
                  <c:v>-0.10106680000171764</c:v>
                </c:pt>
                <c:pt idx="130">
                  <c:v>-9.7766799997771159E-2</c:v>
                </c:pt>
                <c:pt idx="132">
                  <c:v>-0.10291439999855356</c:v>
                </c:pt>
                <c:pt idx="133">
                  <c:v>-9.9614400001883041E-2</c:v>
                </c:pt>
                <c:pt idx="137">
                  <c:v>-0.11102479999681236</c:v>
                </c:pt>
                <c:pt idx="138">
                  <c:v>-0.10772479999286588</c:v>
                </c:pt>
                <c:pt idx="143">
                  <c:v>-0.11212999999406748</c:v>
                </c:pt>
                <c:pt idx="144">
                  <c:v>-0.11072999999305466</c:v>
                </c:pt>
                <c:pt idx="145">
                  <c:v>-0.11595319999469211</c:v>
                </c:pt>
                <c:pt idx="146">
                  <c:v>-0.11225319999357453</c:v>
                </c:pt>
                <c:pt idx="147">
                  <c:v>-0.11833800000022165</c:v>
                </c:pt>
                <c:pt idx="148">
                  <c:v>-0.12203559999761637</c:v>
                </c:pt>
                <c:pt idx="149">
                  <c:v>-0.11555560000124387</c:v>
                </c:pt>
                <c:pt idx="150">
                  <c:v>-0.11918159999913769</c:v>
                </c:pt>
                <c:pt idx="151">
                  <c:v>-0.11508160000084899</c:v>
                </c:pt>
                <c:pt idx="152">
                  <c:v>-0.11563960000057705</c:v>
                </c:pt>
                <c:pt idx="153">
                  <c:v>-0.11293960000330117</c:v>
                </c:pt>
                <c:pt idx="154">
                  <c:v>-0.11689679999835789</c:v>
                </c:pt>
                <c:pt idx="155">
                  <c:v>-0.11652399999729823</c:v>
                </c:pt>
                <c:pt idx="156">
                  <c:v>-0.12429999999585561</c:v>
                </c:pt>
                <c:pt idx="157">
                  <c:v>-0.12105999999766937</c:v>
                </c:pt>
                <c:pt idx="158">
                  <c:v>-0.11925999999948544</c:v>
                </c:pt>
                <c:pt idx="159">
                  <c:v>-0.12318999999843072</c:v>
                </c:pt>
                <c:pt idx="160">
                  <c:v>-0.1213900000002468</c:v>
                </c:pt>
                <c:pt idx="161">
                  <c:v>-0.12374519999866607</c:v>
                </c:pt>
                <c:pt idx="162">
                  <c:v>-0.1218938000019989</c:v>
                </c:pt>
                <c:pt idx="163">
                  <c:v>-0.12349400019593304</c:v>
                </c:pt>
                <c:pt idx="164">
                  <c:v>-0.1233140002223081</c:v>
                </c:pt>
                <c:pt idx="165">
                  <c:v>-0.12617879999743309</c:v>
                </c:pt>
                <c:pt idx="166">
                  <c:v>-0.12683439999818802</c:v>
                </c:pt>
                <c:pt idx="167">
                  <c:v>-0.12537599999632221</c:v>
                </c:pt>
                <c:pt idx="168">
                  <c:v>-0.13232359999528853</c:v>
                </c:pt>
                <c:pt idx="169">
                  <c:v>-0.13290479999704985</c:v>
                </c:pt>
                <c:pt idx="170">
                  <c:v>-0.12907179999456275</c:v>
                </c:pt>
                <c:pt idx="171">
                  <c:v>-0.13480200000049081</c:v>
                </c:pt>
                <c:pt idx="172">
                  <c:v>-0.1339668000000529</c:v>
                </c:pt>
                <c:pt idx="173">
                  <c:v>-0.13869439999689348</c:v>
                </c:pt>
                <c:pt idx="174">
                  <c:v>-0.14425699999992503</c:v>
                </c:pt>
                <c:pt idx="175">
                  <c:v>-0.13957279999885941</c:v>
                </c:pt>
                <c:pt idx="176">
                  <c:v>-0.13976800000091316</c:v>
                </c:pt>
                <c:pt idx="177">
                  <c:v>-0.13912839999102289</c:v>
                </c:pt>
                <c:pt idx="178">
                  <c:v>-0.13957479999953648</c:v>
                </c:pt>
                <c:pt idx="179">
                  <c:v>-0.13864879999891855</c:v>
                </c:pt>
                <c:pt idx="180">
                  <c:v>-0.1382928000020911</c:v>
                </c:pt>
                <c:pt idx="181">
                  <c:v>-0.14440659999672789</c:v>
                </c:pt>
                <c:pt idx="182">
                  <c:v>-0.14402040000277339</c:v>
                </c:pt>
                <c:pt idx="183">
                  <c:v>-0.14339679999829968</c:v>
                </c:pt>
                <c:pt idx="184">
                  <c:v>-0.12870079995627748</c:v>
                </c:pt>
                <c:pt idx="185">
                  <c:v>-0.14579600000433857</c:v>
                </c:pt>
                <c:pt idx="186">
                  <c:v>-0.15316959999472601</c:v>
                </c:pt>
                <c:pt idx="187">
                  <c:v>-0.15518560000055004</c:v>
                </c:pt>
                <c:pt idx="188">
                  <c:v>-0.15901919999305392</c:v>
                </c:pt>
                <c:pt idx="189">
                  <c:v>-0.15588539999589557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9D-43D1-8B84-D96DF3E142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Active!$L$21:$L$791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9D-43D1-8B84-D96DF3E142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Active!$M$21:$M$791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9D-43D1-8B84-D96DF3E142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Active!$N$21:$N$791</c:f>
              <c:numCache>
                <c:formatCode>General</c:formatCode>
                <c:ptCount val="771"/>
                <c:pt idx="73">
                  <c:v>-1.2193999995361082E-2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9D-43D1-8B84-D96DF3E142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Active!$O$21:$O$791</c:f>
              <c:numCache>
                <c:formatCode>General</c:formatCode>
                <c:ptCount val="771"/>
                <c:pt idx="37">
                  <c:v>9.0563969791264146E-2</c:v>
                </c:pt>
                <c:pt idx="48">
                  <c:v>6.8989657834904752E-2</c:v>
                </c:pt>
                <c:pt idx="73">
                  <c:v>2.8155926497143019E-3</c:v>
                </c:pt>
                <c:pt idx="74">
                  <c:v>-1.1461188017957286E-3</c:v>
                </c:pt>
                <c:pt idx="75">
                  <c:v>-2.5719003283041969E-2</c:v>
                </c:pt>
                <c:pt idx="76">
                  <c:v>-2.5834579954236769E-2</c:v>
                </c:pt>
                <c:pt idx="77">
                  <c:v>-2.5834579954236769E-2</c:v>
                </c:pt>
                <c:pt idx="78">
                  <c:v>-2.5834579954236769E-2</c:v>
                </c:pt>
                <c:pt idx="79">
                  <c:v>-3.0239335311993465E-2</c:v>
                </c:pt>
                <c:pt idx="80">
                  <c:v>-3.0239335311993465E-2</c:v>
                </c:pt>
                <c:pt idx="81">
                  <c:v>-3.5876908495827864E-2</c:v>
                </c:pt>
                <c:pt idx="82">
                  <c:v>-3.5876908495827864E-2</c:v>
                </c:pt>
                <c:pt idx="83">
                  <c:v>-3.6429108147091827E-2</c:v>
                </c:pt>
                <c:pt idx="84">
                  <c:v>-3.6429108147091827E-2</c:v>
                </c:pt>
                <c:pt idx="85">
                  <c:v>-4.1591532793792102E-2</c:v>
                </c:pt>
                <c:pt idx="86">
                  <c:v>-4.2304255599493273E-2</c:v>
                </c:pt>
                <c:pt idx="87">
                  <c:v>-4.2310676525670748E-2</c:v>
                </c:pt>
                <c:pt idx="88">
                  <c:v>-4.564955813796448E-2</c:v>
                </c:pt>
                <c:pt idx="89">
                  <c:v>-4.6233862420115873E-2</c:v>
                </c:pt>
                <c:pt idx="90">
                  <c:v>-4.6606276138410174E-2</c:v>
                </c:pt>
                <c:pt idx="91">
                  <c:v>-5.0837666489374711E-2</c:v>
                </c:pt>
                <c:pt idx="92">
                  <c:v>-5.1479759107123491E-2</c:v>
                </c:pt>
                <c:pt idx="93">
                  <c:v>-5.1839330973062814E-2</c:v>
                </c:pt>
                <c:pt idx="94">
                  <c:v>-5.1884277456305222E-2</c:v>
                </c:pt>
                <c:pt idx="95">
                  <c:v>-5.2436477107569185E-2</c:v>
                </c:pt>
                <c:pt idx="96">
                  <c:v>-5.2648367671426305E-2</c:v>
                </c:pt>
                <c:pt idx="97">
                  <c:v>-5.6847653391503383E-2</c:v>
                </c:pt>
                <c:pt idx="98">
                  <c:v>-5.7399853042767346E-2</c:v>
                </c:pt>
                <c:pt idx="99">
                  <c:v>-5.8658354573554977E-2</c:v>
                </c:pt>
                <c:pt idx="100">
                  <c:v>-6.2870482145987061E-2</c:v>
                </c:pt>
                <c:pt idx="101">
                  <c:v>-6.3396998092541068E-2</c:v>
                </c:pt>
                <c:pt idx="102">
                  <c:v>-6.3396998092541068E-2</c:v>
                </c:pt>
                <c:pt idx="103">
                  <c:v>-6.7480707141423374E-2</c:v>
                </c:pt>
                <c:pt idx="104">
                  <c:v>-6.7480707141423374E-2</c:v>
                </c:pt>
                <c:pt idx="105">
                  <c:v>-6.7776069745587808E-2</c:v>
                </c:pt>
                <c:pt idx="106">
                  <c:v>-7.2309243626894282E-2</c:v>
                </c:pt>
                <c:pt idx="107">
                  <c:v>-7.2309243626894282E-2</c:v>
                </c:pt>
                <c:pt idx="108">
                  <c:v>-7.2309243626894282E-2</c:v>
                </c:pt>
                <c:pt idx="109">
                  <c:v>-7.2309243626894282E-2</c:v>
                </c:pt>
                <c:pt idx="110">
                  <c:v>-7.275870845931845E-2</c:v>
                </c:pt>
                <c:pt idx="111">
                  <c:v>-7.275870845931845E-2</c:v>
                </c:pt>
                <c:pt idx="112">
                  <c:v>-7.2765129385495925E-2</c:v>
                </c:pt>
                <c:pt idx="113">
                  <c:v>-7.2771550311673427E-2</c:v>
                </c:pt>
                <c:pt idx="114">
                  <c:v>-7.3291645332049932E-2</c:v>
                </c:pt>
                <c:pt idx="115">
                  <c:v>-7.3798898500071486E-2</c:v>
                </c:pt>
                <c:pt idx="116">
                  <c:v>-7.833207238137796E-2</c:v>
                </c:pt>
                <c:pt idx="117">
                  <c:v>-7.8447649052572732E-2</c:v>
                </c:pt>
                <c:pt idx="118">
                  <c:v>-7.8447649052572732E-2</c:v>
                </c:pt>
                <c:pt idx="119">
                  <c:v>-7.8717327952027211E-2</c:v>
                </c:pt>
                <c:pt idx="120">
                  <c:v>-7.8942060368239308E-2</c:v>
                </c:pt>
                <c:pt idx="121">
                  <c:v>-8.0065722449299687E-2</c:v>
                </c:pt>
                <c:pt idx="122">
                  <c:v>-8.0065722449299687E-2</c:v>
                </c:pt>
                <c:pt idx="123">
                  <c:v>-8.3699966665757852E-2</c:v>
                </c:pt>
                <c:pt idx="124">
                  <c:v>-8.3699966665757852E-2</c:v>
                </c:pt>
                <c:pt idx="125">
                  <c:v>-8.4367742988216587E-2</c:v>
                </c:pt>
                <c:pt idx="126">
                  <c:v>-8.9812688386726347E-2</c:v>
                </c:pt>
                <c:pt idx="127">
                  <c:v>-8.9812688386726347E-2</c:v>
                </c:pt>
                <c:pt idx="128">
                  <c:v>-8.9812688386726347E-2</c:v>
                </c:pt>
                <c:pt idx="129">
                  <c:v>-9.5732782322370202E-2</c:v>
                </c:pt>
                <c:pt idx="130">
                  <c:v>-9.5732782322370202E-2</c:v>
                </c:pt>
                <c:pt idx="131">
                  <c:v>-9.5758466027080158E-2</c:v>
                </c:pt>
                <c:pt idx="132">
                  <c:v>-0.10065121177432593</c:v>
                </c:pt>
                <c:pt idx="133">
                  <c:v>-0.10065121177432593</c:v>
                </c:pt>
                <c:pt idx="134">
                  <c:v>-0.10094657437849039</c:v>
                </c:pt>
                <c:pt idx="135">
                  <c:v>-0.10167855996272401</c:v>
                </c:pt>
                <c:pt idx="136">
                  <c:v>-0.10513301824621249</c:v>
                </c:pt>
                <c:pt idx="137">
                  <c:v>-0.1055567993739267</c:v>
                </c:pt>
                <c:pt idx="138">
                  <c:v>-0.1055567993739267</c:v>
                </c:pt>
                <c:pt idx="139">
                  <c:v>-0.1066740405288096</c:v>
                </c:pt>
                <c:pt idx="140">
                  <c:v>-0.11087332624888671</c:v>
                </c:pt>
                <c:pt idx="141">
                  <c:v>-0.11100816569861394</c:v>
                </c:pt>
                <c:pt idx="142">
                  <c:v>-0.1111879516315836</c:v>
                </c:pt>
                <c:pt idx="143">
                  <c:v>-0.11122005626247106</c:v>
                </c:pt>
                <c:pt idx="144">
                  <c:v>-0.11122005626247106</c:v>
                </c:pt>
                <c:pt idx="145">
                  <c:v>-0.1112971073766009</c:v>
                </c:pt>
                <c:pt idx="146">
                  <c:v>-0.1112971073766009</c:v>
                </c:pt>
                <c:pt idx="147">
                  <c:v>-0.11622837868091163</c:v>
                </c:pt>
                <c:pt idx="148">
                  <c:v>-0.11633111349975142</c:v>
                </c:pt>
                <c:pt idx="149">
                  <c:v>-0.11697320611750023</c:v>
                </c:pt>
                <c:pt idx="150">
                  <c:v>-0.11703741537927509</c:v>
                </c:pt>
                <c:pt idx="151">
                  <c:v>-0.11703741537927509</c:v>
                </c:pt>
                <c:pt idx="152">
                  <c:v>-0.11723004316459973</c:v>
                </c:pt>
                <c:pt idx="153">
                  <c:v>-0.11723004316459973</c:v>
                </c:pt>
                <c:pt idx="154">
                  <c:v>-0.11724288501695471</c:v>
                </c:pt>
                <c:pt idx="155">
                  <c:v>-0.11725572686930968</c:v>
                </c:pt>
                <c:pt idx="156">
                  <c:v>-0.11731993613108457</c:v>
                </c:pt>
                <c:pt idx="157">
                  <c:v>-0.11796202874883335</c:v>
                </c:pt>
                <c:pt idx="158">
                  <c:v>-0.11796202874883335</c:v>
                </c:pt>
                <c:pt idx="159">
                  <c:v>-0.1214935381464517</c:v>
                </c:pt>
                <c:pt idx="160">
                  <c:v>-0.1214935381464517</c:v>
                </c:pt>
                <c:pt idx="161">
                  <c:v>-0.12234110040188012</c:v>
                </c:pt>
                <c:pt idx="162">
                  <c:v>-0.12266856763693199</c:v>
                </c:pt>
                <c:pt idx="163">
                  <c:v>-0.12271351412017442</c:v>
                </c:pt>
                <c:pt idx="164">
                  <c:v>-0.12271351412017442</c:v>
                </c:pt>
                <c:pt idx="165">
                  <c:v>-0.12732373911561073</c:v>
                </c:pt>
                <c:pt idx="166">
                  <c:v>-0.12761910171977517</c:v>
                </c:pt>
                <c:pt idx="167">
                  <c:v>-0.12797867358571449</c:v>
                </c:pt>
                <c:pt idx="168">
                  <c:v>-0.13289710303767024</c:v>
                </c:pt>
                <c:pt idx="169">
                  <c:v>-0.13316678193712475</c:v>
                </c:pt>
                <c:pt idx="170">
                  <c:v>-0.1337767699239861</c:v>
                </c:pt>
                <c:pt idx="171">
                  <c:v>-0.13382171640722848</c:v>
                </c:pt>
                <c:pt idx="172">
                  <c:v>-0.13425833938729767</c:v>
                </c:pt>
                <c:pt idx="173">
                  <c:v>-0.13789258360375586</c:v>
                </c:pt>
                <c:pt idx="174">
                  <c:v>-0.13815584157703284</c:v>
                </c:pt>
                <c:pt idx="175">
                  <c:v>-0.1388171969733141</c:v>
                </c:pt>
                <c:pt idx="176">
                  <c:v>-0.13902266661099369</c:v>
                </c:pt>
                <c:pt idx="177">
                  <c:v>-0.13911255957747856</c:v>
                </c:pt>
                <c:pt idx="178">
                  <c:v>-0.13926666180573824</c:v>
                </c:pt>
                <c:pt idx="179">
                  <c:v>-0.13984454516171216</c:v>
                </c:pt>
                <c:pt idx="180">
                  <c:v>-0.14010138220881166</c:v>
                </c:pt>
                <c:pt idx="181">
                  <c:v>-0.14352373586141273</c:v>
                </c:pt>
                <c:pt idx="182">
                  <c:v>-0.14373562642526985</c:v>
                </c:pt>
                <c:pt idx="183">
                  <c:v>-0.14421077496240395</c:v>
                </c:pt>
                <c:pt idx="184">
                  <c:v>-0.14510970462725223</c:v>
                </c:pt>
                <c:pt idx="185">
                  <c:v>-0.14531517426493187</c:v>
                </c:pt>
                <c:pt idx="186">
                  <c:v>-0.14965572036091371</c:v>
                </c:pt>
                <c:pt idx="187">
                  <c:v>-0.15004097593156299</c:v>
                </c:pt>
                <c:pt idx="188">
                  <c:v>-0.1550236146452936</c:v>
                </c:pt>
                <c:pt idx="189">
                  <c:v>-0.15609590931693409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9D-43D1-8B84-D96DF3E14229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  <c:pt idx="14">
                  <c:v>8000</c:v>
                </c:pt>
                <c:pt idx="15">
                  <c:v>10000</c:v>
                </c:pt>
                <c:pt idx="16">
                  <c:v>12000</c:v>
                </c:pt>
                <c:pt idx="17">
                  <c:v>14000</c:v>
                </c:pt>
                <c:pt idx="18">
                  <c:v>16000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-0.22123489330378299</c:v>
                </c:pt>
                <c:pt idx="1">
                  <c:v>-0.18025225483833907</c:v>
                </c:pt>
                <c:pt idx="2">
                  <c:v>-0.1433725113186389</c:v>
                </c:pt>
                <c:pt idx="3">
                  <c:v>-0.11059566274468247</c:v>
                </c:pt>
                <c:pt idx="4">
                  <c:v>-8.192170911646976E-2</c:v>
                </c:pt>
                <c:pt idx="5">
                  <c:v>-5.7350650434000817E-2</c:v>
                </c:pt>
                <c:pt idx="6">
                  <c:v>-3.688248669727559E-2</c:v>
                </c:pt>
                <c:pt idx="7">
                  <c:v>-2.0517217906294107E-2</c:v>
                </c:pt>
                <c:pt idx="8">
                  <c:v>-8.2548440610563587E-3</c:v>
                </c:pt>
                <c:pt idx="9">
                  <c:v>-9.5365161562349903E-5</c:v>
                </c:pt>
                <c:pt idx="10">
                  <c:v>3.9612187921879228E-3</c:v>
                </c:pt>
                <c:pt idx="11">
                  <c:v>3.914907800194458E-3</c:v>
                </c:pt>
                <c:pt idx="12">
                  <c:v>-2.3429813754274366E-4</c:v>
                </c:pt>
                <c:pt idx="13">
                  <c:v>-8.4863990210236797E-3</c:v>
                </c:pt>
                <c:pt idx="14">
                  <c:v>-2.0841394850248357E-2</c:v>
                </c:pt>
                <c:pt idx="15">
                  <c:v>-3.7299285625216769E-2</c:v>
                </c:pt>
                <c:pt idx="16">
                  <c:v>-5.786007134592891E-2</c:v>
                </c:pt>
                <c:pt idx="17">
                  <c:v>-8.2523752012384807E-2</c:v>
                </c:pt>
                <c:pt idx="18">
                  <c:v>-0.11129032762458443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9D-43D1-8B84-D96DF3E1422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Active!$U$21:$U$791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9D-43D1-8B84-D96DF3E1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2480"/>
        <c:axId val="1"/>
      </c:scatterChart>
      <c:valAx>
        <c:axId val="79340248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45817555248341"/>
          <c:y val="0.91975600272188196"/>
          <c:w val="0.8229014045000100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V388 Cyg - O-C Diagr.</a:t>
            </a:r>
          </a:p>
        </c:rich>
      </c:tx>
      <c:layout>
        <c:manualLayout>
          <c:xMode val="edge"/>
          <c:yMode val="edge"/>
          <c:x val="0.3704268292682926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4545497589659059"/>
          <c:w val="0.81707317073170727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Active!$H$21:$H$791</c:f>
              <c:numCache>
                <c:formatCode>General</c:formatCode>
                <c:ptCount val="771"/>
                <c:pt idx="0">
                  <c:v>-0.14480399999956717</c:v>
                </c:pt>
                <c:pt idx="1">
                  <c:v>-0.14452400000300258</c:v>
                </c:pt>
                <c:pt idx="2">
                  <c:v>-0.1541107999983069</c:v>
                </c:pt>
                <c:pt idx="3">
                  <c:v>-0.13511079999807407</c:v>
                </c:pt>
                <c:pt idx="6">
                  <c:v>-0.12027519999901415</c:v>
                </c:pt>
                <c:pt idx="7">
                  <c:v>-0.13858160000017961</c:v>
                </c:pt>
                <c:pt idx="8">
                  <c:v>-0.1256232000014279</c:v>
                </c:pt>
                <c:pt idx="12">
                  <c:v>-0.1077259999983653</c:v>
                </c:pt>
                <c:pt idx="13">
                  <c:v>-0.10057320000123582</c:v>
                </c:pt>
                <c:pt idx="14">
                  <c:v>-7.3134800000843825E-2</c:v>
                </c:pt>
                <c:pt idx="15">
                  <c:v>-6.1864000002969988E-2</c:v>
                </c:pt>
                <c:pt idx="16">
                  <c:v>-6.9050400001287926E-2</c:v>
                </c:pt>
                <c:pt idx="17">
                  <c:v>-6.5507999999681488E-2</c:v>
                </c:pt>
                <c:pt idx="18">
                  <c:v>-5.4897599999094382E-2</c:v>
                </c:pt>
                <c:pt idx="19">
                  <c:v>-4.5405600001686253E-2</c:v>
                </c:pt>
                <c:pt idx="20">
                  <c:v>-5.357440000079805E-2</c:v>
                </c:pt>
                <c:pt idx="21">
                  <c:v>-3.307199999835575E-2</c:v>
                </c:pt>
                <c:pt idx="22">
                  <c:v>-1.9067199995333795E-2</c:v>
                </c:pt>
                <c:pt idx="23">
                  <c:v>-1.8266400002175942E-2</c:v>
                </c:pt>
                <c:pt idx="24">
                  <c:v>3.5647999975481071E-3</c:v>
                </c:pt>
                <c:pt idx="25">
                  <c:v>3.2079999800771475E-4</c:v>
                </c:pt>
                <c:pt idx="26">
                  <c:v>-1.1212000026716851E-3</c:v>
                </c:pt>
                <c:pt idx="27">
                  <c:v>0</c:v>
                </c:pt>
                <c:pt idx="28">
                  <c:v>2.0000000222353265E-4</c:v>
                </c:pt>
                <c:pt idx="29">
                  <c:v>3.0200000037439167E-4</c:v>
                </c:pt>
                <c:pt idx="30">
                  <c:v>1.392999998643063E-3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52-4DCC-82FD-4BDBF7C324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3.2000000000000002E-3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5">
                    <c:v>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3.8999999999999999E-4</c:v>
                  </c:pt>
                </c:numCache>
              </c:numRef>
            </c:plus>
            <c:min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3.2000000000000002E-3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5">
                    <c:v>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Active!$I$21:$I$791</c:f>
              <c:numCache>
                <c:formatCode>General</c:formatCode>
                <c:ptCount val="771"/>
                <c:pt idx="4">
                  <c:v>-0.14315239999996265</c:v>
                </c:pt>
                <c:pt idx="5">
                  <c:v>-0.1556799999998475</c:v>
                </c:pt>
                <c:pt idx="9">
                  <c:v>-0.16966039999897475</c:v>
                </c:pt>
                <c:pt idx="10">
                  <c:v>-0.1332888000033563</c:v>
                </c:pt>
                <c:pt idx="11">
                  <c:v>-0.12573559999873396</c:v>
                </c:pt>
                <c:pt idx="31">
                  <c:v>4.0869600001315121E-2</c:v>
                </c:pt>
                <c:pt idx="32">
                  <c:v>5.4888000013306737E-3</c:v>
                </c:pt>
                <c:pt idx="33">
                  <c:v>1.8961199995828792E-2</c:v>
                </c:pt>
                <c:pt idx="34">
                  <c:v>1.4241200005926657E-2</c:v>
                </c:pt>
                <c:pt idx="35">
                  <c:v>3.1162400002358481E-2</c:v>
                </c:pt>
                <c:pt idx="36">
                  <c:v>1.1593200004426762E-2</c:v>
                </c:pt>
                <c:pt idx="38">
                  <c:v>-3.8719999429304153E-4</c:v>
                </c:pt>
                <c:pt idx="39">
                  <c:v>-1.624719999381341E-2</c:v>
                </c:pt>
                <c:pt idx="40">
                  <c:v>-1.5394000001833774E-2</c:v>
                </c:pt>
                <c:pt idx="41">
                  <c:v>4.7828000024310313E-3</c:v>
                </c:pt>
                <c:pt idx="42">
                  <c:v>4.2736800001875963E-2</c:v>
                </c:pt>
                <c:pt idx="43">
                  <c:v>3.805840000131866E-2</c:v>
                </c:pt>
                <c:pt idx="44">
                  <c:v>1.5798000000359025E-2</c:v>
                </c:pt>
                <c:pt idx="45">
                  <c:v>-5.8872000008705072E-3</c:v>
                </c:pt>
                <c:pt idx="46">
                  <c:v>4.1128000011667609E-3</c:v>
                </c:pt>
                <c:pt idx="47">
                  <c:v>2.3112800001399592E-2</c:v>
                </c:pt>
                <c:pt idx="52">
                  <c:v>1.2368000025162473E-3</c:v>
                </c:pt>
                <c:pt idx="54">
                  <c:v>-3.3627999946475029E-3</c:v>
                </c:pt>
                <c:pt idx="56">
                  <c:v>-7.1471999981440604E-3</c:v>
                </c:pt>
                <c:pt idx="57">
                  <c:v>1.8019000002823304E-2</c:v>
                </c:pt>
                <c:pt idx="58">
                  <c:v>-1.7339999976684339E-3</c:v>
                </c:pt>
                <c:pt idx="59">
                  <c:v>-6.0731999983545393E-3</c:v>
                </c:pt>
                <c:pt idx="60">
                  <c:v>-7.5940000024274923E-3</c:v>
                </c:pt>
                <c:pt idx="61">
                  <c:v>-2.1935999975539744E-3</c:v>
                </c:pt>
                <c:pt idx="62">
                  <c:v>-1.562279999780003E-2</c:v>
                </c:pt>
                <c:pt idx="63">
                  <c:v>-1.6493800001626369E-2</c:v>
                </c:pt>
                <c:pt idx="64">
                  <c:v>2.0530000037979335E-3</c:v>
                </c:pt>
                <c:pt idx="65">
                  <c:v>-1.8811399997503031E-2</c:v>
                </c:pt>
                <c:pt idx="70">
                  <c:v>-1.4936600004148204E-2</c:v>
                </c:pt>
                <c:pt idx="71">
                  <c:v>-1.1387599995941855E-2</c:v>
                </c:pt>
                <c:pt idx="73">
                  <c:v>-1.2193999995361082E-2</c:v>
                </c:pt>
                <c:pt idx="86">
                  <c:v>-6.7396200000075623E-2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52-4DCC-82FD-4BDBF7C324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Active!$J$21:$J$791</c:f>
              <c:numCache>
                <c:formatCode>General</c:formatCode>
                <c:ptCount val="771"/>
                <c:pt idx="49">
                  <c:v>-2.4249999987659976E-3</c:v>
                </c:pt>
                <c:pt idx="50">
                  <c:v>-4.65519999852404E-3</c:v>
                </c:pt>
                <c:pt idx="51">
                  <c:v>-3.6924000014550984E-3</c:v>
                </c:pt>
                <c:pt idx="68">
                  <c:v>-1.2540399999124929E-2</c:v>
                </c:pt>
                <c:pt idx="69">
                  <c:v>-1.1940399999730289E-2</c:v>
                </c:pt>
                <c:pt idx="76">
                  <c:v>-3.9587200000823941E-2</c:v>
                </c:pt>
                <c:pt idx="77">
                  <c:v>-3.9287200001126621E-2</c:v>
                </c:pt>
                <c:pt idx="78">
                  <c:v>-3.8287199997284915E-2</c:v>
                </c:pt>
                <c:pt idx="131">
                  <c:v>-9.7041200002422556E-2</c:v>
                </c:pt>
                <c:pt idx="134">
                  <c:v>-0.10027000000263797</c:v>
                </c:pt>
                <c:pt idx="135">
                  <c:v>-0.10359039999457309</c:v>
                </c:pt>
                <c:pt idx="136">
                  <c:v>-0.10789719999593217</c:v>
                </c:pt>
                <c:pt idx="139">
                  <c:v>-0.10886119999486255</c:v>
                </c:pt>
                <c:pt idx="140">
                  <c:v>-0.11382559999765363</c:v>
                </c:pt>
                <c:pt idx="141">
                  <c:v>-0.10961619999579852</c:v>
                </c:pt>
                <c:pt idx="142">
                  <c:v>-0.113537000004726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52-4DCC-82FD-4BDBF7C324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Active!$K$21:$K$791</c:f>
              <c:numCache>
                <c:formatCode>General</c:formatCode>
                <c:ptCount val="771"/>
                <c:pt idx="37">
                  <c:v>-2.4063999953796156E-3</c:v>
                </c:pt>
                <c:pt idx="48">
                  <c:v>-0.16180239999812329</c:v>
                </c:pt>
                <c:pt idx="53">
                  <c:v>2.5975999960792251E-3</c:v>
                </c:pt>
                <c:pt idx="55">
                  <c:v>-2.4412000057054684E-3</c:v>
                </c:pt>
                <c:pt idx="66">
                  <c:v>-1.0432000002765562E-2</c:v>
                </c:pt>
                <c:pt idx="67">
                  <c:v>-1.0132000003068242E-2</c:v>
                </c:pt>
                <c:pt idx="72">
                  <c:v>-1.128759999119211E-2</c:v>
                </c:pt>
                <c:pt idx="74">
                  <c:v>-3.3170199996675365E-2</c:v>
                </c:pt>
                <c:pt idx="75">
                  <c:v>-3.8052399999287445E-2</c:v>
                </c:pt>
                <c:pt idx="79">
                  <c:v>-5.0946799994562753E-2</c:v>
                </c:pt>
                <c:pt idx="80">
                  <c:v>-4.7646799997892231E-2</c:v>
                </c:pt>
                <c:pt idx="81">
                  <c:v>-6.01775999966776E-2</c:v>
                </c:pt>
                <c:pt idx="82">
                  <c:v>-5.7677599994349293E-2</c:v>
                </c:pt>
                <c:pt idx="83">
                  <c:v>-4.8077200000989251E-2</c:v>
                </c:pt>
                <c:pt idx="84">
                  <c:v>-4.7577199999068398E-2</c:v>
                </c:pt>
                <c:pt idx="85">
                  <c:v>-6.7631599995365832E-2</c:v>
                </c:pt>
                <c:pt idx="87">
                  <c:v>-5.1714799992623739E-2</c:v>
                </c:pt>
                <c:pt idx="88">
                  <c:v>-5.7086799999524374E-2</c:v>
                </c:pt>
                <c:pt idx="89">
                  <c:v>-5.6779400001687463E-2</c:v>
                </c:pt>
                <c:pt idx="90">
                  <c:v>-5.1258200001029763E-2</c:v>
                </c:pt>
                <c:pt idx="91">
                  <c:v>-6.3815599998633843E-2</c:v>
                </c:pt>
                <c:pt idx="92">
                  <c:v>-6.1375600002065767E-2</c:v>
                </c:pt>
                <c:pt idx="93">
                  <c:v>-6.3317200001620222E-2</c:v>
                </c:pt>
                <c:pt idx="94">
                  <c:v>-6.8447399993601721E-2</c:v>
                </c:pt>
                <c:pt idx="95">
                  <c:v>-5.764699999417644E-2</c:v>
                </c:pt>
                <c:pt idx="96">
                  <c:v>-5.8660800001234747E-2</c:v>
                </c:pt>
                <c:pt idx="97">
                  <c:v>-6.2525200002710335E-2</c:v>
                </c:pt>
                <c:pt idx="98">
                  <c:v>-6.0374799999408424E-2</c:v>
                </c:pt>
                <c:pt idx="99">
                  <c:v>-6.9170399998256471E-2</c:v>
                </c:pt>
                <c:pt idx="100">
                  <c:v>-7.3471999996399973E-2</c:v>
                </c:pt>
                <c:pt idx="101">
                  <c:v>-7.6697200005582999E-2</c:v>
                </c:pt>
                <c:pt idx="102">
                  <c:v>-7.399720000103116E-2</c:v>
                </c:pt>
                <c:pt idx="103">
                  <c:v>-7.6926800000364892E-2</c:v>
                </c:pt>
                <c:pt idx="104">
                  <c:v>-7.3626799996418413E-2</c:v>
                </c:pt>
                <c:pt idx="105">
                  <c:v>-7.5382399998488836E-2</c:v>
                </c:pt>
                <c:pt idx="106">
                  <c:v>-8.3413999993354082E-2</c:v>
                </c:pt>
                <c:pt idx="107">
                  <c:v>-7.92139999975916E-2</c:v>
                </c:pt>
                <c:pt idx="108">
                  <c:v>-7.7813999996578787E-2</c:v>
                </c:pt>
                <c:pt idx="109">
                  <c:v>-7.3713999998290092E-2</c:v>
                </c:pt>
                <c:pt idx="110">
                  <c:v>-7.9516000005241949E-2</c:v>
                </c:pt>
                <c:pt idx="111">
                  <c:v>-7.651600000099279E-2</c:v>
                </c:pt>
                <c:pt idx="112">
                  <c:v>0.18096540000260575</c:v>
                </c:pt>
                <c:pt idx="113">
                  <c:v>-7.8953199998068158E-2</c:v>
                </c:pt>
                <c:pt idx="114">
                  <c:v>-5.8969799996702932E-2</c:v>
                </c:pt>
                <c:pt idx="115">
                  <c:v>-7.8729199994995724E-2</c:v>
                </c:pt>
                <c:pt idx="116">
                  <c:v>-8.576080000057118E-2</c:v>
                </c:pt>
                <c:pt idx="117">
                  <c:v>-8.9495600004738662E-2</c:v>
                </c:pt>
                <c:pt idx="118">
                  <c:v>-8.7895600001502316E-2</c:v>
                </c:pt>
                <c:pt idx="119">
                  <c:v>-8.587680000346154E-2</c:v>
                </c:pt>
                <c:pt idx="120">
                  <c:v>-8.3927799998491537E-2</c:v>
                </c:pt>
                <c:pt idx="121">
                  <c:v>-8.4982799999124836E-2</c:v>
                </c:pt>
                <c:pt idx="122">
                  <c:v>-8.4582800001953728E-2</c:v>
                </c:pt>
                <c:pt idx="123">
                  <c:v>-9.1810400001122616E-2</c:v>
                </c:pt>
                <c:pt idx="124">
                  <c:v>-8.8710399999399669E-2</c:v>
                </c:pt>
                <c:pt idx="125">
                  <c:v>-8.8344799994956702E-2</c:v>
                </c:pt>
                <c:pt idx="126">
                  <c:v>-9.7317599997040816E-2</c:v>
                </c:pt>
                <c:pt idx="127">
                  <c:v>-9.3417599993699696E-2</c:v>
                </c:pt>
                <c:pt idx="128">
                  <c:v>-9.3417599993699696E-2</c:v>
                </c:pt>
                <c:pt idx="129">
                  <c:v>-0.10106680000171764</c:v>
                </c:pt>
                <c:pt idx="130">
                  <c:v>-9.7766799997771159E-2</c:v>
                </c:pt>
                <c:pt idx="132">
                  <c:v>-0.10291439999855356</c:v>
                </c:pt>
                <c:pt idx="133">
                  <c:v>-9.9614400001883041E-2</c:v>
                </c:pt>
                <c:pt idx="137">
                  <c:v>-0.11102479999681236</c:v>
                </c:pt>
                <c:pt idx="138">
                  <c:v>-0.10772479999286588</c:v>
                </c:pt>
                <c:pt idx="143">
                  <c:v>-0.11212999999406748</c:v>
                </c:pt>
                <c:pt idx="144">
                  <c:v>-0.11072999999305466</c:v>
                </c:pt>
                <c:pt idx="145">
                  <c:v>-0.11595319999469211</c:v>
                </c:pt>
                <c:pt idx="146">
                  <c:v>-0.11225319999357453</c:v>
                </c:pt>
                <c:pt idx="147">
                  <c:v>-0.11833800000022165</c:v>
                </c:pt>
                <c:pt idx="148">
                  <c:v>-0.12203559999761637</c:v>
                </c:pt>
                <c:pt idx="149">
                  <c:v>-0.11555560000124387</c:v>
                </c:pt>
                <c:pt idx="150">
                  <c:v>-0.11918159999913769</c:v>
                </c:pt>
                <c:pt idx="151">
                  <c:v>-0.11508160000084899</c:v>
                </c:pt>
                <c:pt idx="152">
                  <c:v>-0.11563960000057705</c:v>
                </c:pt>
                <c:pt idx="153">
                  <c:v>-0.11293960000330117</c:v>
                </c:pt>
                <c:pt idx="154">
                  <c:v>-0.11689679999835789</c:v>
                </c:pt>
                <c:pt idx="155">
                  <c:v>-0.11652399999729823</c:v>
                </c:pt>
                <c:pt idx="156">
                  <c:v>-0.12429999999585561</c:v>
                </c:pt>
                <c:pt idx="157">
                  <c:v>-0.12105999999766937</c:v>
                </c:pt>
                <c:pt idx="158">
                  <c:v>-0.11925999999948544</c:v>
                </c:pt>
                <c:pt idx="159">
                  <c:v>-0.12318999999843072</c:v>
                </c:pt>
                <c:pt idx="160">
                  <c:v>-0.1213900000002468</c:v>
                </c:pt>
                <c:pt idx="161">
                  <c:v>-0.12374519999866607</c:v>
                </c:pt>
                <c:pt idx="162">
                  <c:v>-0.1218938000019989</c:v>
                </c:pt>
                <c:pt idx="163">
                  <c:v>-0.12349400019593304</c:v>
                </c:pt>
                <c:pt idx="164">
                  <c:v>-0.1233140002223081</c:v>
                </c:pt>
                <c:pt idx="165">
                  <c:v>-0.12617879999743309</c:v>
                </c:pt>
                <c:pt idx="166">
                  <c:v>-0.12683439999818802</c:v>
                </c:pt>
                <c:pt idx="167">
                  <c:v>-0.12537599999632221</c:v>
                </c:pt>
                <c:pt idx="168">
                  <c:v>-0.13232359999528853</c:v>
                </c:pt>
                <c:pt idx="169">
                  <c:v>-0.13290479999704985</c:v>
                </c:pt>
                <c:pt idx="170">
                  <c:v>-0.12907179999456275</c:v>
                </c:pt>
                <c:pt idx="171">
                  <c:v>-0.13480200000049081</c:v>
                </c:pt>
                <c:pt idx="172">
                  <c:v>-0.1339668000000529</c:v>
                </c:pt>
                <c:pt idx="173">
                  <c:v>-0.13869439999689348</c:v>
                </c:pt>
                <c:pt idx="174">
                  <c:v>-0.14425699999992503</c:v>
                </c:pt>
                <c:pt idx="175">
                  <c:v>-0.13957279999885941</c:v>
                </c:pt>
                <c:pt idx="176">
                  <c:v>-0.13976800000091316</c:v>
                </c:pt>
                <c:pt idx="177">
                  <c:v>-0.13912839999102289</c:v>
                </c:pt>
                <c:pt idx="178">
                  <c:v>-0.13957479999953648</c:v>
                </c:pt>
                <c:pt idx="179">
                  <c:v>-0.13864879999891855</c:v>
                </c:pt>
                <c:pt idx="180">
                  <c:v>-0.1382928000020911</c:v>
                </c:pt>
                <c:pt idx="181">
                  <c:v>-0.14440659999672789</c:v>
                </c:pt>
                <c:pt idx="182">
                  <c:v>-0.14402040000277339</c:v>
                </c:pt>
                <c:pt idx="183">
                  <c:v>-0.14339679999829968</c:v>
                </c:pt>
                <c:pt idx="184">
                  <c:v>-0.12870079995627748</c:v>
                </c:pt>
                <c:pt idx="185">
                  <c:v>-0.14579600000433857</c:v>
                </c:pt>
                <c:pt idx="186">
                  <c:v>-0.15316959999472601</c:v>
                </c:pt>
                <c:pt idx="187">
                  <c:v>-0.15518560000055004</c:v>
                </c:pt>
                <c:pt idx="188">
                  <c:v>-0.15901919999305392</c:v>
                </c:pt>
                <c:pt idx="189">
                  <c:v>-0.15588539999589557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52-4DCC-82FD-4BDBF7C324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Active!$L$21:$L$791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52-4DCC-82FD-4BDBF7C324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Active!$M$21:$M$791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52-4DCC-82FD-4BDBF7C324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Active!$N$21:$N$791</c:f>
              <c:numCache>
                <c:formatCode>General</c:formatCode>
                <c:ptCount val="771"/>
                <c:pt idx="73">
                  <c:v>-1.2193999995361082E-2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52-4DCC-82FD-4BDBF7C324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Active!$O$21:$O$791</c:f>
              <c:numCache>
                <c:formatCode>General</c:formatCode>
                <c:ptCount val="771"/>
                <c:pt idx="37">
                  <c:v>9.0563969791264146E-2</c:v>
                </c:pt>
                <c:pt idx="48">
                  <c:v>6.8989657834904752E-2</c:v>
                </c:pt>
                <c:pt idx="73">
                  <c:v>2.8155926497143019E-3</c:v>
                </c:pt>
                <c:pt idx="74">
                  <c:v>-1.1461188017957286E-3</c:v>
                </c:pt>
                <c:pt idx="75">
                  <c:v>-2.5719003283041969E-2</c:v>
                </c:pt>
                <c:pt idx="76">
                  <c:v>-2.5834579954236769E-2</c:v>
                </c:pt>
                <c:pt idx="77">
                  <c:v>-2.5834579954236769E-2</c:v>
                </c:pt>
                <c:pt idx="78">
                  <c:v>-2.5834579954236769E-2</c:v>
                </c:pt>
                <c:pt idx="79">
                  <c:v>-3.0239335311993465E-2</c:v>
                </c:pt>
                <c:pt idx="80">
                  <c:v>-3.0239335311993465E-2</c:v>
                </c:pt>
                <c:pt idx="81">
                  <c:v>-3.5876908495827864E-2</c:v>
                </c:pt>
                <c:pt idx="82">
                  <c:v>-3.5876908495827864E-2</c:v>
                </c:pt>
                <c:pt idx="83">
                  <c:v>-3.6429108147091827E-2</c:v>
                </c:pt>
                <c:pt idx="84">
                  <c:v>-3.6429108147091827E-2</c:v>
                </c:pt>
                <c:pt idx="85">
                  <c:v>-4.1591532793792102E-2</c:v>
                </c:pt>
                <c:pt idx="86">
                  <c:v>-4.2304255599493273E-2</c:v>
                </c:pt>
                <c:pt idx="87">
                  <c:v>-4.2310676525670748E-2</c:v>
                </c:pt>
                <c:pt idx="88">
                  <c:v>-4.564955813796448E-2</c:v>
                </c:pt>
                <c:pt idx="89">
                  <c:v>-4.6233862420115873E-2</c:v>
                </c:pt>
                <c:pt idx="90">
                  <c:v>-4.6606276138410174E-2</c:v>
                </c:pt>
                <c:pt idx="91">
                  <c:v>-5.0837666489374711E-2</c:v>
                </c:pt>
                <c:pt idx="92">
                  <c:v>-5.1479759107123491E-2</c:v>
                </c:pt>
                <c:pt idx="93">
                  <c:v>-5.1839330973062814E-2</c:v>
                </c:pt>
                <c:pt idx="94">
                  <c:v>-5.1884277456305222E-2</c:v>
                </c:pt>
                <c:pt idx="95">
                  <c:v>-5.2436477107569185E-2</c:v>
                </c:pt>
                <c:pt idx="96">
                  <c:v>-5.2648367671426305E-2</c:v>
                </c:pt>
                <c:pt idx="97">
                  <c:v>-5.6847653391503383E-2</c:v>
                </c:pt>
                <c:pt idx="98">
                  <c:v>-5.7399853042767346E-2</c:v>
                </c:pt>
                <c:pt idx="99">
                  <c:v>-5.8658354573554977E-2</c:v>
                </c:pt>
                <c:pt idx="100">
                  <c:v>-6.2870482145987061E-2</c:v>
                </c:pt>
                <c:pt idx="101">
                  <c:v>-6.3396998092541068E-2</c:v>
                </c:pt>
                <c:pt idx="102">
                  <c:v>-6.3396998092541068E-2</c:v>
                </c:pt>
                <c:pt idx="103">
                  <c:v>-6.7480707141423374E-2</c:v>
                </c:pt>
                <c:pt idx="104">
                  <c:v>-6.7480707141423374E-2</c:v>
                </c:pt>
                <c:pt idx="105">
                  <c:v>-6.7776069745587808E-2</c:v>
                </c:pt>
                <c:pt idx="106">
                  <c:v>-7.2309243626894282E-2</c:v>
                </c:pt>
                <c:pt idx="107">
                  <c:v>-7.2309243626894282E-2</c:v>
                </c:pt>
                <c:pt idx="108">
                  <c:v>-7.2309243626894282E-2</c:v>
                </c:pt>
                <c:pt idx="109">
                  <c:v>-7.2309243626894282E-2</c:v>
                </c:pt>
                <c:pt idx="110">
                  <c:v>-7.275870845931845E-2</c:v>
                </c:pt>
                <c:pt idx="111">
                  <c:v>-7.275870845931845E-2</c:v>
                </c:pt>
                <c:pt idx="112">
                  <c:v>-7.2765129385495925E-2</c:v>
                </c:pt>
                <c:pt idx="113">
                  <c:v>-7.2771550311673427E-2</c:v>
                </c:pt>
                <c:pt idx="114">
                  <c:v>-7.3291645332049932E-2</c:v>
                </c:pt>
                <c:pt idx="115">
                  <c:v>-7.3798898500071486E-2</c:v>
                </c:pt>
                <c:pt idx="116">
                  <c:v>-7.833207238137796E-2</c:v>
                </c:pt>
                <c:pt idx="117">
                  <c:v>-7.8447649052572732E-2</c:v>
                </c:pt>
                <c:pt idx="118">
                  <c:v>-7.8447649052572732E-2</c:v>
                </c:pt>
                <c:pt idx="119">
                  <c:v>-7.8717327952027211E-2</c:v>
                </c:pt>
                <c:pt idx="120">
                  <c:v>-7.8942060368239308E-2</c:v>
                </c:pt>
                <c:pt idx="121">
                  <c:v>-8.0065722449299687E-2</c:v>
                </c:pt>
                <c:pt idx="122">
                  <c:v>-8.0065722449299687E-2</c:v>
                </c:pt>
                <c:pt idx="123">
                  <c:v>-8.3699966665757852E-2</c:v>
                </c:pt>
                <c:pt idx="124">
                  <c:v>-8.3699966665757852E-2</c:v>
                </c:pt>
                <c:pt idx="125">
                  <c:v>-8.4367742988216587E-2</c:v>
                </c:pt>
                <c:pt idx="126">
                  <c:v>-8.9812688386726347E-2</c:v>
                </c:pt>
                <c:pt idx="127">
                  <c:v>-8.9812688386726347E-2</c:v>
                </c:pt>
                <c:pt idx="128">
                  <c:v>-8.9812688386726347E-2</c:v>
                </c:pt>
                <c:pt idx="129">
                  <c:v>-9.5732782322370202E-2</c:v>
                </c:pt>
                <c:pt idx="130">
                  <c:v>-9.5732782322370202E-2</c:v>
                </c:pt>
                <c:pt idx="131">
                  <c:v>-9.5758466027080158E-2</c:v>
                </c:pt>
                <c:pt idx="132">
                  <c:v>-0.10065121177432593</c:v>
                </c:pt>
                <c:pt idx="133">
                  <c:v>-0.10065121177432593</c:v>
                </c:pt>
                <c:pt idx="134">
                  <c:v>-0.10094657437849039</c:v>
                </c:pt>
                <c:pt idx="135">
                  <c:v>-0.10167855996272401</c:v>
                </c:pt>
                <c:pt idx="136">
                  <c:v>-0.10513301824621249</c:v>
                </c:pt>
                <c:pt idx="137">
                  <c:v>-0.1055567993739267</c:v>
                </c:pt>
                <c:pt idx="138">
                  <c:v>-0.1055567993739267</c:v>
                </c:pt>
                <c:pt idx="139">
                  <c:v>-0.1066740405288096</c:v>
                </c:pt>
                <c:pt idx="140">
                  <c:v>-0.11087332624888671</c:v>
                </c:pt>
                <c:pt idx="141">
                  <c:v>-0.11100816569861394</c:v>
                </c:pt>
                <c:pt idx="142">
                  <c:v>-0.1111879516315836</c:v>
                </c:pt>
                <c:pt idx="143">
                  <c:v>-0.11122005626247106</c:v>
                </c:pt>
                <c:pt idx="144">
                  <c:v>-0.11122005626247106</c:v>
                </c:pt>
                <c:pt idx="145">
                  <c:v>-0.1112971073766009</c:v>
                </c:pt>
                <c:pt idx="146">
                  <c:v>-0.1112971073766009</c:v>
                </c:pt>
                <c:pt idx="147">
                  <c:v>-0.11622837868091163</c:v>
                </c:pt>
                <c:pt idx="148">
                  <c:v>-0.11633111349975142</c:v>
                </c:pt>
                <c:pt idx="149">
                  <c:v>-0.11697320611750023</c:v>
                </c:pt>
                <c:pt idx="150">
                  <c:v>-0.11703741537927509</c:v>
                </c:pt>
                <c:pt idx="151">
                  <c:v>-0.11703741537927509</c:v>
                </c:pt>
                <c:pt idx="152">
                  <c:v>-0.11723004316459973</c:v>
                </c:pt>
                <c:pt idx="153">
                  <c:v>-0.11723004316459973</c:v>
                </c:pt>
                <c:pt idx="154">
                  <c:v>-0.11724288501695471</c:v>
                </c:pt>
                <c:pt idx="155">
                  <c:v>-0.11725572686930968</c:v>
                </c:pt>
                <c:pt idx="156">
                  <c:v>-0.11731993613108457</c:v>
                </c:pt>
                <c:pt idx="157">
                  <c:v>-0.11796202874883335</c:v>
                </c:pt>
                <c:pt idx="158">
                  <c:v>-0.11796202874883335</c:v>
                </c:pt>
                <c:pt idx="159">
                  <c:v>-0.1214935381464517</c:v>
                </c:pt>
                <c:pt idx="160">
                  <c:v>-0.1214935381464517</c:v>
                </c:pt>
                <c:pt idx="161">
                  <c:v>-0.12234110040188012</c:v>
                </c:pt>
                <c:pt idx="162">
                  <c:v>-0.12266856763693199</c:v>
                </c:pt>
                <c:pt idx="163">
                  <c:v>-0.12271351412017442</c:v>
                </c:pt>
                <c:pt idx="164">
                  <c:v>-0.12271351412017442</c:v>
                </c:pt>
                <c:pt idx="165">
                  <c:v>-0.12732373911561073</c:v>
                </c:pt>
                <c:pt idx="166">
                  <c:v>-0.12761910171977517</c:v>
                </c:pt>
                <c:pt idx="167">
                  <c:v>-0.12797867358571449</c:v>
                </c:pt>
                <c:pt idx="168">
                  <c:v>-0.13289710303767024</c:v>
                </c:pt>
                <c:pt idx="169">
                  <c:v>-0.13316678193712475</c:v>
                </c:pt>
                <c:pt idx="170">
                  <c:v>-0.1337767699239861</c:v>
                </c:pt>
                <c:pt idx="171">
                  <c:v>-0.13382171640722848</c:v>
                </c:pt>
                <c:pt idx="172">
                  <c:v>-0.13425833938729767</c:v>
                </c:pt>
                <c:pt idx="173">
                  <c:v>-0.13789258360375586</c:v>
                </c:pt>
                <c:pt idx="174">
                  <c:v>-0.13815584157703284</c:v>
                </c:pt>
                <c:pt idx="175">
                  <c:v>-0.1388171969733141</c:v>
                </c:pt>
                <c:pt idx="176">
                  <c:v>-0.13902266661099369</c:v>
                </c:pt>
                <c:pt idx="177">
                  <c:v>-0.13911255957747856</c:v>
                </c:pt>
                <c:pt idx="178">
                  <c:v>-0.13926666180573824</c:v>
                </c:pt>
                <c:pt idx="179">
                  <c:v>-0.13984454516171216</c:v>
                </c:pt>
                <c:pt idx="180">
                  <c:v>-0.14010138220881166</c:v>
                </c:pt>
                <c:pt idx="181">
                  <c:v>-0.14352373586141273</c:v>
                </c:pt>
                <c:pt idx="182">
                  <c:v>-0.14373562642526985</c:v>
                </c:pt>
                <c:pt idx="183">
                  <c:v>-0.14421077496240395</c:v>
                </c:pt>
                <c:pt idx="184">
                  <c:v>-0.14510970462725223</c:v>
                </c:pt>
                <c:pt idx="185">
                  <c:v>-0.14531517426493187</c:v>
                </c:pt>
                <c:pt idx="186">
                  <c:v>-0.14965572036091371</c:v>
                </c:pt>
                <c:pt idx="187">
                  <c:v>-0.15004097593156299</c:v>
                </c:pt>
                <c:pt idx="188">
                  <c:v>-0.1550236146452936</c:v>
                </c:pt>
                <c:pt idx="189">
                  <c:v>-0.15609590931693409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52-4DCC-82FD-4BDBF7C324C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Active!$F$21:$F$283</c:f>
              <c:numCache>
                <c:formatCode>General</c:formatCode>
                <c:ptCount val="263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Active!$U$21:$U$283</c:f>
              <c:numCache>
                <c:formatCode>General</c:formatCode>
                <c:ptCount val="2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52-4DCC-82FD-4BDBF7C324CA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20290.5</c:v>
                </c:pt>
                <c:pt idx="182">
                  <c:v>20307</c:v>
                </c:pt>
                <c:pt idx="183">
                  <c:v>20344</c:v>
                </c:pt>
                <c:pt idx="184">
                  <c:v>20414</c:v>
                </c:pt>
                <c:pt idx="185">
                  <c:v>20430</c:v>
                </c:pt>
                <c:pt idx="186">
                  <c:v>20768</c:v>
                </c:pt>
                <c:pt idx="187">
                  <c:v>20798</c:v>
                </c:pt>
                <c:pt idx="188">
                  <c:v>21186</c:v>
                </c:pt>
                <c:pt idx="189">
                  <c:v>21269.5</c:v>
                </c:pt>
              </c:numCache>
            </c:numRef>
          </c:xVal>
          <c:yVal>
            <c:numRef>
              <c:f>Active!$U$21:$U$791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52-4DCC-82FD-4BDBF7C32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3464"/>
        <c:axId val="1"/>
      </c:scatterChart>
      <c:valAx>
        <c:axId val="793403464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9024390243905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29268292682926"/>
          <c:y val="0.92121498449057504"/>
          <c:w val="0.8216463414634146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V388 Cyg - O-C Diagr.</a:t>
            </a:r>
          </a:p>
        </c:rich>
      </c:tx>
      <c:layout>
        <c:manualLayout>
          <c:xMode val="edge"/>
          <c:yMode val="edge"/>
          <c:x val="0.3700310626309326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860681114551083"/>
          <c:w val="0.81345687215822127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(old)'!$H$21:$H$971</c:f>
              <c:numCache>
                <c:formatCode>General</c:formatCode>
                <c:ptCount val="951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5-4B92-A846-F8ADFF594E8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2E-3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2.3E-3</c:v>
                  </c:pt>
                  <c:pt idx="55">
                    <c:v>1.8E-3</c:v>
                  </c:pt>
                  <c:pt idx="56">
                    <c:v>1.9E-3</c:v>
                  </c:pt>
                  <c:pt idx="57">
                    <c:v>1.5E-3</c:v>
                  </c:pt>
                  <c:pt idx="58">
                    <c:v>1.4E-3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1.6999999999999999E-3</c:v>
                  </c:pt>
                  <c:pt idx="63">
                    <c:v>0</c:v>
                  </c:pt>
                </c:numCache>
              </c:numRef>
            </c:plus>
            <c:min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2E-3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2.3E-3</c:v>
                  </c:pt>
                  <c:pt idx="55">
                    <c:v>1.8E-3</c:v>
                  </c:pt>
                  <c:pt idx="56">
                    <c:v>1.9E-3</c:v>
                  </c:pt>
                  <c:pt idx="57">
                    <c:v>1.5E-3</c:v>
                  </c:pt>
                  <c:pt idx="58">
                    <c:v>1.4E-3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1.6999999999999999E-3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(old)'!$I$21:$I$971</c:f>
              <c:numCache>
                <c:formatCode>General</c:formatCode>
                <c:ptCount val="951"/>
                <c:pt idx="30">
                  <c:v>2.5975999960792251E-3</c:v>
                </c:pt>
                <c:pt idx="33">
                  <c:v>1.2368000025162473E-3</c:v>
                </c:pt>
                <c:pt idx="34">
                  <c:v>-5.8872000008705072E-3</c:v>
                </c:pt>
                <c:pt idx="35">
                  <c:v>4.1128000011667609E-3</c:v>
                </c:pt>
                <c:pt idx="36">
                  <c:v>2.3112800001399592E-2</c:v>
                </c:pt>
                <c:pt idx="43">
                  <c:v>-1.0432000002765562E-2</c:v>
                </c:pt>
                <c:pt idx="44">
                  <c:v>-1.0132000003068242E-2</c:v>
                </c:pt>
                <c:pt idx="45">
                  <c:v>-1.2540399999124929E-2</c:v>
                </c:pt>
                <c:pt idx="46">
                  <c:v>-1.1940399999730289E-2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5-4B92-A846-F8ADFF594E8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(old)'!$J$21:$J$971</c:f>
              <c:numCache>
                <c:formatCode>General</c:formatCode>
                <c:ptCount val="951"/>
                <c:pt idx="26">
                  <c:v>4.7828000024310313E-3</c:v>
                </c:pt>
                <c:pt idx="32">
                  <c:v>-7.1471999981440604E-3</c:v>
                </c:pt>
                <c:pt idx="37">
                  <c:v>-3.3627999946475029E-3</c:v>
                </c:pt>
                <c:pt idx="38">
                  <c:v>-1.7339999976684339E-3</c:v>
                </c:pt>
                <c:pt idx="39">
                  <c:v>-6.0731999983545393E-3</c:v>
                </c:pt>
                <c:pt idx="40">
                  <c:v>-7.5940000024274923E-3</c:v>
                </c:pt>
                <c:pt idx="41">
                  <c:v>-2.1935999975539744E-3</c:v>
                </c:pt>
                <c:pt idx="42">
                  <c:v>-1.562279999780003E-2</c:v>
                </c:pt>
                <c:pt idx="47">
                  <c:v>-1.1387599995941855E-2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55-4B92-A846-F8ADFF594E8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(old)'!$K$21:$K$971</c:f>
              <c:numCache>
                <c:formatCode>General</c:formatCode>
                <c:ptCount val="951"/>
                <c:pt idx="27">
                  <c:v>-2.4249999987659976E-3</c:v>
                </c:pt>
                <c:pt idx="28">
                  <c:v>-4.65519999852404E-3</c:v>
                </c:pt>
                <c:pt idx="29">
                  <c:v>-3.6924000014550984E-3</c:v>
                </c:pt>
                <c:pt idx="49">
                  <c:v>-3.3170199996675365E-2</c:v>
                </c:pt>
                <c:pt idx="53">
                  <c:v>-5.7086799999524374E-2</c:v>
                </c:pt>
                <c:pt idx="54">
                  <c:v>-5.6779400001687463E-2</c:v>
                </c:pt>
                <c:pt idx="55">
                  <c:v>-5.1258200001029763E-2</c:v>
                </c:pt>
                <c:pt idx="56">
                  <c:v>-6.3815599998633843E-2</c:v>
                </c:pt>
                <c:pt idx="57">
                  <c:v>-6.3317200001620222E-2</c:v>
                </c:pt>
                <c:pt idx="58">
                  <c:v>-6.8447399993601721E-2</c:v>
                </c:pt>
                <c:pt idx="59">
                  <c:v>-6.2525200002710335E-2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55-4B92-A846-F8ADFF594E8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(old)'!$L$21:$L$971</c:f>
              <c:numCache>
                <c:formatCode>General</c:formatCode>
                <c:ptCount val="951"/>
                <c:pt idx="61">
                  <c:v>-6.9170399998256471E-2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55-4B92-A846-F8ADFF594E8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55-4B92-A846-F8ADFF594E8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(old)'!$N$21:$N$971</c:f>
              <c:numCache>
                <c:formatCode>General</c:formatCode>
                <c:ptCount val="951"/>
                <c:pt idx="0">
                  <c:v>-0.14480399999956717</c:v>
                </c:pt>
                <c:pt idx="1">
                  <c:v>-0.14452400000300258</c:v>
                </c:pt>
                <c:pt idx="2">
                  <c:v>-0.1541107999983069</c:v>
                </c:pt>
                <c:pt idx="3">
                  <c:v>-0.13511079999807407</c:v>
                </c:pt>
                <c:pt idx="4">
                  <c:v>-0.12027519999901415</c:v>
                </c:pt>
                <c:pt idx="5">
                  <c:v>-0.13858160000017961</c:v>
                </c:pt>
                <c:pt idx="6">
                  <c:v>-0.1256232000014279</c:v>
                </c:pt>
                <c:pt idx="7">
                  <c:v>-0.1077259999983653</c:v>
                </c:pt>
                <c:pt idx="8">
                  <c:v>-0.10057320000123582</c:v>
                </c:pt>
                <c:pt idx="9">
                  <c:v>-7.3134800000843825E-2</c:v>
                </c:pt>
                <c:pt idx="10">
                  <c:v>-6.1864000002969988E-2</c:v>
                </c:pt>
                <c:pt idx="11">
                  <c:v>-6.9050400001287926E-2</c:v>
                </c:pt>
                <c:pt idx="12">
                  <c:v>-6.5507999999681488E-2</c:v>
                </c:pt>
                <c:pt idx="13">
                  <c:v>-5.4897599999094382E-2</c:v>
                </c:pt>
                <c:pt idx="14">
                  <c:v>-4.5405600001686253E-2</c:v>
                </c:pt>
                <c:pt idx="15">
                  <c:v>-5.357440000079805E-2</c:v>
                </c:pt>
                <c:pt idx="16">
                  <c:v>-3.307199999835575E-2</c:v>
                </c:pt>
                <c:pt idx="17">
                  <c:v>-1.9067199995333795E-2</c:v>
                </c:pt>
                <c:pt idx="18">
                  <c:v>-1.8266400002175942E-2</c:v>
                </c:pt>
                <c:pt idx="19">
                  <c:v>3.5647999975481071E-3</c:v>
                </c:pt>
                <c:pt idx="20">
                  <c:v>3.2079999800771475E-4</c:v>
                </c:pt>
                <c:pt idx="21">
                  <c:v>-1.1212000026716851E-3</c:v>
                </c:pt>
                <c:pt idx="23">
                  <c:v>2.0000000222353265E-4</c:v>
                </c:pt>
                <c:pt idx="24">
                  <c:v>3.0200000037439167E-4</c:v>
                </c:pt>
                <c:pt idx="25">
                  <c:v>1.392999998643063E-3</c:v>
                </c:pt>
                <c:pt idx="31">
                  <c:v>-2.4412000057054684E-3</c:v>
                </c:pt>
                <c:pt idx="48">
                  <c:v>-1.2193999995361082E-2</c:v>
                </c:pt>
                <c:pt idx="50">
                  <c:v>-3.9587200000823941E-2</c:v>
                </c:pt>
                <c:pt idx="51">
                  <c:v>-3.9287200001126621E-2</c:v>
                </c:pt>
                <c:pt idx="52">
                  <c:v>-3.8287199997284915E-2</c:v>
                </c:pt>
                <c:pt idx="60">
                  <c:v>-6.0374799999408424E-2</c:v>
                </c:pt>
                <c:pt idx="62">
                  <c:v>-7.3471999996399973E-2</c:v>
                </c:pt>
                <c:pt idx="63">
                  <c:v>-5.8969799996702932E-2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55-4B92-A846-F8ADFF594E8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(old)'!$O$21:$O$971</c:f>
              <c:numCache>
                <c:formatCode>General</c:formatCode>
                <c:ptCount val="951"/>
                <c:pt idx="48">
                  <c:v>-1.2592185936299072E-2</c:v>
                </c:pt>
                <c:pt idx="49">
                  <c:v>-1.6208587707294386E-2</c:v>
                </c:pt>
                <c:pt idx="50">
                  <c:v>-3.8745159521681699E-2</c:v>
                </c:pt>
                <c:pt idx="51">
                  <c:v>-3.8745159521681699E-2</c:v>
                </c:pt>
                <c:pt idx="52">
                  <c:v>-3.8745159521681699E-2</c:v>
                </c:pt>
                <c:pt idx="53">
                  <c:v>-5.683302964371012E-2</c:v>
                </c:pt>
                <c:pt idx="54">
                  <c:v>-5.7366404945429023E-2</c:v>
                </c:pt>
                <c:pt idx="55">
                  <c:v>-5.7706358434436694E-2</c:v>
                </c:pt>
                <c:pt idx="56">
                  <c:v>-6.1568933421609962E-2</c:v>
                </c:pt>
                <c:pt idx="57">
                  <c:v>-6.2483291081699532E-2</c:v>
                </c:pt>
                <c:pt idx="58">
                  <c:v>-6.2524319951062529E-2</c:v>
                </c:pt>
                <c:pt idx="59">
                  <c:v>-6.7055079382147414E-2</c:v>
                </c:pt>
                <c:pt idx="60">
                  <c:v>-6.7559148348607045E-2</c:v>
                </c:pt>
                <c:pt idx="61">
                  <c:v>-6.8707956690770899E-2</c:v>
                </c:pt>
                <c:pt idx="62">
                  <c:v>-7.2552947876788593E-2</c:v>
                </c:pt>
                <c:pt idx="63">
                  <c:v>-8.20657843019513E-2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55-4B92-A846-F8ADFF594E82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(old)'!$P$21:$P$971</c:f>
              <c:numCache>
                <c:formatCode>General</c:formatCode>
                <c:ptCount val="951"/>
                <c:pt idx="0">
                  <c:v>-0.14609905231650358</c:v>
                </c:pt>
                <c:pt idx="1">
                  <c:v>-0.14456024776440143</c:v>
                </c:pt>
                <c:pt idx="2">
                  <c:v>-0.13819960317883953</c:v>
                </c:pt>
                <c:pt idx="3">
                  <c:v>-0.13819960317883953</c:v>
                </c:pt>
                <c:pt idx="4">
                  <c:v>-0.13333310217665653</c:v>
                </c:pt>
                <c:pt idx="5">
                  <c:v>-0.13242004467608623</c:v>
                </c:pt>
                <c:pt idx="6">
                  <c:v>-0.13200870368810358</c:v>
                </c:pt>
                <c:pt idx="7">
                  <c:v>-9.8456469609712383E-2</c:v>
                </c:pt>
                <c:pt idx="8">
                  <c:v>-9.3109793604633978E-2</c:v>
                </c:pt>
                <c:pt idx="9">
                  <c:v>-7.4013938485833583E-2</c:v>
                </c:pt>
                <c:pt idx="10">
                  <c:v>-6.7394101093090131E-2</c:v>
                </c:pt>
                <c:pt idx="11">
                  <c:v>-6.2586797906858865E-2</c:v>
                </c:pt>
                <c:pt idx="12">
                  <c:v>-5.9476751769451053E-2</c:v>
                </c:pt>
                <c:pt idx="13">
                  <c:v>-5.8305339023190704E-2</c:v>
                </c:pt>
                <c:pt idx="14">
                  <c:v>-5.4512934084198772E-2</c:v>
                </c:pt>
                <c:pt idx="15">
                  <c:v>-5.1175901776324646E-2</c:v>
                </c:pt>
                <c:pt idx="16">
                  <c:v>-4.2222762727986932E-2</c:v>
                </c:pt>
                <c:pt idx="17">
                  <c:v>-2.6753975384831652E-2</c:v>
                </c:pt>
                <c:pt idx="18">
                  <c:v>-2.6166373843800939E-2</c:v>
                </c:pt>
                <c:pt idx="19">
                  <c:v>-2.3809918763820794E-2</c:v>
                </c:pt>
                <c:pt idx="20">
                  <c:v>-1.6180602174330781E-2</c:v>
                </c:pt>
                <c:pt idx="21">
                  <c:v>-6.0940132371394596E-5</c:v>
                </c:pt>
                <c:pt idx="22">
                  <c:v>1.5994792480747486E-9</c:v>
                </c:pt>
                <c:pt idx="23">
                  <c:v>1.5994792480747486E-9</c:v>
                </c:pt>
                <c:pt idx="24">
                  <c:v>1.2898392476108529E-3</c:v>
                </c:pt>
                <c:pt idx="25">
                  <c:v>1.3387549670007396E-3</c:v>
                </c:pt>
                <c:pt idx="26">
                  <c:v>2.6977861054030342E-3</c:v>
                </c:pt>
                <c:pt idx="27">
                  <c:v>2.1560037403670239E-3</c:v>
                </c:pt>
                <c:pt idx="28">
                  <c:v>2.1526429495123322E-3</c:v>
                </c:pt>
                <c:pt idx="29">
                  <c:v>2.1516809243383788E-3</c:v>
                </c:pt>
                <c:pt idx="30">
                  <c:v>1.6704317897520519E-3</c:v>
                </c:pt>
                <c:pt idx="31">
                  <c:v>3.1606772801229602E-4</c:v>
                </c:pt>
                <c:pt idx="32">
                  <c:v>-4.3196195329304847E-4</c:v>
                </c:pt>
                <c:pt idx="33">
                  <c:v>1.7167955808647705E-3</c:v>
                </c:pt>
                <c:pt idx="34">
                  <c:v>2.4983518550765393E-3</c:v>
                </c:pt>
                <c:pt idx="35">
                  <c:v>2.4983518550765393E-3</c:v>
                </c:pt>
                <c:pt idx="36">
                  <c:v>2.4983518550765393E-3</c:v>
                </c:pt>
                <c:pt idx="37">
                  <c:v>1.6612962606232838E-3</c:v>
                </c:pt>
                <c:pt idx="38">
                  <c:v>-1.4445135501576847E-3</c:v>
                </c:pt>
                <c:pt idx="39">
                  <c:v>-1.5380599676996769E-3</c:v>
                </c:pt>
                <c:pt idx="40">
                  <c:v>-1.5747190080387871E-3</c:v>
                </c:pt>
                <c:pt idx="41">
                  <c:v>-1.6882946046289753E-3</c:v>
                </c:pt>
                <c:pt idx="42">
                  <c:v>-2.7001135308856034E-3</c:v>
                </c:pt>
                <c:pt idx="43">
                  <c:v>-4.3105149489823993E-3</c:v>
                </c:pt>
                <c:pt idx="44">
                  <c:v>-4.3105149489823993E-3</c:v>
                </c:pt>
                <c:pt idx="45">
                  <c:v>-5.5231137017630379E-3</c:v>
                </c:pt>
                <c:pt idx="46">
                  <c:v>-5.5231137017630379E-3</c:v>
                </c:pt>
                <c:pt idx="47">
                  <c:v>-7.1434413957835001E-3</c:v>
                </c:pt>
                <c:pt idx="48">
                  <c:v>-1.3045451265562398E-2</c:v>
                </c:pt>
                <c:pt idx="49">
                  <c:v>-1.4633115854893276E-2</c:v>
                </c:pt>
                <c:pt idx="50">
                  <c:v>-2.6241962271465403E-2</c:v>
                </c:pt>
                <c:pt idx="51">
                  <c:v>-2.6241962271465403E-2</c:v>
                </c:pt>
                <c:pt idx="52">
                  <c:v>-2.6241962271465403E-2</c:v>
                </c:pt>
                <c:pt idx="53">
                  <c:v>-3.7697205818044317E-2</c:v>
                </c:pt>
                <c:pt idx="54">
                  <c:v>-3.8063896257767058E-2</c:v>
                </c:pt>
                <c:pt idx="55">
                  <c:v>-3.8298474866861817E-2</c:v>
                </c:pt>
                <c:pt idx="56">
                  <c:v>-4.1011002907132235E-2</c:v>
                </c:pt>
                <c:pt idx="57">
                  <c:v>-4.1665827259926902E-2</c:v>
                </c:pt>
                <c:pt idx="58">
                  <c:v>-4.1695324454231929E-2</c:v>
                </c:pt>
                <c:pt idx="59">
                  <c:v>-4.5012925203276821E-2</c:v>
                </c:pt>
                <c:pt idx="60">
                  <c:v>-4.5389408561241906E-2</c:v>
                </c:pt>
                <c:pt idx="61">
                  <c:v>-4.6252965191288437E-2</c:v>
                </c:pt>
                <c:pt idx="62">
                  <c:v>-4.9199103200994229E-2</c:v>
                </c:pt>
                <c:pt idx="63">
                  <c:v>-5.6857820623214796E-2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55-4B92-A846-F8ADFF594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2320"/>
        <c:axId val="1"/>
      </c:scatterChart>
      <c:valAx>
        <c:axId val="79341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658246847585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2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232415902140673"/>
          <c:y val="0.91950464396284826"/>
          <c:w val="0.98318042813455653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457200</xdr:colOff>
      <xdr:row>0</xdr:row>
      <xdr:rowOff>0</xdr:rowOff>
    </xdr:from>
    <xdr:to>
      <xdr:col>26</xdr:col>
      <xdr:colOff>523875</xdr:colOff>
      <xdr:row>17</xdr:row>
      <xdr:rowOff>161925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CFC61AEB-58EA-87BD-FCF6-CC14BAC34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0</xdr:row>
      <xdr:rowOff>0</xdr:rowOff>
    </xdr:from>
    <xdr:to>
      <xdr:col>17</xdr:col>
      <xdr:colOff>209550</xdr:colOff>
      <xdr:row>18</xdr:row>
      <xdr:rowOff>38100</xdr:rowOff>
    </xdr:to>
    <xdr:graphicFrame macro="">
      <xdr:nvGraphicFramePr>
        <xdr:cNvPr id="50186" name="Chart 4">
          <a:extLst>
            <a:ext uri="{FF2B5EF4-FFF2-40B4-BE49-F238E27FC236}">
              <a16:creationId xmlns:a16="http://schemas.microsoft.com/office/drawing/2014/main" id="{BD84BF15-930F-E5D9-38E7-387542EAB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38100</xdr:rowOff>
    </xdr:from>
    <xdr:to>
      <xdr:col>17</xdr:col>
      <xdr:colOff>247650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6B646AE-50DD-7823-9688-69CA8AF47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38" TargetMode="External"/><Relationship Id="rId13" Type="http://schemas.openxmlformats.org/officeDocument/2006/relationships/hyperlink" Target="http://www.konkoly.hu/cgi-bin/IBVS?5809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bav-astro.de/sfs/BAVM_link.php?BAVMnr=193" TargetMode="External"/><Relationship Id="rId39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konkoly.hu/cgi-bin/IBVS?5741" TargetMode="External"/><Relationship Id="rId34" Type="http://schemas.openxmlformats.org/officeDocument/2006/relationships/hyperlink" Target="http://www.bav-astro.de/sfs/BAVM_link.php?BAVMnr=212" TargetMode="External"/><Relationship Id="rId42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konkoly.hu/cgi-bin/IBVS?5809" TargetMode="External"/><Relationship Id="rId17" Type="http://schemas.openxmlformats.org/officeDocument/2006/relationships/hyperlink" Target="http://www.konkoly.hu/cgi-bin/IBVS?5645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www.bav-astro.de/sfs/BAVM_link.php?BAVMnr=212" TargetMode="External"/><Relationship Id="rId38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konkoly.hu/cgi-bin/IBVS?5583" TargetMode="External"/><Relationship Id="rId20" Type="http://schemas.openxmlformats.org/officeDocument/2006/relationships/hyperlink" Target="http://www.konkoly.hu/cgi-bin/IBVS?5645" TargetMode="External"/><Relationship Id="rId29" Type="http://schemas.openxmlformats.org/officeDocument/2006/relationships/hyperlink" Target="http://www.aavso.org/sites/default/files/jaavso/v36n2/186.pdf" TargetMode="External"/><Relationship Id="rId41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konkoly.hu/cgi-bin/IBVS?2451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www.konkoly.hu/cgi-bin/IBVS?5672" TargetMode="External"/><Relationship Id="rId32" Type="http://schemas.openxmlformats.org/officeDocument/2006/relationships/hyperlink" Target="http://www.bav-astro.de/sfs/BAVM_link.php?BAVMnr=203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2451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59" TargetMode="External"/><Relationship Id="rId19" Type="http://schemas.openxmlformats.org/officeDocument/2006/relationships/hyperlink" Target="http://www.konkoly.hu/cgi-bin/IBVS?5645" TargetMode="External"/><Relationship Id="rId31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konkoly.hu/cgi-bin/IBVS?2451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konkoly.hu/cgi-bin/IBVS?5662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315"/>
  <sheetViews>
    <sheetView tabSelected="1" workbookViewId="0">
      <pane xSplit="14" ySplit="21" topLeftCell="O20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3.5703125" style="89" customWidth="1"/>
    <col min="4" max="4" width="9.85546875" style="89" customWidth="1"/>
    <col min="5" max="5" width="9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183</v>
      </c>
      <c r="V1" s="7" t="s">
        <v>13</v>
      </c>
      <c r="W1" s="9" t="s">
        <v>25</v>
      </c>
    </row>
    <row r="2" spans="1:23" x14ac:dyDescent="0.2">
      <c r="A2" t="s">
        <v>28</v>
      </c>
      <c r="B2" s="13" t="s">
        <v>62</v>
      </c>
      <c r="V2">
        <v>-20000</v>
      </c>
      <c r="W2">
        <f>+D$11+D$12*V2+D$13*V2^2</f>
        <v>-0.22123489330378299</v>
      </c>
    </row>
    <row r="3" spans="1:23" ht="13.5" thickBot="1" x14ac:dyDescent="0.25">
      <c r="V3">
        <v>-18000</v>
      </c>
      <c r="W3">
        <f t="shared" ref="W3:W20" si="0">+D$11+D$12*V3+D$13*V3^2</f>
        <v>-0.18025225483833907</v>
      </c>
    </row>
    <row r="4" spans="1:23" ht="14.25" thickTop="1" thickBot="1" x14ac:dyDescent="0.25">
      <c r="A4" s="8" t="s">
        <v>3</v>
      </c>
      <c r="C4" s="104">
        <v>41953.337299999999</v>
      </c>
      <c r="D4" s="105">
        <v>0.85903719999999995</v>
      </c>
      <c r="V4">
        <v>-16000</v>
      </c>
      <c r="W4">
        <f t="shared" si="0"/>
        <v>-0.1433725113186389</v>
      </c>
    </row>
    <row r="5" spans="1:23" ht="13.5" thickTop="1" x14ac:dyDescent="0.2">
      <c r="A5" s="83" t="s">
        <v>173</v>
      </c>
      <c r="B5" s="18"/>
      <c r="C5" s="141">
        <v>-9.5</v>
      </c>
      <c r="D5" s="106" t="s">
        <v>174</v>
      </c>
      <c r="V5">
        <v>-14000</v>
      </c>
      <c r="W5">
        <f t="shared" si="0"/>
        <v>-0.11059566274468247</v>
      </c>
    </row>
    <row r="6" spans="1:23" x14ac:dyDescent="0.2">
      <c r="A6" s="8" t="s">
        <v>4</v>
      </c>
      <c r="V6">
        <v>-12000</v>
      </c>
      <c r="W6">
        <f t="shared" si="0"/>
        <v>-8.192170911646976E-2</v>
      </c>
    </row>
    <row r="7" spans="1:23" x14ac:dyDescent="0.2">
      <c r="A7" t="s">
        <v>5</v>
      </c>
      <c r="C7" s="89">
        <f>+C4</f>
        <v>41953.337299999999</v>
      </c>
      <c r="V7">
        <v>-10000</v>
      </c>
      <c r="W7">
        <f t="shared" si="0"/>
        <v>-5.7350650434000817E-2</v>
      </c>
    </row>
    <row r="8" spans="1:23" x14ac:dyDescent="0.2">
      <c r="A8" t="s">
        <v>6</v>
      </c>
      <c r="C8" s="89">
        <f>+D4</f>
        <v>0.85903719999999995</v>
      </c>
      <c r="V8">
        <v>-8000</v>
      </c>
      <c r="W8">
        <f t="shared" si="0"/>
        <v>-3.688248669727559E-2</v>
      </c>
    </row>
    <row r="9" spans="1:23" x14ac:dyDescent="0.2">
      <c r="A9" s="26" t="s">
        <v>70</v>
      </c>
      <c r="B9" s="62">
        <v>170</v>
      </c>
      <c r="C9" s="107" t="str">
        <f>"F"&amp;B9</f>
        <v>F170</v>
      </c>
      <c r="D9" s="26" t="str">
        <f>"G"&amp;B9</f>
        <v>G170</v>
      </c>
      <c r="V9">
        <v>-6000</v>
      </c>
      <c r="W9">
        <f t="shared" si="0"/>
        <v>-2.0517217906294107E-2</v>
      </c>
    </row>
    <row r="10" spans="1:23" ht="13.5" thickBot="1" x14ac:dyDescent="0.25">
      <c r="C10" s="108" t="s">
        <v>23</v>
      </c>
      <c r="D10" s="108" t="s">
        <v>24</v>
      </c>
      <c r="V10">
        <v>-4000</v>
      </c>
      <c r="W10">
        <f t="shared" si="0"/>
        <v>-8.2548440610563587E-3</v>
      </c>
    </row>
    <row r="11" spans="1:23" x14ac:dyDescent="0.2">
      <c r="A11" t="s">
        <v>19</v>
      </c>
      <c r="C11" s="109">
        <f ca="1">INTERCEPT(INDIRECT(D9):G803,INDIRECT(C9):$F803)</f>
        <v>0.1170438693472243</v>
      </c>
      <c r="D11" s="89">
        <f>+E11*F11</f>
        <v>3.9612187921879228E-3</v>
      </c>
      <c r="E11" s="15">
        <v>3.9612187921879228E-3</v>
      </c>
      <c r="F11">
        <v>1</v>
      </c>
      <c r="V11">
        <v>-2000</v>
      </c>
      <c r="W11">
        <f t="shared" si="0"/>
        <v>-9.5365161562349903E-5</v>
      </c>
    </row>
    <row r="12" spans="1:23" x14ac:dyDescent="0.2">
      <c r="A12" t="s">
        <v>20</v>
      </c>
      <c r="C12" s="109">
        <f ca="1">SLOPE(INDIRECT(D9):G803,INDIRECT(C9):$F803)</f>
        <v>-1.2841852354975828E-5</v>
      </c>
      <c r="D12" s="89">
        <f>+E12*F12</f>
        <v>1.0025682404392022E-6</v>
      </c>
      <c r="E12" s="16">
        <v>1.0025682404392021E-2</v>
      </c>
      <c r="F12">
        <v>1E-4</v>
      </c>
      <c r="V12">
        <v>0</v>
      </c>
      <c r="W12">
        <f t="shared" si="0"/>
        <v>3.9612187921879228E-3</v>
      </c>
    </row>
    <row r="13" spans="1:23" ht="13.5" thickBot="1" x14ac:dyDescent="0.25">
      <c r="A13" t="s">
        <v>22</v>
      </c>
      <c r="C13" s="89" t="s">
        <v>17</v>
      </c>
      <c r="D13" s="89">
        <f>+E13*F13</f>
        <v>-5.1286186821796715E-10</v>
      </c>
      <c r="E13" s="17">
        <v>-5.1286186821796718E-2</v>
      </c>
      <c r="F13">
        <v>1E-8</v>
      </c>
      <c r="V13">
        <v>2000</v>
      </c>
      <c r="W13">
        <f t="shared" si="0"/>
        <v>3.914907800194458E-3</v>
      </c>
    </row>
    <row r="14" spans="1:23" x14ac:dyDescent="0.2">
      <c r="A14" t="s">
        <v>27</v>
      </c>
      <c r="E14">
        <f>SUM(R21:R49)</f>
        <v>3.1336236234882483E-3</v>
      </c>
      <c r="V14">
        <v>4000</v>
      </c>
      <c r="W14">
        <f t="shared" si="0"/>
        <v>-2.3429813754274366E-4</v>
      </c>
    </row>
    <row r="15" spans="1:23" x14ac:dyDescent="0.2">
      <c r="A15" s="5" t="s">
        <v>21</v>
      </c>
      <c r="C15" s="70">
        <f ca="1">(C7+C11)+(C8+C12)*INT(MAX(F21:F3331))</f>
        <v>60224.043417311608</v>
      </c>
      <c r="D15" s="70">
        <f>+C7+INT(MAX(F21:F1386))*C8+D11+D12*INT(MAX(F21:F3821))+D13*INT(MAX(F21:F3848)^2)</f>
        <v>60223.992777226165</v>
      </c>
      <c r="E15">
        <f>SUM(R22:R50)</f>
        <v>3.0371829708927258E-3</v>
      </c>
      <c r="F15" s="84">
        <v>1</v>
      </c>
      <c r="V15">
        <v>6000</v>
      </c>
      <c r="W15">
        <f t="shared" si="0"/>
        <v>-8.4863990210236797E-3</v>
      </c>
    </row>
    <row r="16" spans="1:23" x14ac:dyDescent="0.2">
      <c r="A16" s="8" t="s">
        <v>7</v>
      </c>
      <c r="C16" s="110">
        <f ca="1">+C8+C12</f>
        <v>0.859024358147645</v>
      </c>
      <c r="D16" s="70">
        <f>+C8+D12+2*D13*MAX(F21:F84)</f>
        <v>0.85903162101188557</v>
      </c>
      <c r="E16" s="85" t="s">
        <v>178</v>
      </c>
      <c r="F16" s="86">
        <f ca="1">NOW()+15018.5+$C$5/24</f>
        <v>60307.8164287037</v>
      </c>
      <c r="V16">
        <v>8000</v>
      </c>
      <c r="W16">
        <f t="shared" si="0"/>
        <v>-2.0841394850248357E-2</v>
      </c>
    </row>
    <row r="17" spans="1:34" ht="13.5" thickBot="1" x14ac:dyDescent="0.25">
      <c r="A17" s="27" t="s">
        <v>177</v>
      </c>
      <c r="C17" s="139">
        <f>COUNT(C21:C4722)</f>
        <v>190</v>
      </c>
      <c r="E17" s="85" t="s">
        <v>179</v>
      </c>
      <c r="F17" s="86">
        <f ca="1">ROUND(2*(F16-$C$7)/$C$8,0)/2+F15</f>
        <v>21367.5</v>
      </c>
      <c r="V17">
        <v>10000</v>
      </c>
      <c r="W17">
        <f t="shared" si="0"/>
        <v>-3.7299285625216769E-2</v>
      </c>
    </row>
    <row r="18" spans="1:34" ht="14.25" thickTop="1" thickBot="1" x14ac:dyDescent="0.25">
      <c r="A18" s="8" t="s">
        <v>175</v>
      </c>
      <c r="C18" s="111">
        <f ca="1">+C15</f>
        <v>60224.043417311608</v>
      </c>
      <c r="D18" s="112">
        <f ca="1">C16</f>
        <v>0.859024358147645</v>
      </c>
      <c r="E18" s="85" t="s">
        <v>180</v>
      </c>
      <c r="F18" s="23">
        <f ca="1">ROUND(2*(F16-$C$15)/$C$16,0)/2+F15</f>
        <v>98.5</v>
      </c>
      <c r="V18">
        <v>12000</v>
      </c>
      <c r="W18">
        <f t="shared" si="0"/>
        <v>-5.786007134592891E-2</v>
      </c>
    </row>
    <row r="19" spans="1:34" ht="13.5" thickBot="1" x14ac:dyDescent="0.25">
      <c r="A19" s="8" t="s">
        <v>176</v>
      </c>
      <c r="C19" s="114">
        <f>+D15</f>
        <v>60223.992777226165</v>
      </c>
      <c r="D19" s="115">
        <f>+D16</f>
        <v>0.85903162101188557</v>
      </c>
      <c r="E19" s="85" t="s">
        <v>181</v>
      </c>
      <c r="F19" s="87">
        <f ca="1">+$C$15+$C$16*F18-15018.5-$C$5/24</f>
        <v>45290.553149922489</v>
      </c>
      <c r="V19">
        <v>14000</v>
      </c>
      <c r="W19">
        <f t="shared" si="0"/>
        <v>-8.2523752012384807E-2</v>
      </c>
    </row>
    <row r="20" spans="1:34" ht="13.5" thickBot="1" x14ac:dyDescent="0.25">
      <c r="A20" s="7" t="s">
        <v>9</v>
      </c>
      <c r="B20" s="7" t="s">
        <v>10</v>
      </c>
      <c r="C20" s="108" t="s">
        <v>11</v>
      </c>
      <c r="D20" s="108" t="s">
        <v>16</v>
      </c>
      <c r="E20" s="7" t="s">
        <v>12</v>
      </c>
      <c r="F20" s="7" t="s">
        <v>13</v>
      </c>
      <c r="G20" s="7" t="s">
        <v>14</v>
      </c>
      <c r="H20" s="10" t="s">
        <v>40</v>
      </c>
      <c r="I20" s="10" t="s">
        <v>72</v>
      </c>
      <c r="J20" s="10" t="s">
        <v>193</v>
      </c>
      <c r="K20" s="10" t="s">
        <v>192</v>
      </c>
      <c r="L20" s="10" t="s">
        <v>660</v>
      </c>
      <c r="M20" s="10" t="s">
        <v>661</v>
      </c>
      <c r="N20" s="10" t="s">
        <v>30</v>
      </c>
      <c r="O20" s="10" t="s">
        <v>26</v>
      </c>
      <c r="P20" s="9" t="s">
        <v>25</v>
      </c>
      <c r="Q20" s="7" t="s">
        <v>18</v>
      </c>
      <c r="U20" s="113" t="s">
        <v>659</v>
      </c>
      <c r="V20">
        <v>16000</v>
      </c>
      <c r="W20">
        <f t="shared" si="0"/>
        <v>-0.11129032762458443</v>
      </c>
    </row>
    <row r="21" spans="1:34" ht="12.75" customHeight="1" x14ac:dyDescent="0.2">
      <c r="A21" s="71" t="s">
        <v>166</v>
      </c>
      <c r="B21" s="72" t="s">
        <v>61</v>
      </c>
      <c r="C21" s="72">
        <v>27624.452000000001</v>
      </c>
      <c r="D21" s="72" t="s">
        <v>40</v>
      </c>
      <c r="E21" s="71">
        <f t="shared" ref="E21:E52" si="1">+(C21-C$7)/C$8</f>
        <v>-16680.168565459098</v>
      </c>
      <c r="F21" s="71">
        <f t="shared" ref="F21:F52" si="2">ROUND(2*E21,0)/2</f>
        <v>-16680</v>
      </c>
      <c r="G21" s="71">
        <f t="shared" ref="G21:G65" si="3">+C21-(C$7+F21*C$8)</f>
        <v>-0.14480399999956717</v>
      </c>
      <c r="H21" s="71">
        <f>+G21</f>
        <v>-0.14480399999956717</v>
      </c>
      <c r="I21" s="71"/>
      <c r="J21" s="71"/>
      <c r="K21" s="71"/>
      <c r="L21" s="71"/>
      <c r="M21" s="71"/>
      <c r="N21" s="71"/>
      <c r="O21" s="71"/>
      <c r="P21" s="71">
        <f t="shared" ref="P21:P52" si="4">+D$11+D$12*F21+D$13*F21^2</f>
        <v>-0.15545127930242453</v>
      </c>
      <c r="Q21" s="73">
        <f t="shared" ref="Q21:Q52" si="5">+C21-15018.5</f>
        <v>12605.952000000001</v>
      </c>
      <c r="R21" s="71">
        <f t="shared" ref="R21:R65" si="6">+(P21-G21)^2</f>
        <v>1.1336455655305471E-4</v>
      </c>
      <c r="S21" s="71"/>
      <c r="T21" s="71"/>
      <c r="U21" s="71"/>
      <c r="V21" s="71"/>
      <c r="W21" s="71"/>
      <c r="X21" s="71" t="s">
        <v>153</v>
      </c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2.75" customHeight="1" x14ac:dyDescent="0.2">
      <c r="A22" s="71" t="s">
        <v>166</v>
      </c>
      <c r="B22" s="72" t="s">
        <v>61</v>
      </c>
      <c r="C22" s="72">
        <v>27710.356</v>
      </c>
      <c r="D22" s="72" t="s">
        <v>40</v>
      </c>
      <c r="E22" s="71">
        <f t="shared" si="1"/>
        <v>-16580.168239512794</v>
      </c>
      <c r="F22" s="71">
        <f t="shared" si="2"/>
        <v>-16580</v>
      </c>
      <c r="G22" s="71">
        <f t="shared" si="3"/>
        <v>-0.14452400000300258</v>
      </c>
      <c r="H22" s="71">
        <f>+G22</f>
        <v>-0.14452400000300258</v>
      </c>
      <c r="I22" s="71"/>
      <c r="J22" s="71"/>
      <c r="K22" s="71"/>
      <c r="L22" s="71"/>
      <c r="M22" s="71"/>
      <c r="N22" s="71"/>
      <c r="O22" s="71"/>
      <c r="P22" s="71">
        <f t="shared" si="4"/>
        <v>-0.15364524390468762</v>
      </c>
      <c r="Q22" s="73">
        <f t="shared" si="5"/>
        <v>12691.856</v>
      </c>
      <c r="R22" s="71">
        <f t="shared" si="6"/>
        <v>8.3197090314026409E-5</v>
      </c>
      <c r="S22" s="71"/>
      <c r="T22" s="71"/>
      <c r="U22" s="71"/>
      <c r="V22" s="71"/>
      <c r="W22" s="71"/>
      <c r="X22" s="71" t="s">
        <v>153</v>
      </c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2.75" customHeight="1" x14ac:dyDescent="0.2">
      <c r="A23" s="71" t="s">
        <v>166</v>
      </c>
      <c r="B23" s="72" t="s">
        <v>61</v>
      </c>
      <c r="C23" s="72">
        <v>28070.282999999999</v>
      </c>
      <c r="D23" s="72" t="s">
        <v>40</v>
      </c>
      <c r="E23" s="71">
        <f t="shared" si="1"/>
        <v>-16161.179399448592</v>
      </c>
      <c r="F23" s="71">
        <f t="shared" si="2"/>
        <v>-16161</v>
      </c>
      <c r="G23" s="71">
        <f t="shared" si="3"/>
        <v>-0.1541107999983069</v>
      </c>
      <c r="H23" s="71">
        <f>+G23</f>
        <v>-0.1541107999983069</v>
      </c>
      <c r="I23" s="71"/>
      <c r="J23" s="71"/>
      <c r="K23" s="71"/>
      <c r="L23" s="71"/>
      <c r="M23" s="71"/>
      <c r="N23" s="71"/>
      <c r="O23" s="71"/>
      <c r="P23" s="71">
        <f t="shared" si="4"/>
        <v>-0.14618948304289464</v>
      </c>
      <c r="Q23" s="73">
        <f t="shared" si="5"/>
        <v>13051.782999999999</v>
      </c>
      <c r="R23" s="71">
        <f t="shared" si="6"/>
        <v>6.2747262308101767E-5</v>
      </c>
      <c r="S23" s="71"/>
      <c r="T23" s="71"/>
      <c r="U23" s="71"/>
      <c r="V23" s="71"/>
      <c r="W23" s="71"/>
      <c r="X23" s="71" t="s">
        <v>154</v>
      </c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2.75" customHeight="1" x14ac:dyDescent="0.2">
      <c r="A24" s="71" t="s">
        <v>166</v>
      </c>
      <c r="B24" s="72" t="s">
        <v>61</v>
      </c>
      <c r="C24" s="72">
        <v>28070.302</v>
      </c>
      <c r="D24" s="72" t="s">
        <v>148</v>
      </c>
      <c r="E24" s="71">
        <f t="shared" si="1"/>
        <v>-16161.157281663705</v>
      </c>
      <c r="F24" s="71">
        <f t="shared" si="2"/>
        <v>-16161</v>
      </c>
      <c r="G24" s="71">
        <f t="shared" si="3"/>
        <v>-0.13511079999807407</v>
      </c>
      <c r="H24" s="71">
        <f>+G24</f>
        <v>-0.13511079999807407</v>
      </c>
      <c r="I24" s="71"/>
      <c r="J24" s="71"/>
      <c r="K24" s="71"/>
      <c r="L24" s="71"/>
      <c r="M24" s="71"/>
      <c r="N24" s="71"/>
      <c r="O24" s="71"/>
      <c r="P24" s="71">
        <f t="shared" si="4"/>
        <v>-0.14618948304289464</v>
      </c>
      <c r="Q24" s="73">
        <f t="shared" si="5"/>
        <v>13051.802</v>
      </c>
      <c r="R24" s="71">
        <f t="shared" si="6"/>
        <v>1.2273721800759477E-4</v>
      </c>
      <c r="S24" s="71"/>
      <c r="T24" s="71"/>
      <c r="U24" s="71"/>
      <c r="V24" s="71"/>
      <c r="W24" s="71"/>
      <c r="X24" s="71" t="s">
        <v>155</v>
      </c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2.75" customHeight="1" x14ac:dyDescent="0.2">
      <c r="A25" s="102" t="s">
        <v>221</v>
      </c>
      <c r="B25" s="103" t="s">
        <v>61</v>
      </c>
      <c r="C25" s="102">
        <v>28094.347000000002</v>
      </c>
      <c r="D25" s="102" t="s">
        <v>72</v>
      </c>
      <c r="E25" s="71">
        <f t="shared" si="1"/>
        <v>-16133.166642841543</v>
      </c>
      <c r="F25" s="71">
        <f t="shared" si="2"/>
        <v>-16133</v>
      </c>
      <c r="G25" s="71">
        <f t="shared" si="3"/>
        <v>-0.14315239999996265</v>
      </c>
      <c r="H25" s="71"/>
      <c r="I25" s="71">
        <f>+G25</f>
        <v>-0.14315239999996265</v>
      </c>
      <c r="J25" s="71"/>
      <c r="K25" s="71"/>
      <c r="L25" s="71"/>
      <c r="M25" s="71"/>
      <c r="N25" s="71"/>
      <c r="O25" s="71"/>
      <c r="P25" s="71">
        <f t="shared" si="4"/>
        <v>-0.14569766501933989</v>
      </c>
      <c r="Q25" s="73">
        <f t="shared" si="5"/>
        <v>13075.847000000002</v>
      </c>
      <c r="R25" s="71">
        <f t="shared" si="6"/>
        <v>6.4783740188654263E-6</v>
      </c>
    </row>
    <row r="26" spans="1:34" x14ac:dyDescent="0.2">
      <c r="A26" s="102" t="s">
        <v>221</v>
      </c>
      <c r="B26" s="103" t="s">
        <v>61</v>
      </c>
      <c r="C26" s="102">
        <v>28337.441999999999</v>
      </c>
      <c r="D26" s="102" t="s">
        <v>72</v>
      </c>
      <c r="E26" s="71">
        <f t="shared" si="1"/>
        <v>-15850.181226144807</v>
      </c>
      <c r="F26" s="71">
        <f t="shared" si="2"/>
        <v>-15850</v>
      </c>
      <c r="G26" s="71">
        <f t="shared" si="3"/>
        <v>-0.1556799999998475</v>
      </c>
      <c r="H26" s="71"/>
      <c r="I26" s="71">
        <f>+G26</f>
        <v>-0.1556799999998475</v>
      </c>
      <c r="J26" s="71"/>
      <c r="K26" s="71"/>
      <c r="L26" s="71"/>
      <c r="M26" s="71"/>
      <c r="N26" s="71"/>
      <c r="O26" s="71"/>
      <c r="P26" s="71">
        <f t="shared" si="4"/>
        <v>-0.14077192850716169</v>
      </c>
      <c r="Q26" s="73">
        <f t="shared" si="5"/>
        <v>13318.941999999999</v>
      </c>
      <c r="R26" s="71">
        <f t="shared" si="6"/>
        <v>2.2225059563103113E-4</v>
      </c>
    </row>
    <row r="27" spans="1:34" x14ac:dyDescent="0.2">
      <c r="A27" s="71" t="s">
        <v>166</v>
      </c>
      <c r="B27" s="72" t="s">
        <v>61</v>
      </c>
      <c r="C27" s="72">
        <v>28351.222000000002</v>
      </c>
      <c r="D27" s="72" t="s">
        <v>40</v>
      </c>
      <c r="E27" s="71">
        <f t="shared" si="1"/>
        <v>-15834.140011631625</v>
      </c>
      <c r="F27" s="71">
        <f t="shared" si="2"/>
        <v>-15834</v>
      </c>
      <c r="G27" s="71">
        <f t="shared" si="3"/>
        <v>-0.12027519999901415</v>
      </c>
      <c r="H27" s="71">
        <f>+G27</f>
        <v>-0.12027519999901415</v>
      </c>
      <c r="I27" s="71"/>
      <c r="J27" s="71"/>
      <c r="K27" s="71"/>
      <c r="L27" s="71"/>
      <c r="M27" s="71"/>
      <c r="N27" s="71"/>
      <c r="O27" s="71"/>
      <c r="P27" s="71">
        <f t="shared" si="4"/>
        <v>-0.14049589516839275</v>
      </c>
      <c r="Q27" s="73">
        <f t="shared" si="5"/>
        <v>13332.722000000002</v>
      </c>
      <c r="R27" s="71">
        <f t="shared" si="6"/>
        <v>4.0887651313293124E-4</v>
      </c>
      <c r="S27" s="71"/>
      <c r="T27" s="71"/>
      <c r="U27" s="71"/>
      <c r="V27" s="71"/>
      <c r="W27" s="71"/>
      <c r="X27" s="71" t="s">
        <v>156</v>
      </c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x14ac:dyDescent="0.2">
      <c r="A28" s="71" t="s">
        <v>166</v>
      </c>
      <c r="B28" s="72" t="s">
        <v>61</v>
      </c>
      <c r="C28" s="72">
        <v>28404.464</v>
      </c>
      <c r="D28" s="72" t="s">
        <v>148</v>
      </c>
      <c r="E28" s="71">
        <f t="shared" si="1"/>
        <v>-15772.161322000957</v>
      </c>
      <c r="F28" s="71">
        <f t="shared" si="2"/>
        <v>-15772</v>
      </c>
      <c r="G28" s="71">
        <f t="shared" si="3"/>
        <v>-0.13858160000017961</v>
      </c>
      <c r="H28" s="71">
        <f>+G28</f>
        <v>-0.13858160000017961</v>
      </c>
      <c r="I28" s="71"/>
      <c r="J28" s="71"/>
      <c r="K28" s="71"/>
      <c r="L28" s="71"/>
      <c r="M28" s="71"/>
      <c r="N28" s="71"/>
      <c r="O28" s="71"/>
      <c r="P28" s="71">
        <f t="shared" si="4"/>
        <v>-0.13942874618065793</v>
      </c>
      <c r="Q28" s="73">
        <f t="shared" si="5"/>
        <v>13385.964</v>
      </c>
      <c r="R28" s="71">
        <f t="shared" si="6"/>
        <v>7.1765665109900599E-7</v>
      </c>
      <c r="S28" s="71"/>
      <c r="T28" s="71"/>
      <c r="U28" s="71"/>
      <c r="V28" s="71"/>
      <c r="W28" s="71"/>
      <c r="X28" s="71" t="s">
        <v>157</v>
      </c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2.75" customHeight="1" x14ac:dyDescent="0.2">
      <c r="A29" s="71" t="s">
        <v>166</v>
      </c>
      <c r="B29" s="72" t="s">
        <v>61</v>
      </c>
      <c r="C29" s="72">
        <v>28428.53</v>
      </c>
      <c r="D29" s="72" t="s">
        <v>148</v>
      </c>
      <c r="E29" s="71">
        <f t="shared" si="1"/>
        <v>-15744.146237206027</v>
      </c>
      <c r="F29" s="71">
        <f t="shared" si="2"/>
        <v>-15744</v>
      </c>
      <c r="G29" s="71">
        <f t="shared" si="3"/>
        <v>-0.1256232000014279</v>
      </c>
      <c r="H29" s="71">
        <f>+G29</f>
        <v>-0.1256232000014279</v>
      </c>
      <c r="I29" s="71"/>
      <c r="J29" s="71"/>
      <c r="K29" s="71"/>
      <c r="L29" s="71"/>
      <c r="M29" s="71"/>
      <c r="N29" s="71"/>
      <c r="O29" s="71"/>
      <c r="P29" s="71">
        <f t="shared" si="4"/>
        <v>-0.1389481003400404</v>
      </c>
      <c r="Q29" s="73">
        <f t="shared" si="5"/>
        <v>13410.029999999999</v>
      </c>
      <c r="R29" s="71">
        <f t="shared" si="6"/>
        <v>1.7755296903395552E-4</v>
      </c>
      <c r="S29" s="71"/>
      <c r="T29" s="71"/>
      <c r="U29" s="71"/>
      <c r="V29" s="71"/>
      <c r="W29" s="71"/>
      <c r="X29" s="71" t="s">
        <v>155</v>
      </c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2.75" customHeight="1" x14ac:dyDescent="0.2">
      <c r="A30" s="102" t="s">
        <v>221</v>
      </c>
      <c r="B30" s="103" t="s">
        <v>61</v>
      </c>
      <c r="C30" s="102">
        <v>28429.345000000001</v>
      </c>
      <c r="D30" s="102" t="s">
        <v>72</v>
      </c>
      <c r="E30" s="71">
        <f t="shared" si="1"/>
        <v>-15743.197500643742</v>
      </c>
      <c r="F30" s="71">
        <f t="shared" si="2"/>
        <v>-15743</v>
      </c>
      <c r="G30" s="71">
        <f t="shared" si="3"/>
        <v>-0.16966039999897475</v>
      </c>
      <c r="H30" s="71"/>
      <c r="I30" s="71">
        <f>+G30</f>
        <v>-0.16966039999897475</v>
      </c>
      <c r="J30" s="71"/>
      <c r="K30" s="71"/>
      <c r="L30" s="71"/>
      <c r="M30" s="71"/>
      <c r="N30" s="71"/>
      <c r="O30" s="71"/>
      <c r="P30" s="71">
        <f t="shared" si="4"/>
        <v>-0.1389309492901554</v>
      </c>
      <c r="Q30" s="73">
        <f t="shared" si="5"/>
        <v>13410.845000000001</v>
      </c>
      <c r="R30" s="71">
        <f t="shared" si="6"/>
        <v>9.4429914086575841E-4</v>
      </c>
    </row>
    <row r="31" spans="1:34" ht="12.75" customHeight="1" x14ac:dyDescent="0.2">
      <c r="A31" s="102" t="s">
        <v>221</v>
      </c>
      <c r="B31" s="103" t="s">
        <v>61</v>
      </c>
      <c r="C31" s="102">
        <v>28813.370999999999</v>
      </c>
      <c r="D31" s="102" t="s">
        <v>72</v>
      </c>
      <c r="E31" s="71">
        <f t="shared" si="1"/>
        <v>-15296.155160684544</v>
      </c>
      <c r="F31" s="71">
        <f t="shared" si="2"/>
        <v>-15296</v>
      </c>
      <c r="G31" s="71">
        <f t="shared" si="3"/>
        <v>-0.1332888000033563</v>
      </c>
      <c r="H31" s="71"/>
      <c r="I31" s="71">
        <f>+G31</f>
        <v>-0.1332888000033563</v>
      </c>
      <c r="J31" s="71"/>
      <c r="K31" s="71"/>
      <c r="L31" s="71"/>
      <c r="M31" s="71"/>
      <c r="N31" s="71"/>
      <c r="O31" s="71"/>
      <c r="P31" s="71">
        <f t="shared" si="4"/>
        <v>-0.13136713365783406</v>
      </c>
      <c r="Q31" s="73">
        <f t="shared" si="5"/>
        <v>13794.870999999999</v>
      </c>
      <c r="R31" s="71">
        <f t="shared" si="6"/>
        <v>3.6928015435127944E-6</v>
      </c>
    </row>
    <row r="32" spans="1:34" ht="12.75" customHeight="1" x14ac:dyDescent="0.2">
      <c r="A32" s="102" t="s">
        <v>221</v>
      </c>
      <c r="B32" s="103" t="s">
        <v>61</v>
      </c>
      <c r="C32" s="102">
        <v>29216.267</v>
      </c>
      <c r="D32" s="102" t="s">
        <v>72</v>
      </c>
      <c r="E32" s="71">
        <f t="shared" si="1"/>
        <v>-14827.146368050186</v>
      </c>
      <c r="F32" s="71">
        <f t="shared" si="2"/>
        <v>-14827</v>
      </c>
      <c r="G32" s="71">
        <f t="shared" si="3"/>
        <v>-0.12573559999873396</v>
      </c>
      <c r="H32" s="71"/>
      <c r="I32" s="71">
        <f>+G32</f>
        <v>-0.12573559999873396</v>
      </c>
      <c r="J32" s="71"/>
      <c r="K32" s="71"/>
      <c r="L32" s="71"/>
      <c r="M32" s="71"/>
      <c r="N32" s="71"/>
      <c r="O32" s="71"/>
      <c r="P32" s="71">
        <f t="shared" si="4"/>
        <v>-0.12365137720464937</v>
      </c>
      <c r="Q32" s="73">
        <f t="shared" si="5"/>
        <v>14197.767</v>
      </c>
      <c r="R32" s="71">
        <f t="shared" si="6"/>
        <v>4.3439846553817605E-6</v>
      </c>
    </row>
    <row r="33" spans="1:34" ht="12.75" customHeight="1" x14ac:dyDescent="0.2">
      <c r="A33" s="71" t="s">
        <v>166</v>
      </c>
      <c r="B33" s="72" t="s">
        <v>61</v>
      </c>
      <c r="C33" s="72">
        <v>30532.33</v>
      </c>
      <c r="D33" s="72" t="s">
        <v>40</v>
      </c>
      <c r="E33" s="71">
        <f t="shared" si="1"/>
        <v>-13295.125403183934</v>
      </c>
      <c r="F33" s="71">
        <f t="shared" si="2"/>
        <v>-13295</v>
      </c>
      <c r="G33" s="71">
        <f t="shared" si="3"/>
        <v>-0.1077259999983653</v>
      </c>
      <c r="H33" s="71">
        <f t="shared" ref="H33:H51" si="7">+G33</f>
        <v>-0.1077259999983653</v>
      </c>
      <c r="I33" s="71"/>
      <c r="J33" s="71"/>
      <c r="K33" s="71"/>
      <c r="L33" s="71"/>
      <c r="M33" s="71"/>
      <c r="N33" s="71"/>
      <c r="O33" s="71"/>
      <c r="P33" s="71">
        <f t="shared" si="4"/>
        <v>-0.10001986402660119</v>
      </c>
      <c r="Q33" s="73">
        <f t="shared" si="5"/>
        <v>15513.830000000002</v>
      </c>
      <c r="R33" s="71">
        <f t="shared" si="6"/>
        <v>5.9384531615316668E-5</v>
      </c>
      <c r="S33" s="71"/>
      <c r="T33" s="71"/>
      <c r="U33" s="71"/>
      <c r="V33" s="71"/>
      <c r="W33" s="71"/>
      <c r="X33" s="71" t="s">
        <v>158</v>
      </c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2.75" customHeight="1" x14ac:dyDescent="0.2">
      <c r="A34" s="71" t="s">
        <v>166</v>
      </c>
      <c r="B34" s="72" t="s">
        <v>61</v>
      </c>
      <c r="C34" s="72">
        <v>30898.287</v>
      </c>
      <c r="D34" s="72" t="s">
        <v>40</v>
      </c>
      <c r="E34" s="71">
        <f t="shared" si="1"/>
        <v>-12869.117076652792</v>
      </c>
      <c r="F34" s="71">
        <f t="shared" si="2"/>
        <v>-12869</v>
      </c>
      <c r="G34" s="71">
        <f t="shared" si="3"/>
        <v>-0.10057320000123582</v>
      </c>
      <c r="H34" s="71">
        <f t="shared" si="7"/>
        <v>-0.10057320000123582</v>
      </c>
      <c r="I34" s="71"/>
      <c r="J34" s="71"/>
      <c r="K34" s="71"/>
      <c r="L34" s="71"/>
      <c r="M34" s="71"/>
      <c r="N34" s="71"/>
      <c r="O34" s="71"/>
      <c r="P34" s="71">
        <f t="shared" si="4"/>
        <v>-9.3876481322230712E-2</v>
      </c>
      <c r="Q34" s="73">
        <f t="shared" si="5"/>
        <v>15879.787</v>
      </c>
      <c r="R34" s="71">
        <f t="shared" si="6"/>
        <v>4.4846041065735899E-5</v>
      </c>
      <c r="S34" s="71"/>
      <c r="T34" s="71"/>
      <c r="U34" s="71"/>
      <c r="V34" s="71"/>
      <c r="W34" s="71"/>
      <c r="X34" s="71" t="s">
        <v>159</v>
      </c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2.75" customHeight="1" x14ac:dyDescent="0.2">
      <c r="A35" s="71" t="s">
        <v>166</v>
      </c>
      <c r="B35" s="72" t="s">
        <v>61</v>
      </c>
      <c r="C35" s="72">
        <v>32296.827000000001</v>
      </c>
      <c r="D35" s="72" t="s">
        <v>40</v>
      </c>
      <c r="E35" s="71">
        <f t="shared" si="1"/>
        <v>-11241.085135777588</v>
      </c>
      <c r="F35" s="71">
        <f t="shared" si="2"/>
        <v>-11241</v>
      </c>
      <c r="G35" s="71">
        <f t="shared" si="3"/>
        <v>-7.3134800000843825E-2</v>
      </c>
      <c r="H35" s="71">
        <f t="shared" si="7"/>
        <v>-7.3134800000843825E-2</v>
      </c>
      <c r="I35" s="71"/>
      <c r="J35" s="71"/>
      <c r="K35" s="71"/>
      <c r="L35" s="71"/>
      <c r="M35" s="71"/>
      <c r="N35" s="71"/>
      <c r="O35" s="71"/>
      <c r="P35" s="71">
        <f t="shared" si="4"/>
        <v>-7.2113918008422803E-2</v>
      </c>
      <c r="Q35" s="73">
        <f t="shared" si="5"/>
        <v>17278.327000000001</v>
      </c>
      <c r="R35" s="71">
        <f t="shared" si="6"/>
        <v>1.0422000424495148E-6</v>
      </c>
      <c r="S35" s="71"/>
      <c r="T35" s="71"/>
      <c r="U35" s="71"/>
      <c r="V35" s="71"/>
      <c r="W35" s="71"/>
      <c r="X35" s="71" t="s">
        <v>160</v>
      </c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 ht="12.75" customHeight="1" x14ac:dyDescent="0.2">
      <c r="A36" s="71" t="s">
        <v>166</v>
      </c>
      <c r="B36" s="72" t="s">
        <v>61</v>
      </c>
      <c r="C36" s="72">
        <v>32821.71</v>
      </c>
      <c r="D36" s="72" t="s">
        <v>40</v>
      </c>
      <c r="E36" s="71">
        <f t="shared" si="1"/>
        <v>-10630.072015507594</v>
      </c>
      <c r="F36" s="71">
        <f t="shared" si="2"/>
        <v>-10630</v>
      </c>
      <c r="G36" s="71">
        <f t="shared" si="3"/>
        <v>-6.1864000002969988E-2</v>
      </c>
      <c r="H36" s="71">
        <f t="shared" si="7"/>
        <v>-6.1864000002969988E-2</v>
      </c>
      <c r="I36" s="71"/>
      <c r="J36" s="71"/>
      <c r="K36" s="71"/>
      <c r="L36" s="71"/>
      <c r="M36" s="71"/>
      <c r="N36" s="71"/>
      <c r="O36" s="71"/>
      <c r="P36" s="71">
        <f t="shared" si="4"/>
        <v>-6.4647882840519602E-2</v>
      </c>
      <c r="Q36" s="73">
        <f t="shared" si="5"/>
        <v>17803.21</v>
      </c>
      <c r="R36" s="71">
        <f t="shared" si="6"/>
        <v>7.7500036532032929E-6</v>
      </c>
      <c r="S36" s="71"/>
      <c r="T36" s="71"/>
      <c r="U36" s="71"/>
      <c r="V36" s="71"/>
      <c r="W36" s="71"/>
      <c r="X36" s="71" t="s">
        <v>160</v>
      </c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 ht="12.75" customHeight="1" x14ac:dyDescent="0.2">
      <c r="A37" s="71" t="s">
        <v>166</v>
      </c>
      <c r="B37" s="72" t="s">
        <v>61</v>
      </c>
      <c r="C37" s="72">
        <v>33218.578000000001</v>
      </c>
      <c r="D37" s="72" t="s">
        <v>40</v>
      </c>
      <c r="E37" s="71">
        <f t="shared" si="1"/>
        <v>-10168.080381152293</v>
      </c>
      <c r="F37" s="71">
        <f t="shared" si="2"/>
        <v>-10168</v>
      </c>
      <c r="G37" s="71">
        <f t="shared" si="3"/>
        <v>-6.9050400001287926E-2</v>
      </c>
      <c r="H37" s="71">
        <f t="shared" si="7"/>
        <v>-6.9050400001287926E-2</v>
      </c>
      <c r="I37" s="71"/>
      <c r="J37" s="71"/>
      <c r="K37" s="71"/>
      <c r="L37" s="71"/>
      <c r="M37" s="71"/>
      <c r="N37" s="71"/>
      <c r="O37" s="71"/>
      <c r="P37" s="71">
        <f t="shared" si="4"/>
        <v>-5.9256772788975551E-2</v>
      </c>
      <c r="Q37" s="73">
        <f t="shared" si="5"/>
        <v>18200.078000000001</v>
      </c>
      <c r="R37" s="71">
        <f t="shared" si="6"/>
        <v>9.5915133973745461E-5</v>
      </c>
      <c r="S37" s="71"/>
      <c r="T37" s="71"/>
      <c r="U37" s="71"/>
      <c r="V37" s="71"/>
      <c r="W37" s="71"/>
      <c r="X37" s="71" t="s">
        <v>160</v>
      </c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 ht="12.75" customHeight="1" x14ac:dyDescent="0.2">
      <c r="A38" s="71" t="s">
        <v>166</v>
      </c>
      <c r="B38" s="72" t="s">
        <v>61</v>
      </c>
      <c r="C38" s="72">
        <v>33483.165000000001</v>
      </c>
      <c r="D38" s="72" t="s">
        <v>40</v>
      </c>
      <c r="E38" s="71">
        <f t="shared" si="1"/>
        <v>-9860.0762574659148</v>
      </c>
      <c r="F38" s="71">
        <f t="shared" si="2"/>
        <v>-9860</v>
      </c>
      <c r="G38" s="71">
        <f t="shared" si="3"/>
        <v>-6.5507999999681488E-2</v>
      </c>
      <c r="H38" s="71">
        <f t="shared" si="7"/>
        <v>-6.5507999999681488E-2</v>
      </c>
      <c r="I38" s="71"/>
      <c r="J38" s="71"/>
      <c r="K38" s="71"/>
      <c r="L38" s="71"/>
      <c r="M38" s="71"/>
      <c r="N38" s="71"/>
      <c r="O38" s="71"/>
      <c r="P38" s="71">
        <f t="shared" si="4"/>
        <v>-5.5784329741946088E-2</v>
      </c>
      <c r="Q38" s="73">
        <f t="shared" si="5"/>
        <v>18464.665000000001</v>
      </c>
      <c r="R38" s="71">
        <f t="shared" si="6"/>
        <v>9.4549763281167999E-5</v>
      </c>
      <c r="S38" s="71"/>
      <c r="T38" s="71"/>
      <c r="U38" s="71"/>
      <c r="V38" s="71"/>
      <c r="W38" s="71"/>
      <c r="X38" s="71" t="s">
        <v>161</v>
      </c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 ht="12.75" customHeight="1" x14ac:dyDescent="0.2">
      <c r="A39" s="71" t="s">
        <v>166</v>
      </c>
      <c r="B39" s="72" t="s">
        <v>61</v>
      </c>
      <c r="C39" s="72">
        <v>33584.542000000001</v>
      </c>
      <c r="D39" s="72" t="s">
        <v>40</v>
      </c>
      <c r="E39" s="71">
        <f t="shared" si="1"/>
        <v>-9742.0639059635578</v>
      </c>
      <c r="F39" s="71">
        <f t="shared" si="2"/>
        <v>-9742</v>
      </c>
      <c r="G39" s="71">
        <f t="shared" si="3"/>
        <v>-5.4897599999094382E-2</v>
      </c>
      <c r="H39" s="71">
        <f t="shared" si="7"/>
        <v>-5.4897599999094382E-2</v>
      </c>
      <c r="I39" s="71"/>
      <c r="J39" s="71"/>
      <c r="K39" s="71"/>
      <c r="L39" s="71"/>
      <c r="M39" s="71"/>
      <c r="N39" s="71"/>
      <c r="O39" s="71"/>
      <c r="P39" s="71">
        <f t="shared" si="4"/>
        <v>-5.4479758725358853E-2</v>
      </c>
      <c r="Q39" s="73">
        <f t="shared" si="5"/>
        <v>18566.042000000001</v>
      </c>
      <c r="R39" s="71">
        <f t="shared" si="6"/>
        <v>1.7459133003692964E-7</v>
      </c>
      <c r="S39" s="71"/>
      <c r="T39" s="71"/>
      <c r="U39" s="71"/>
      <c r="V39" s="71"/>
      <c r="W39" s="71"/>
      <c r="X39" s="71" t="s">
        <v>160</v>
      </c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 ht="12.75" customHeight="1" x14ac:dyDescent="0.2">
      <c r="A40" s="71" t="s">
        <v>166</v>
      </c>
      <c r="B40" s="72" t="s">
        <v>61</v>
      </c>
      <c r="C40" s="72">
        <v>33919.576000000001</v>
      </c>
      <c r="D40" s="72" t="s">
        <v>40</v>
      </c>
      <c r="E40" s="71">
        <f t="shared" si="1"/>
        <v>-9352.052856383867</v>
      </c>
      <c r="F40" s="71">
        <f t="shared" si="2"/>
        <v>-9352</v>
      </c>
      <c r="G40" s="71">
        <f t="shared" si="3"/>
        <v>-4.5405600001686253E-2</v>
      </c>
      <c r="H40" s="71">
        <f t="shared" si="7"/>
        <v>-4.5405600001686253E-2</v>
      </c>
      <c r="I40" s="71"/>
      <c r="J40" s="71"/>
      <c r="K40" s="71"/>
      <c r="L40" s="71"/>
      <c r="M40" s="71"/>
      <c r="N40" s="71"/>
      <c r="O40" s="71"/>
      <c r="P40" s="71">
        <f t="shared" si="4"/>
        <v>-5.0269649152003548E-2</v>
      </c>
      <c r="Q40" s="73">
        <f t="shared" si="5"/>
        <v>18901.076000000001</v>
      </c>
      <c r="R40" s="71">
        <f t="shared" si="6"/>
        <v>2.3658974136702404E-5</v>
      </c>
      <c r="S40" s="71"/>
      <c r="T40" s="71"/>
      <c r="U40" s="71"/>
      <c r="V40" s="71"/>
      <c r="W40" s="71"/>
      <c r="X40" s="71" t="s">
        <v>160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 ht="12.75" customHeight="1" x14ac:dyDescent="0.2">
      <c r="A41" s="71" t="s">
        <v>166</v>
      </c>
      <c r="B41" s="72" t="s">
        <v>61</v>
      </c>
      <c r="C41" s="72">
        <v>34223.667000000001</v>
      </c>
      <c r="D41" s="72" t="s">
        <v>40</v>
      </c>
      <c r="E41" s="71">
        <f t="shared" si="1"/>
        <v>-8998.0623656344542</v>
      </c>
      <c r="F41" s="71">
        <f t="shared" si="2"/>
        <v>-8998</v>
      </c>
      <c r="G41" s="71">
        <f t="shared" si="3"/>
        <v>-5.357440000079805E-2</v>
      </c>
      <c r="H41" s="71">
        <f t="shared" si="7"/>
        <v>-5.357440000079805E-2</v>
      </c>
      <c r="I41" s="71"/>
      <c r="J41" s="71"/>
      <c r="K41" s="71"/>
      <c r="L41" s="71"/>
      <c r="M41" s="71"/>
      <c r="N41" s="71"/>
      <c r="O41" s="71"/>
      <c r="P41" s="71">
        <f t="shared" si="4"/>
        <v>-4.6583240585130983E-2</v>
      </c>
      <c r="Q41" s="73">
        <f t="shared" si="5"/>
        <v>19205.167000000001</v>
      </c>
      <c r="R41" s="71">
        <f t="shared" si="6"/>
        <v>4.8876309975270282E-5</v>
      </c>
      <c r="S41" s="71"/>
      <c r="T41" s="71"/>
      <c r="U41" s="71"/>
      <c r="V41" s="71"/>
      <c r="W41" s="71"/>
      <c r="X41" s="71" t="s">
        <v>160</v>
      </c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 ht="12.75" customHeight="1" x14ac:dyDescent="0.2">
      <c r="A42" s="71" t="s">
        <v>166</v>
      </c>
      <c r="B42" s="72" t="s">
        <v>61</v>
      </c>
      <c r="C42" s="72">
        <v>35089.597000000002</v>
      </c>
      <c r="D42" s="72" t="s">
        <v>40</v>
      </c>
      <c r="E42" s="71">
        <f t="shared" si="1"/>
        <v>-7990.0384989148297</v>
      </c>
      <c r="F42" s="71">
        <f t="shared" si="2"/>
        <v>-7990</v>
      </c>
      <c r="G42" s="71">
        <f t="shared" si="3"/>
        <v>-3.307199999835575E-2</v>
      </c>
      <c r="H42" s="71">
        <f t="shared" si="7"/>
        <v>-3.307199999835575E-2</v>
      </c>
      <c r="I42" s="71"/>
      <c r="J42" s="71"/>
      <c r="K42" s="71"/>
      <c r="L42" s="71"/>
      <c r="M42" s="71"/>
      <c r="N42" s="71"/>
      <c r="O42" s="71"/>
      <c r="P42" s="71">
        <f t="shared" si="4"/>
        <v>-3.6790454402143145E-2</v>
      </c>
      <c r="Q42" s="73">
        <f t="shared" si="5"/>
        <v>20071.097000000002</v>
      </c>
      <c r="R42" s="71">
        <f t="shared" si="6"/>
        <v>1.3826903153045875E-5</v>
      </c>
      <c r="S42" s="71"/>
      <c r="T42" s="71"/>
      <c r="U42" s="71"/>
      <c r="V42" s="71"/>
      <c r="W42" s="71"/>
      <c r="X42" s="71" t="s">
        <v>160</v>
      </c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 ht="12.75" customHeight="1" x14ac:dyDescent="0.2">
      <c r="A43" s="71" t="s">
        <v>166</v>
      </c>
      <c r="B43" s="72" t="s">
        <v>61</v>
      </c>
      <c r="C43" s="72">
        <v>36821.43</v>
      </c>
      <c r="D43" s="72" t="s">
        <v>40</v>
      </c>
      <c r="E43" s="71">
        <f t="shared" si="1"/>
        <v>-5974.0221960119998</v>
      </c>
      <c r="F43" s="71">
        <f t="shared" si="2"/>
        <v>-5974</v>
      </c>
      <c r="G43" s="71">
        <f t="shared" si="3"/>
        <v>-1.9067199995333795E-2</v>
      </c>
      <c r="H43" s="71">
        <f t="shared" si="7"/>
        <v>-1.9067199995333795E-2</v>
      </c>
      <c r="I43" s="71"/>
      <c r="J43" s="71"/>
      <c r="K43" s="71"/>
      <c r="L43" s="71"/>
      <c r="M43" s="71"/>
      <c r="N43" s="71"/>
      <c r="O43" s="71"/>
      <c r="P43" s="71">
        <f t="shared" si="4"/>
        <v>-2.0331484923781597E-2</v>
      </c>
      <c r="Q43" s="73">
        <f t="shared" si="5"/>
        <v>21802.93</v>
      </c>
      <c r="R43" s="71">
        <f t="shared" si="6"/>
        <v>1.5984163803002644E-6</v>
      </c>
      <c r="S43" s="71"/>
      <c r="T43" s="71"/>
      <c r="U43" s="71"/>
      <c r="V43" s="71"/>
      <c r="W43" s="71"/>
      <c r="X43" s="71" t="s">
        <v>162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 ht="12.75" customHeight="1" x14ac:dyDescent="0.2">
      <c r="A44" s="71" t="s">
        <v>166</v>
      </c>
      <c r="B44" s="72" t="s">
        <v>61</v>
      </c>
      <c r="C44" s="72">
        <v>36895.307999999997</v>
      </c>
      <c r="D44" s="72" t="s">
        <v>40</v>
      </c>
      <c r="E44" s="71">
        <f t="shared" si="1"/>
        <v>-5888.0212638055746</v>
      </c>
      <c r="F44" s="71">
        <f t="shared" si="2"/>
        <v>-5888</v>
      </c>
      <c r="G44" s="71">
        <f t="shared" si="3"/>
        <v>-1.8266400002175942E-2</v>
      </c>
      <c r="H44" s="71">
        <f t="shared" si="7"/>
        <v>-1.8266400002175942E-2</v>
      </c>
      <c r="I44" s="71"/>
      <c r="J44" s="71"/>
      <c r="K44" s="71"/>
      <c r="L44" s="71"/>
      <c r="M44" s="71"/>
      <c r="N44" s="71"/>
      <c r="O44" s="71"/>
      <c r="P44" s="71">
        <f t="shared" si="4"/>
        <v>-1.9722077251754896E-2</v>
      </c>
      <c r="Q44" s="73">
        <f t="shared" si="5"/>
        <v>21876.807999999997</v>
      </c>
      <c r="R44" s="71">
        <f t="shared" si="6"/>
        <v>2.1189962549417475E-6</v>
      </c>
      <c r="S44" s="71"/>
      <c r="T44" s="71"/>
      <c r="U44" s="71"/>
      <c r="V44" s="71"/>
      <c r="W44" s="71"/>
      <c r="X44" s="71" t="s">
        <v>162</v>
      </c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 ht="12.75" customHeight="1" x14ac:dyDescent="0.2">
      <c r="A45" s="71" t="s">
        <v>166</v>
      </c>
      <c r="B45" s="72" t="s">
        <v>61</v>
      </c>
      <c r="C45" s="72">
        <v>37199.428999999996</v>
      </c>
      <c r="D45" s="72" t="s">
        <v>40</v>
      </c>
      <c r="E45" s="71">
        <f t="shared" si="1"/>
        <v>-5533.9958502379213</v>
      </c>
      <c r="F45" s="71">
        <f t="shared" si="2"/>
        <v>-5534</v>
      </c>
      <c r="G45" s="71">
        <f t="shared" si="3"/>
        <v>3.5647999975481071E-3</v>
      </c>
      <c r="H45" s="71">
        <f t="shared" si="7"/>
        <v>3.5647999975481071E-3</v>
      </c>
      <c r="I45" s="71"/>
      <c r="J45" s="71"/>
      <c r="K45" s="71"/>
      <c r="L45" s="71"/>
      <c r="M45" s="71"/>
      <c r="N45" s="71"/>
      <c r="O45" s="71"/>
      <c r="P45" s="71">
        <f t="shared" si="4"/>
        <v>-1.7293468571029307E-2</v>
      </c>
      <c r="Q45" s="73">
        <f t="shared" si="5"/>
        <v>22180.928999999996</v>
      </c>
      <c r="R45" s="71">
        <f t="shared" si="6"/>
        <v>4.3506736767890444E-4</v>
      </c>
      <c r="S45" s="71"/>
      <c r="T45" s="71"/>
      <c r="U45" s="71"/>
      <c r="V45" s="71"/>
      <c r="W45" s="71"/>
      <c r="X45" s="71" t="s">
        <v>162</v>
      </c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 ht="12.75" customHeight="1" x14ac:dyDescent="0.2">
      <c r="A46" s="71" t="s">
        <v>166</v>
      </c>
      <c r="B46" s="72" t="s">
        <v>61</v>
      </c>
      <c r="C46" s="72">
        <v>38290.402999999998</v>
      </c>
      <c r="D46" s="72" t="s">
        <v>40</v>
      </c>
      <c r="E46" s="71">
        <f t="shared" si="1"/>
        <v>-4263.9996265586651</v>
      </c>
      <c r="F46" s="71">
        <f t="shared" si="2"/>
        <v>-4264</v>
      </c>
      <c r="G46" s="71">
        <f t="shared" si="3"/>
        <v>3.2079999800771475E-4</v>
      </c>
      <c r="H46" s="71">
        <f t="shared" si="7"/>
        <v>3.2079999800771475E-4</v>
      </c>
      <c r="I46" s="71"/>
      <c r="J46" s="71"/>
      <c r="K46" s="71"/>
      <c r="L46" s="71"/>
      <c r="M46" s="71"/>
      <c r="N46" s="71"/>
      <c r="O46" s="71"/>
      <c r="P46" s="71">
        <f t="shared" si="4"/>
        <v>-9.638430762975974E-3</v>
      </c>
      <c r="Q46" s="73">
        <f t="shared" si="5"/>
        <v>23271.902999999998</v>
      </c>
      <c r="R46" s="71">
        <f t="shared" si="6"/>
        <v>9.9186277350523741E-5</v>
      </c>
      <c r="S46" s="71"/>
      <c r="T46" s="71"/>
      <c r="U46" s="71"/>
      <c r="V46" s="71"/>
      <c r="W46" s="71"/>
      <c r="X46" s="71" t="s">
        <v>163</v>
      </c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 ht="12.75" customHeight="1" x14ac:dyDescent="0.2">
      <c r="A47" s="71" t="s">
        <v>166</v>
      </c>
      <c r="B47" s="72" t="s">
        <v>61</v>
      </c>
      <c r="C47" s="72">
        <v>41928.424099999997</v>
      </c>
      <c r="D47" s="72" t="s">
        <v>149</v>
      </c>
      <c r="E47" s="71">
        <f t="shared" si="1"/>
        <v>-29.001305182130285</v>
      </c>
      <c r="F47" s="71">
        <f t="shared" si="2"/>
        <v>-29</v>
      </c>
      <c r="G47" s="71">
        <f t="shared" si="3"/>
        <v>-1.1212000026716851E-3</v>
      </c>
      <c r="H47" s="71">
        <f t="shared" si="7"/>
        <v>-1.1212000026716851E-3</v>
      </c>
      <c r="I47" s="71"/>
      <c r="J47" s="71"/>
      <c r="K47" s="71"/>
      <c r="L47" s="71"/>
      <c r="M47" s="71"/>
      <c r="N47" s="71"/>
      <c r="O47" s="71"/>
      <c r="P47" s="71">
        <f t="shared" si="4"/>
        <v>3.9317129963840148E-3</v>
      </c>
      <c r="Q47" s="73">
        <f t="shared" si="5"/>
        <v>26909.924099999997</v>
      </c>
      <c r="R47" s="71">
        <f t="shared" si="6"/>
        <v>2.5531929776026068E-5</v>
      </c>
      <c r="S47" s="71"/>
      <c r="T47" s="71"/>
      <c r="U47" s="71"/>
      <c r="V47" s="71"/>
      <c r="W47" s="71"/>
      <c r="X47" s="71" t="s">
        <v>164</v>
      </c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 ht="12.75" customHeight="1" x14ac:dyDescent="0.2">
      <c r="A48" s="71" t="s">
        <v>15</v>
      </c>
      <c r="B48" s="71"/>
      <c r="C48" s="72">
        <v>41953.337299999999</v>
      </c>
      <c r="D48" s="72" t="s">
        <v>17</v>
      </c>
      <c r="E48" s="71">
        <f t="shared" si="1"/>
        <v>0</v>
      </c>
      <c r="F48" s="71">
        <f t="shared" si="2"/>
        <v>0</v>
      </c>
      <c r="G48" s="71">
        <f t="shared" si="3"/>
        <v>0</v>
      </c>
      <c r="H48" s="71">
        <f t="shared" si="7"/>
        <v>0</v>
      </c>
      <c r="I48" s="71"/>
      <c r="J48" s="71"/>
      <c r="K48" s="71"/>
      <c r="L48" s="71"/>
      <c r="M48" s="71"/>
      <c r="N48" s="71"/>
      <c r="O48" s="71"/>
      <c r="P48" s="71">
        <f t="shared" si="4"/>
        <v>3.9612187921879228E-3</v>
      </c>
      <c r="Q48" s="73">
        <f t="shared" si="5"/>
        <v>26934.837299999999</v>
      </c>
      <c r="R48" s="71">
        <f t="shared" si="6"/>
        <v>1.5691254319582747E-5</v>
      </c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1:34" ht="12.75" customHeight="1" x14ac:dyDescent="0.2">
      <c r="A49" s="71" t="s">
        <v>166</v>
      </c>
      <c r="B49" s="72" t="s">
        <v>61</v>
      </c>
      <c r="C49" s="75">
        <v>41953.337500000001</v>
      </c>
      <c r="D49" s="72" t="s">
        <v>149</v>
      </c>
      <c r="E49" s="71">
        <f t="shared" si="1"/>
        <v>2.3281879087836085E-4</v>
      </c>
      <c r="F49" s="71">
        <f t="shared" si="2"/>
        <v>0</v>
      </c>
      <c r="G49" s="71">
        <f t="shared" si="3"/>
        <v>2.0000000222353265E-4</v>
      </c>
      <c r="H49" s="71">
        <f t="shared" si="7"/>
        <v>2.0000000222353265E-4</v>
      </c>
      <c r="I49" s="71"/>
      <c r="J49" s="71"/>
      <c r="K49" s="71"/>
      <c r="L49" s="71"/>
      <c r="M49" s="71"/>
      <c r="N49" s="71"/>
      <c r="O49" s="71"/>
      <c r="P49" s="71">
        <f t="shared" si="4"/>
        <v>3.9612187921879228E-3</v>
      </c>
      <c r="Q49" s="73">
        <f t="shared" si="5"/>
        <v>26934.837500000001</v>
      </c>
      <c r="R49" s="71">
        <f t="shared" si="6"/>
        <v>1.4146766785981191E-5</v>
      </c>
      <c r="S49" s="71"/>
      <c r="T49" s="71"/>
      <c r="U49" s="71"/>
      <c r="V49" s="71"/>
      <c r="W49" s="71"/>
      <c r="X49" s="71" t="s">
        <v>164</v>
      </c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1:34" ht="12.75" customHeight="1" x14ac:dyDescent="0.2">
      <c r="A50" s="71" t="s">
        <v>166</v>
      </c>
      <c r="B50" s="72" t="s">
        <v>61</v>
      </c>
      <c r="C50" s="72">
        <v>42567.549200000001</v>
      </c>
      <c r="D50" s="72" t="s">
        <v>149</v>
      </c>
      <c r="E50" s="71">
        <f t="shared" si="1"/>
        <v>715.00035155637272</v>
      </c>
      <c r="F50" s="71">
        <f t="shared" si="2"/>
        <v>715</v>
      </c>
      <c r="G50" s="71">
        <f t="shared" si="3"/>
        <v>3.0200000037439167E-4</v>
      </c>
      <c r="H50" s="71">
        <f t="shared" si="7"/>
        <v>3.0200000037439167E-4</v>
      </c>
      <c r="I50" s="71"/>
      <c r="J50" s="71"/>
      <c r="K50" s="71"/>
      <c r="L50" s="71"/>
      <c r="M50" s="71"/>
      <c r="N50" s="71"/>
      <c r="O50" s="71"/>
      <c r="P50" s="71">
        <f t="shared" si="4"/>
        <v>4.4158672755222218E-3</v>
      </c>
      <c r="Q50" s="73">
        <f t="shared" si="5"/>
        <v>27549.049200000001</v>
      </c>
      <c r="R50" s="71">
        <f t="shared" si="6"/>
        <v>1.6923903957532231E-5</v>
      </c>
      <c r="S50" s="71"/>
      <c r="T50" s="71"/>
      <c r="U50" s="71"/>
      <c r="V50" s="71"/>
      <c r="W50" s="71"/>
      <c r="X50" s="71" t="s">
        <v>164</v>
      </c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4" x14ac:dyDescent="0.2">
      <c r="A51" s="71" t="s">
        <v>166</v>
      </c>
      <c r="B51" s="72" t="s">
        <v>57</v>
      </c>
      <c r="C51" s="72">
        <v>42595.468999999997</v>
      </c>
      <c r="D51" s="72" t="s">
        <v>149</v>
      </c>
      <c r="E51" s="71">
        <f t="shared" si="1"/>
        <v>747.50162158285832</v>
      </c>
      <c r="F51" s="71">
        <f t="shared" si="2"/>
        <v>747.5</v>
      </c>
      <c r="G51" s="71">
        <f t="shared" si="3"/>
        <v>1.392999998643063E-3</v>
      </c>
      <c r="H51" s="71">
        <f t="shared" si="7"/>
        <v>1.392999998643063E-3</v>
      </c>
      <c r="I51" s="71"/>
      <c r="J51" s="71"/>
      <c r="K51" s="71"/>
      <c r="L51" s="71"/>
      <c r="M51" s="71"/>
      <c r="N51" s="71"/>
      <c r="O51" s="71"/>
      <c r="P51" s="71">
        <f t="shared" si="4"/>
        <v>4.4240737776627612E-3</v>
      </c>
      <c r="Q51" s="73">
        <f t="shared" si="5"/>
        <v>27576.968999999997</v>
      </c>
      <c r="R51" s="71">
        <f t="shared" si="6"/>
        <v>9.1874082538607546E-6</v>
      </c>
      <c r="S51" s="71"/>
      <c r="T51" s="71"/>
      <c r="U51" s="71"/>
      <c r="V51" s="71"/>
      <c r="W51" s="71"/>
      <c r="X51" s="71" t="s">
        <v>164</v>
      </c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4" s="71" customFormat="1" ht="12.75" customHeight="1" x14ac:dyDescent="0.2">
      <c r="A52" s="102" t="s">
        <v>319</v>
      </c>
      <c r="B52" s="103" t="s">
        <v>61</v>
      </c>
      <c r="C52" s="102">
        <v>43011.712</v>
      </c>
      <c r="D52" s="102" t="s">
        <v>72</v>
      </c>
      <c r="E52" s="71">
        <f t="shared" si="1"/>
        <v>1232.0475760537499</v>
      </c>
      <c r="F52" s="71">
        <f t="shared" si="2"/>
        <v>1232</v>
      </c>
      <c r="G52" s="71">
        <f t="shared" si="3"/>
        <v>4.0869600001315121E-2</v>
      </c>
      <c r="I52" s="71">
        <f t="shared" ref="I52:I57" si="8">+G52</f>
        <v>4.0869600001315121E-2</v>
      </c>
      <c r="P52" s="71">
        <f t="shared" si="4"/>
        <v>4.4179488121429515E-3</v>
      </c>
      <c r="Q52" s="73">
        <f t="shared" si="5"/>
        <v>27993.212</v>
      </c>
      <c r="R52" s="71">
        <f t="shared" si="6"/>
        <v>1.3287228744170766E-3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71" customFormat="1" ht="12.75" customHeight="1" x14ac:dyDescent="0.2">
      <c r="A53" s="102" t="s">
        <v>319</v>
      </c>
      <c r="B53" s="103" t="s">
        <v>61</v>
      </c>
      <c r="C53" s="102">
        <v>43066.654999999999</v>
      </c>
      <c r="D53" s="102" t="s">
        <v>72</v>
      </c>
      <c r="E53" s="71">
        <f t="shared" ref="E53:E84" si="9">+(C53-C$7)/C$8</f>
        <v>1296.0063894788254</v>
      </c>
      <c r="F53" s="71">
        <f t="shared" ref="F53:F84" si="10">ROUND(2*E53,0)/2</f>
        <v>1296</v>
      </c>
      <c r="G53" s="71">
        <f t="shared" si="3"/>
        <v>5.4888000013306737E-3</v>
      </c>
      <c r="I53" s="71">
        <f t="shared" si="8"/>
        <v>5.4888000013306737E-3</v>
      </c>
      <c r="P53" s="71">
        <f t="shared" ref="P53:P84" si="11">+D$11+D$12*F53+D$13*F53^2</f>
        <v>4.3991362321483402E-3</v>
      </c>
      <c r="Q53" s="73">
        <f t="shared" ref="Q53:Q84" si="12">+C53-15018.5</f>
        <v>28048.154999999999</v>
      </c>
      <c r="R53" s="71">
        <f t="shared" si="6"/>
        <v>1.1873671298686498E-6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71" customFormat="1" ht="12.75" customHeight="1" x14ac:dyDescent="0.2">
      <c r="A54" s="102" t="s">
        <v>319</v>
      </c>
      <c r="B54" s="103" t="s">
        <v>61</v>
      </c>
      <c r="C54" s="102">
        <v>43309.775999999998</v>
      </c>
      <c r="D54" s="102" t="s">
        <v>72</v>
      </c>
      <c r="E54" s="71">
        <f t="shared" si="9"/>
        <v>1579.0220726180414</v>
      </c>
      <c r="F54" s="71">
        <f t="shared" si="10"/>
        <v>1579</v>
      </c>
      <c r="G54" s="71">
        <f t="shared" si="3"/>
        <v>1.8961199995828792E-2</v>
      </c>
      <c r="I54" s="71">
        <f t="shared" si="8"/>
        <v>1.8961199995828792E-2</v>
      </c>
      <c r="P54" s="71">
        <f t="shared" si="11"/>
        <v>4.2655858066637901E-3</v>
      </c>
      <c r="Q54" s="73">
        <f t="shared" si="12"/>
        <v>28291.275999999998</v>
      </c>
      <c r="R54" s="71">
        <f t="shared" si="6"/>
        <v>2.1596107639678774E-4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71" customFormat="1" ht="12.75" customHeight="1" x14ac:dyDescent="0.2">
      <c r="A55" s="102" t="s">
        <v>319</v>
      </c>
      <c r="B55" s="103" t="s">
        <v>61</v>
      </c>
      <c r="C55" s="102">
        <v>43395.675000000003</v>
      </c>
      <c r="D55" s="102" t="s">
        <v>72</v>
      </c>
      <c r="E55" s="71">
        <f t="shared" si="9"/>
        <v>1679.0165780946434</v>
      </c>
      <c r="F55" s="71">
        <f t="shared" si="10"/>
        <v>1679</v>
      </c>
      <c r="G55" s="71">
        <f t="shared" si="3"/>
        <v>1.4241200005926657E-2</v>
      </c>
      <c r="I55" s="71">
        <f t="shared" si="8"/>
        <v>1.4241200005926657E-2</v>
      </c>
      <c r="P55" s="71">
        <f t="shared" si="11"/>
        <v>4.1987522340422969E-3</v>
      </c>
      <c r="Q55" s="73">
        <f t="shared" si="12"/>
        <v>28377.175000000003</v>
      </c>
      <c r="R55" s="71">
        <f t="shared" si="6"/>
        <v>1.0085075725102518E-4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71" customFormat="1" ht="12.75" customHeight="1" x14ac:dyDescent="0.2">
      <c r="A56" s="102" t="s">
        <v>319</v>
      </c>
      <c r="B56" s="103" t="s">
        <v>61</v>
      </c>
      <c r="C56" s="102">
        <v>43420.603999999999</v>
      </c>
      <c r="D56" s="102" t="s">
        <v>72</v>
      </c>
      <c r="E56" s="71">
        <f t="shared" si="9"/>
        <v>1708.0362759610414</v>
      </c>
      <c r="F56" s="71">
        <f t="shared" si="10"/>
        <v>1708</v>
      </c>
      <c r="G56" s="71">
        <f t="shared" si="3"/>
        <v>3.1162400002358481E-2</v>
      </c>
      <c r="I56" s="71">
        <f t="shared" si="8"/>
        <v>3.1162400002358481E-2</v>
      </c>
      <c r="P56" s="71">
        <f t="shared" si="11"/>
        <v>4.1774518817330603E-3</v>
      </c>
      <c r="Q56" s="73">
        <f t="shared" si="12"/>
        <v>28402.103999999999</v>
      </c>
      <c r="R56" s="71">
        <f t="shared" si="6"/>
        <v>7.2818742507284545E-4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71" customFormat="1" ht="12.75" customHeight="1" x14ac:dyDescent="0.2">
      <c r="A57" s="102" t="s">
        <v>319</v>
      </c>
      <c r="B57" s="103" t="s">
        <v>61</v>
      </c>
      <c r="C57" s="102">
        <v>43687.745000000003</v>
      </c>
      <c r="D57" s="102" t="s">
        <v>72</v>
      </c>
      <c r="E57" s="71">
        <f t="shared" si="9"/>
        <v>2019.0134955738861</v>
      </c>
      <c r="F57" s="71">
        <f t="shared" si="10"/>
        <v>2019</v>
      </c>
      <c r="G57" s="71">
        <f t="shared" si="3"/>
        <v>1.1593200004426762E-2</v>
      </c>
      <c r="I57" s="71">
        <f t="shared" si="8"/>
        <v>1.1593200004426762E-2</v>
      </c>
      <c r="P57" s="71">
        <f t="shared" si="11"/>
        <v>3.8947939516438112E-3</v>
      </c>
      <c r="Q57" s="73">
        <f t="shared" si="12"/>
        <v>28669.245000000003</v>
      </c>
      <c r="R57" s="71">
        <f t="shared" si="6"/>
        <v>5.9265455753525179E-5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134" t="s">
        <v>667</v>
      </c>
      <c r="B58" s="134" t="s">
        <v>17</v>
      </c>
      <c r="C58" s="135">
        <v>43724.669600000001</v>
      </c>
      <c r="D58" s="136">
        <v>3.0000000000000001E-3</v>
      </c>
      <c r="E58" s="71">
        <f t="shared" si="9"/>
        <v>2061.9971987243416</v>
      </c>
      <c r="F58">
        <f t="shared" si="10"/>
        <v>2062</v>
      </c>
      <c r="G58">
        <f t="shared" si="3"/>
        <v>-2.4063999953796156E-3</v>
      </c>
      <c r="K58">
        <f>+G58</f>
        <v>-2.4063999953796156E-3</v>
      </c>
      <c r="O58">
        <f ca="1">+C$11+C$12*F58</f>
        <v>9.0563969791264146E-2</v>
      </c>
      <c r="P58">
        <f t="shared" si="11"/>
        <v>3.8479058467622033E-3</v>
      </c>
      <c r="Q58" s="2">
        <f t="shared" si="12"/>
        <v>28706.169600000001</v>
      </c>
      <c r="R58">
        <f t="shared" si="6"/>
        <v>3.9116341567049285E-5</v>
      </c>
    </row>
    <row r="59" spans="1:34" s="71" customFormat="1" ht="12.75" customHeight="1" x14ac:dyDescent="0.2">
      <c r="A59" s="102" t="s">
        <v>319</v>
      </c>
      <c r="B59" s="103" t="s">
        <v>61</v>
      </c>
      <c r="C59" s="102">
        <v>43779.65</v>
      </c>
      <c r="D59" s="102" t="s">
        <v>72</v>
      </c>
      <c r="E59" s="71">
        <f t="shared" si="9"/>
        <v>2125.9995492628286</v>
      </c>
      <c r="F59" s="71">
        <f t="shared" si="10"/>
        <v>2126</v>
      </c>
      <c r="G59" s="71">
        <f t="shared" si="3"/>
        <v>-3.8719999429304153E-4</v>
      </c>
      <c r="I59" s="71">
        <f t="shared" ref="I59:I65" si="13">+G59</f>
        <v>-3.8719999429304153E-4</v>
      </c>
      <c r="P59" s="71">
        <f t="shared" si="11"/>
        <v>3.7746068218881142E-3</v>
      </c>
      <c r="Q59" s="73">
        <f t="shared" si="12"/>
        <v>28761.15</v>
      </c>
      <c r="R59" s="71">
        <f t="shared" si="6"/>
        <v>1.7320635975211933E-5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71" customFormat="1" ht="12.75" customHeight="1" x14ac:dyDescent="0.2">
      <c r="A60" s="102" t="s">
        <v>319</v>
      </c>
      <c r="B60" s="103" t="s">
        <v>61</v>
      </c>
      <c r="C60" s="102">
        <v>43822.586000000003</v>
      </c>
      <c r="D60" s="102" t="s">
        <v>72</v>
      </c>
      <c r="E60" s="71">
        <f t="shared" si="9"/>
        <v>2175.9810867329188</v>
      </c>
      <c r="F60" s="71">
        <f t="shared" si="10"/>
        <v>2176</v>
      </c>
      <c r="G60" s="71">
        <f t="shared" si="3"/>
        <v>-1.624719999381341E-2</v>
      </c>
      <c r="I60" s="71">
        <f t="shared" si="13"/>
        <v>-1.624719999381341E-2</v>
      </c>
      <c r="P60" s="71">
        <f t="shared" si="11"/>
        <v>3.7144186460563895E-3</v>
      </c>
      <c r="Q60" s="73">
        <f t="shared" si="12"/>
        <v>28804.086000000003</v>
      </c>
      <c r="R60" s="71">
        <f t="shared" si="6"/>
        <v>3.9846621872359744E-4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71" customFormat="1" ht="12.75" customHeight="1" x14ac:dyDescent="0.2">
      <c r="A61" s="102" t="s">
        <v>319</v>
      </c>
      <c r="B61" s="103" t="s">
        <v>61</v>
      </c>
      <c r="C61" s="102">
        <v>44010.716</v>
      </c>
      <c r="D61" s="102" t="s">
        <v>72</v>
      </c>
      <c r="E61" s="71">
        <f t="shared" si="9"/>
        <v>2394.9820799378667</v>
      </c>
      <c r="F61" s="71">
        <f t="shared" si="10"/>
        <v>2395</v>
      </c>
      <c r="G61" s="71">
        <f t="shared" si="3"/>
        <v>-1.5394000001833774E-2</v>
      </c>
      <c r="I61" s="71">
        <f t="shared" si="13"/>
        <v>-1.5394000001833774E-2</v>
      </c>
      <c r="P61" s="71">
        <f t="shared" si="11"/>
        <v>3.4205812303948471E-3</v>
      </c>
      <c r="Q61" s="73">
        <f t="shared" si="12"/>
        <v>28992.216</v>
      </c>
      <c r="R61" s="71">
        <f t="shared" si="6"/>
        <v>3.5398846694412948E-4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71" customFormat="1" ht="12.75" customHeight="1" x14ac:dyDescent="0.2">
      <c r="A62" s="71" t="s">
        <v>33</v>
      </c>
      <c r="B62" s="74"/>
      <c r="C62" s="72">
        <v>44445.409</v>
      </c>
      <c r="D62" s="72" t="s">
        <v>148</v>
      </c>
      <c r="E62" s="71">
        <f t="shared" si="9"/>
        <v>2901.0055676285037</v>
      </c>
      <c r="F62" s="71">
        <f t="shared" si="10"/>
        <v>2901</v>
      </c>
      <c r="G62" s="71">
        <f t="shared" si="3"/>
        <v>4.7828000024310313E-3</v>
      </c>
      <c r="I62" s="71">
        <f t="shared" si="13"/>
        <v>4.7828000024310313E-3</v>
      </c>
      <c r="P62" s="71">
        <f t="shared" si="11"/>
        <v>2.5535258342914121E-3</v>
      </c>
      <c r="Q62" s="73">
        <f t="shared" si="12"/>
        <v>29426.909</v>
      </c>
      <c r="R62" s="71">
        <f t="shared" si="6"/>
        <v>4.9696633167345914E-6</v>
      </c>
      <c r="AC62" s="71">
        <v>7</v>
      </c>
      <c r="AE62" s="71" t="s">
        <v>32</v>
      </c>
      <c r="AH62" s="71" t="s">
        <v>34</v>
      </c>
    </row>
    <row r="63" spans="1:34" s="71" customFormat="1" ht="12.75" customHeight="1" x14ac:dyDescent="0.2">
      <c r="A63" s="102" t="s">
        <v>319</v>
      </c>
      <c r="B63" s="103" t="s">
        <v>61</v>
      </c>
      <c r="C63" s="102">
        <v>44492.694000000003</v>
      </c>
      <c r="D63" s="102" t="s">
        <v>72</v>
      </c>
      <c r="E63" s="71">
        <f t="shared" si="9"/>
        <v>2956.0497496499615</v>
      </c>
      <c r="F63" s="71">
        <f t="shared" si="10"/>
        <v>2956</v>
      </c>
      <c r="G63" s="71">
        <f t="shared" si="3"/>
        <v>4.2736800001875963E-2</v>
      </c>
      <c r="I63" s="71">
        <f t="shared" si="13"/>
        <v>4.2736800001875963E-2</v>
      </c>
      <c r="P63" s="71">
        <f t="shared" si="11"/>
        <v>2.4434563295971734E-3</v>
      </c>
      <c r="Q63" s="73">
        <f t="shared" si="12"/>
        <v>29474.194000000003</v>
      </c>
      <c r="R63" s="71">
        <f t="shared" si="6"/>
        <v>1.6235535442923692E-3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71" customFormat="1" ht="12.75" customHeight="1" x14ac:dyDescent="0.2">
      <c r="A64" s="102" t="s">
        <v>319</v>
      </c>
      <c r="B64" s="103" t="s">
        <v>61</v>
      </c>
      <c r="C64" s="102">
        <v>44554.54</v>
      </c>
      <c r="D64" s="102" t="s">
        <v>72</v>
      </c>
      <c r="E64" s="71">
        <f t="shared" si="9"/>
        <v>3028.0443035528633</v>
      </c>
      <c r="F64" s="71">
        <f t="shared" si="10"/>
        <v>3028</v>
      </c>
      <c r="G64" s="71">
        <f t="shared" si="3"/>
        <v>3.805840000131866E-2</v>
      </c>
      <c r="I64" s="71">
        <f t="shared" si="13"/>
        <v>3.805840000131866E-2</v>
      </c>
      <c r="P64" s="71">
        <f t="shared" si="11"/>
        <v>2.2946757327108212E-3</v>
      </c>
      <c r="Q64" s="73">
        <f t="shared" si="12"/>
        <v>29536.04</v>
      </c>
      <c r="R64" s="71">
        <f t="shared" si="6"/>
        <v>1.2790439735610095E-3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71" customFormat="1" ht="12.75" customHeight="1" x14ac:dyDescent="0.2">
      <c r="A65" s="102" t="s">
        <v>319</v>
      </c>
      <c r="B65" s="103" t="s">
        <v>61</v>
      </c>
      <c r="C65" s="102">
        <v>44560.531000000003</v>
      </c>
      <c r="D65" s="102" t="s">
        <v>72</v>
      </c>
      <c r="E65" s="71">
        <f t="shared" si="9"/>
        <v>3035.018390356091</v>
      </c>
      <c r="F65" s="71">
        <f t="shared" si="10"/>
        <v>3035</v>
      </c>
      <c r="G65" s="71">
        <f t="shared" si="3"/>
        <v>1.5798000000359025E-2</v>
      </c>
      <c r="I65" s="71">
        <f t="shared" si="13"/>
        <v>1.5798000000359025E-2</v>
      </c>
      <c r="P65" s="71">
        <f t="shared" si="11"/>
        <v>2.2799273398448564E-3</v>
      </c>
      <c r="Q65" s="73">
        <f t="shared" si="12"/>
        <v>29542.031000000003</v>
      </c>
      <c r="R65" s="71">
        <f t="shared" si="6"/>
        <v>1.827382884549406E-4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71" customFormat="1" ht="12.75" customHeight="1" x14ac:dyDescent="0.2">
      <c r="A66" s="71" t="s">
        <v>36</v>
      </c>
      <c r="B66" s="74"/>
      <c r="C66" s="72">
        <v>44853.440999999999</v>
      </c>
      <c r="D66" s="72" t="s">
        <v>148</v>
      </c>
      <c r="E66" s="71">
        <f t="shared" si="9"/>
        <v>3375.9931467461479</v>
      </c>
      <c r="F66" s="71">
        <f t="shared" si="10"/>
        <v>3376</v>
      </c>
      <c r="I66" s="71">
        <v>-5.8872000008705072E-3</v>
      </c>
      <c r="P66" s="71">
        <f t="shared" si="11"/>
        <v>1.5006096237680476E-3</v>
      </c>
      <c r="Q66" s="73">
        <f t="shared" si="12"/>
        <v>29834.940999999999</v>
      </c>
      <c r="AA66" s="71" t="s">
        <v>35</v>
      </c>
      <c r="AH66" s="71" t="s">
        <v>37</v>
      </c>
    </row>
    <row r="67" spans="1:34" s="71" customFormat="1" ht="12.75" customHeight="1" x14ac:dyDescent="0.2">
      <c r="A67" s="71" t="s">
        <v>36</v>
      </c>
      <c r="B67" s="74"/>
      <c r="C67" s="72">
        <v>44853.451000000001</v>
      </c>
      <c r="D67" s="72" t="s">
        <v>148</v>
      </c>
      <c r="E67" s="71">
        <f t="shared" si="9"/>
        <v>3376.0047876855647</v>
      </c>
      <c r="F67" s="71">
        <f t="shared" si="10"/>
        <v>3376</v>
      </c>
      <c r="G67" s="71">
        <f t="shared" ref="G67:G98" si="14">+C67-(C$7+F67*C$8)</f>
        <v>4.1128000011667609E-3</v>
      </c>
      <c r="I67" s="71">
        <f>+G67</f>
        <v>4.1128000011667609E-3</v>
      </c>
      <c r="P67" s="71">
        <f t="shared" si="11"/>
        <v>1.5006096237680476E-3</v>
      </c>
      <c r="Q67" s="73">
        <f t="shared" si="12"/>
        <v>29834.951000000001</v>
      </c>
      <c r="R67" s="71">
        <f t="shared" ref="R67:R98" si="15">+(P67-G67)^2</f>
        <v>6.8235385677744327E-6</v>
      </c>
      <c r="AA67" s="71" t="s">
        <v>35</v>
      </c>
      <c r="AH67" s="71" t="s">
        <v>37</v>
      </c>
    </row>
    <row r="68" spans="1:34" s="71" customFormat="1" ht="12.75" customHeight="1" x14ac:dyDescent="0.2">
      <c r="A68" s="71" t="s">
        <v>36</v>
      </c>
      <c r="B68" s="74"/>
      <c r="C68" s="72">
        <v>44853.47</v>
      </c>
      <c r="D68" s="72" t="s">
        <v>148</v>
      </c>
      <c r="E68" s="71">
        <f t="shared" si="9"/>
        <v>3376.0269054704522</v>
      </c>
      <c r="F68" s="71">
        <f t="shared" si="10"/>
        <v>3376</v>
      </c>
      <c r="G68" s="71">
        <f t="shared" si="14"/>
        <v>2.3112800001399592E-2</v>
      </c>
      <c r="I68" s="71">
        <f>+G68</f>
        <v>2.3112800001399592E-2</v>
      </c>
      <c r="P68" s="71">
        <f t="shared" si="11"/>
        <v>1.5006096237680476E-3</v>
      </c>
      <c r="Q68" s="73">
        <f t="shared" si="12"/>
        <v>29834.97</v>
      </c>
      <c r="R68" s="71">
        <f t="shared" si="15"/>
        <v>4.6708677291898952E-4</v>
      </c>
      <c r="AA68" s="71" t="s">
        <v>35</v>
      </c>
      <c r="AH68" s="71" t="s">
        <v>37</v>
      </c>
    </row>
    <row r="69" spans="1:34" x14ac:dyDescent="0.2">
      <c r="A69" s="134" t="s">
        <v>667</v>
      </c>
      <c r="B69" s="134" t="s">
        <v>17</v>
      </c>
      <c r="C69" s="135">
        <v>45167.6927</v>
      </c>
      <c r="D69" s="136">
        <v>2.3999999999999998E-3</v>
      </c>
      <c r="E69" s="71">
        <f t="shared" si="9"/>
        <v>3741.8116468064486</v>
      </c>
      <c r="F69">
        <f t="shared" si="10"/>
        <v>3742</v>
      </c>
      <c r="G69">
        <f t="shared" si="14"/>
        <v>-0.16180239999812329</v>
      </c>
      <c r="K69">
        <f>+G69</f>
        <v>-0.16180239999812329</v>
      </c>
      <c r="O69">
        <f ca="1">+C$11+C$12*F69</f>
        <v>6.8989657834904752E-2</v>
      </c>
      <c r="P69">
        <f t="shared" si="11"/>
        <v>5.3144801502976596E-4</v>
      </c>
      <c r="Q69" s="2">
        <f t="shared" si="12"/>
        <v>30149.1927</v>
      </c>
      <c r="R69">
        <f t="shared" si="15"/>
        <v>2.6352278210757481E-2</v>
      </c>
    </row>
    <row r="70" spans="1:34" s="71" customFormat="1" ht="12.75" customHeight="1" x14ac:dyDescent="0.2">
      <c r="A70" s="71" t="s">
        <v>39</v>
      </c>
      <c r="B70" s="74" t="s">
        <v>57</v>
      </c>
      <c r="C70" s="72">
        <v>45228.414199999999</v>
      </c>
      <c r="D70" s="72" t="s">
        <v>149</v>
      </c>
      <c r="E70" s="71">
        <f t="shared" si="9"/>
        <v>3812.4971770721922</v>
      </c>
      <c r="F70" s="71">
        <f t="shared" si="10"/>
        <v>3812.5</v>
      </c>
      <c r="G70" s="71">
        <f t="shared" si="14"/>
        <v>-2.4249999987659976E-3</v>
      </c>
      <c r="J70" s="71">
        <f>+G70</f>
        <v>-2.4249999987659976E-3</v>
      </c>
      <c r="P70" s="71">
        <f t="shared" si="11"/>
        <v>3.28982819647319E-4</v>
      </c>
      <c r="Q70" s="73">
        <f t="shared" si="12"/>
        <v>30209.914199999999</v>
      </c>
      <c r="R70" s="71">
        <f t="shared" si="15"/>
        <v>7.5844213641157544E-6</v>
      </c>
      <c r="AA70" s="71" t="s">
        <v>38</v>
      </c>
      <c r="AH70" s="71" t="s">
        <v>37</v>
      </c>
    </row>
    <row r="71" spans="1:34" s="71" customFormat="1" ht="12.75" customHeight="1" x14ac:dyDescent="0.2">
      <c r="A71" s="71" t="s">
        <v>39</v>
      </c>
      <c r="B71" s="74"/>
      <c r="C71" s="72">
        <v>45231.418599999997</v>
      </c>
      <c r="D71" s="72" t="s">
        <v>149</v>
      </c>
      <c r="E71" s="71">
        <f t="shared" si="9"/>
        <v>3815.9945809098817</v>
      </c>
      <c r="F71" s="71">
        <f t="shared" si="10"/>
        <v>3816</v>
      </c>
      <c r="G71" s="71">
        <f t="shared" si="14"/>
        <v>-4.65519999852404E-3</v>
      </c>
      <c r="J71" s="71">
        <f>+G71</f>
        <v>-4.65519999852404E-3</v>
      </c>
      <c r="P71" s="71">
        <f t="shared" si="11"/>
        <v>3.1879852482290423E-4</v>
      </c>
      <c r="Q71" s="73">
        <f t="shared" si="12"/>
        <v>30212.918599999997</v>
      </c>
      <c r="R71" s="71">
        <f t="shared" si="15"/>
        <v>2.4740661310257582E-5</v>
      </c>
      <c r="AA71" s="71" t="s">
        <v>38</v>
      </c>
      <c r="AH71" s="71" t="s">
        <v>37</v>
      </c>
    </row>
    <row r="72" spans="1:34" s="71" customFormat="1" ht="12.75" customHeight="1" x14ac:dyDescent="0.2">
      <c r="A72" s="71" t="s">
        <v>39</v>
      </c>
      <c r="B72" s="74"/>
      <c r="C72" s="72">
        <v>45232.278599999998</v>
      </c>
      <c r="D72" s="72" t="s">
        <v>149</v>
      </c>
      <c r="E72" s="71">
        <f t="shared" si="9"/>
        <v>3816.995701699529</v>
      </c>
      <c r="F72" s="71">
        <f t="shared" si="10"/>
        <v>3817</v>
      </c>
      <c r="G72" s="71">
        <f t="shared" si="14"/>
        <v>-3.6924000014550984E-3</v>
      </c>
      <c r="J72" s="71">
        <f>+G72</f>
        <v>-3.6924000014550984E-3</v>
      </c>
      <c r="P72" s="71">
        <f t="shared" si="11"/>
        <v>3.1588641842323576E-4</v>
      </c>
      <c r="Q72" s="73">
        <f t="shared" si="12"/>
        <v>30213.778599999998</v>
      </c>
      <c r="R72" s="71">
        <f t="shared" si="15"/>
        <v>1.6066360023781073E-5</v>
      </c>
      <c r="AA72" s="71" t="s">
        <v>38</v>
      </c>
      <c r="AH72" s="71" t="s">
        <v>37</v>
      </c>
    </row>
    <row r="73" spans="1:34" s="71" customFormat="1" ht="12.75" customHeight="1" x14ac:dyDescent="0.2">
      <c r="A73" s="71" t="s">
        <v>41</v>
      </c>
      <c r="B73" s="74"/>
      <c r="C73" s="72">
        <v>45566.449000000001</v>
      </c>
      <c r="D73" s="72" t="s">
        <v>40</v>
      </c>
      <c r="E73" s="71">
        <f t="shared" si="9"/>
        <v>4206.0014397513887</v>
      </c>
      <c r="F73" s="71">
        <f t="shared" si="10"/>
        <v>4206</v>
      </c>
      <c r="G73" s="71">
        <f t="shared" si="14"/>
        <v>1.2368000025162473E-3</v>
      </c>
      <c r="I73" s="71">
        <f>+G73</f>
        <v>1.2368000025162473E-3</v>
      </c>
      <c r="P73" s="71">
        <f t="shared" si="11"/>
        <v>-8.9472924507517405E-4</v>
      </c>
      <c r="Q73" s="73">
        <f t="shared" si="12"/>
        <v>30547.949000000001</v>
      </c>
      <c r="R73" s="71">
        <f t="shared" si="15"/>
        <v>4.5434169333376509E-6</v>
      </c>
      <c r="AA73" s="71" t="s">
        <v>40</v>
      </c>
      <c r="AH73" s="71" t="s">
        <v>37</v>
      </c>
    </row>
    <row r="74" spans="1:34" s="71" customFormat="1" ht="12.75" customHeight="1" x14ac:dyDescent="0.2">
      <c r="A74" s="71" t="s">
        <v>41</v>
      </c>
      <c r="B74" s="74"/>
      <c r="C74" s="72">
        <v>45597.375699999997</v>
      </c>
      <c r="D74" s="72" t="s">
        <v>149</v>
      </c>
      <c r="E74" s="71">
        <f t="shared" si="9"/>
        <v>4242.0030238504196</v>
      </c>
      <c r="F74" s="71">
        <f t="shared" si="10"/>
        <v>4242</v>
      </c>
      <c r="G74" s="71">
        <f t="shared" si="14"/>
        <v>2.5975999960792251E-3</v>
      </c>
      <c r="K74" s="71">
        <f>+G74</f>
        <v>2.5975999960792251E-3</v>
      </c>
      <c r="P74" s="71">
        <f t="shared" si="11"/>
        <v>-1.0146124426767562E-3</v>
      </c>
      <c r="Q74" s="73">
        <f t="shared" si="12"/>
        <v>30578.875699999997</v>
      </c>
      <c r="R74" s="71">
        <f t="shared" si="15"/>
        <v>1.3048078702703433E-5</v>
      </c>
      <c r="AA74" s="71" t="s">
        <v>38</v>
      </c>
      <c r="AH74" s="71" t="s">
        <v>37</v>
      </c>
    </row>
    <row r="75" spans="1:34" s="71" customFormat="1" ht="12.75" customHeight="1" x14ac:dyDescent="0.2">
      <c r="A75" s="71" t="s">
        <v>43</v>
      </c>
      <c r="B75" s="74"/>
      <c r="C75" s="72">
        <v>45603.383000000002</v>
      </c>
      <c r="D75" s="72" t="s">
        <v>148</v>
      </c>
      <c r="E75" s="71">
        <f t="shared" si="9"/>
        <v>4248.996085384897</v>
      </c>
      <c r="F75" s="71">
        <f t="shared" si="10"/>
        <v>4249</v>
      </c>
      <c r="G75" s="71">
        <f t="shared" si="14"/>
        <v>-3.3627999946475029E-3</v>
      </c>
      <c r="I75" s="71">
        <f>+G75</f>
        <v>-3.3627999946475029E-3</v>
      </c>
      <c r="P75" s="71">
        <f t="shared" si="11"/>
        <v>-1.0380774358549547E-3</v>
      </c>
      <c r="Q75" s="73">
        <f t="shared" si="12"/>
        <v>30584.883000000002</v>
      </c>
      <c r="R75" s="71">
        <f t="shared" si="15"/>
        <v>5.404334975358973E-6</v>
      </c>
      <c r="AA75" s="71" t="s">
        <v>35</v>
      </c>
      <c r="AC75" s="71">
        <v>14</v>
      </c>
      <c r="AE75" s="71" t="s">
        <v>42</v>
      </c>
      <c r="AH75" s="71" t="s">
        <v>34</v>
      </c>
    </row>
    <row r="76" spans="1:34" s="71" customFormat="1" ht="12.75" customHeight="1" x14ac:dyDescent="0.2">
      <c r="A76" s="71" t="s">
        <v>44</v>
      </c>
      <c r="B76" s="74"/>
      <c r="C76" s="72">
        <v>46309.512499999997</v>
      </c>
      <c r="D76" s="72" t="s">
        <v>149</v>
      </c>
      <c r="E76" s="71">
        <f t="shared" si="9"/>
        <v>5070.9971582138678</v>
      </c>
      <c r="F76" s="71">
        <f t="shared" si="10"/>
        <v>5071</v>
      </c>
      <c r="G76" s="71">
        <f t="shared" si="14"/>
        <v>-2.4412000057054684E-3</v>
      </c>
      <c r="K76" s="71">
        <f>+G76</f>
        <v>-2.4412000057054684E-3</v>
      </c>
      <c r="P76" s="71">
        <f t="shared" si="11"/>
        <v>-4.1430216291065049E-3</v>
      </c>
      <c r="Q76" s="73">
        <f t="shared" si="12"/>
        <v>31291.012499999997</v>
      </c>
      <c r="R76" s="71">
        <f t="shared" si="15"/>
        <v>2.8961968378753397E-6</v>
      </c>
      <c r="AA76" s="71" t="s">
        <v>38</v>
      </c>
      <c r="AH76" s="71" t="s">
        <v>37</v>
      </c>
    </row>
    <row r="77" spans="1:34" s="71" customFormat="1" ht="12.75" customHeight="1" x14ac:dyDescent="0.2">
      <c r="A77" s="71" t="s">
        <v>45</v>
      </c>
      <c r="B77" s="74"/>
      <c r="C77" s="72">
        <v>46614.466</v>
      </c>
      <c r="D77" s="72" t="s">
        <v>149</v>
      </c>
      <c r="E77" s="71">
        <f t="shared" si="9"/>
        <v>5425.9916799877838</v>
      </c>
      <c r="F77" s="71">
        <f t="shared" si="10"/>
        <v>5426</v>
      </c>
      <c r="G77" s="71">
        <f t="shared" si="14"/>
        <v>-7.1471999981440604E-3</v>
      </c>
      <c r="I77" s="71">
        <f t="shared" ref="I77:I86" si="16">+G77</f>
        <v>-7.1471999981440604E-3</v>
      </c>
      <c r="P77" s="71">
        <f t="shared" si="11"/>
        <v>-5.6982563196434095E-3</v>
      </c>
      <c r="Q77" s="73">
        <f t="shared" si="12"/>
        <v>31595.966</v>
      </c>
      <c r="R77" s="71">
        <f t="shared" si="15"/>
        <v>2.0994377834669978E-6</v>
      </c>
      <c r="AA77" s="71" t="s">
        <v>38</v>
      </c>
      <c r="AC77" s="71">
        <v>6</v>
      </c>
      <c r="AE77" s="71" t="s">
        <v>32</v>
      </c>
      <c r="AH77" s="71" t="s">
        <v>34</v>
      </c>
    </row>
    <row r="78" spans="1:34" s="71" customFormat="1" ht="12.75" customHeight="1" x14ac:dyDescent="0.2">
      <c r="A78" s="102" t="s">
        <v>319</v>
      </c>
      <c r="B78" s="103" t="s">
        <v>57</v>
      </c>
      <c r="C78" s="102">
        <v>46714.569000000003</v>
      </c>
      <c r="D78" s="102" t="s">
        <v>72</v>
      </c>
      <c r="E78" s="71">
        <f t="shared" si="9"/>
        <v>5542.5209758087358</v>
      </c>
      <c r="F78" s="71">
        <f t="shared" si="10"/>
        <v>5542.5</v>
      </c>
      <c r="G78" s="71">
        <f t="shared" si="14"/>
        <v>1.8019000002823304E-2</v>
      </c>
      <c r="I78" s="71">
        <f t="shared" si="16"/>
        <v>1.8019000002823304E-2</v>
      </c>
      <c r="P78" s="71">
        <f t="shared" si="11"/>
        <v>-6.2368075289126745E-3</v>
      </c>
      <c r="Q78" s="73">
        <f t="shared" si="12"/>
        <v>31696.069000000003</v>
      </c>
      <c r="R78" s="71">
        <f t="shared" si="15"/>
        <v>5.8834419901661989E-4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x14ac:dyDescent="0.2">
      <c r="A79" s="71" t="s">
        <v>48</v>
      </c>
      <c r="B79" s="74"/>
      <c r="C79" s="72">
        <v>46974.408000000003</v>
      </c>
      <c r="D79" s="72" t="s">
        <v>148</v>
      </c>
      <c r="E79" s="71">
        <f t="shared" si="9"/>
        <v>5844.9979814611106</v>
      </c>
      <c r="F79" s="71">
        <f t="shared" si="10"/>
        <v>5845</v>
      </c>
      <c r="G79" s="71">
        <f t="shared" si="14"/>
        <v>-1.7339999976684339E-3</v>
      </c>
      <c r="H79" s="71"/>
      <c r="I79" s="71">
        <f t="shared" si="16"/>
        <v>-1.7339999976684339E-3</v>
      </c>
      <c r="J79" s="71"/>
      <c r="K79" s="71"/>
      <c r="L79" s="71"/>
      <c r="M79" s="71"/>
      <c r="N79" s="71"/>
      <c r="O79" s="71"/>
      <c r="P79" s="71">
        <f t="shared" si="11"/>
        <v>-7.7001955297902741E-3</v>
      </c>
      <c r="Q79" s="73">
        <f t="shared" si="12"/>
        <v>31955.908000000003</v>
      </c>
      <c r="R79" s="71">
        <f t="shared" si="15"/>
        <v>3.559548912751061E-5</v>
      </c>
      <c r="S79" s="71"/>
      <c r="T79" s="71"/>
      <c r="U79" s="71"/>
      <c r="V79" s="71"/>
      <c r="W79" s="71"/>
      <c r="X79" s="71"/>
      <c r="Y79" s="71"/>
      <c r="Z79" s="71"/>
      <c r="AA79" s="71" t="s">
        <v>35</v>
      </c>
      <c r="AB79" s="71"/>
      <c r="AC79" s="71">
        <v>8</v>
      </c>
      <c r="AD79" s="71"/>
      <c r="AE79" s="71" t="s">
        <v>46</v>
      </c>
      <c r="AF79" s="71" t="s">
        <v>47</v>
      </c>
      <c r="AG79" s="71"/>
      <c r="AH79" s="71" t="s">
        <v>34</v>
      </c>
    </row>
    <row r="80" spans="1:34" x14ac:dyDescent="0.2">
      <c r="A80" s="71" t="s">
        <v>49</v>
      </c>
      <c r="B80" s="74"/>
      <c r="C80" s="72">
        <v>47005.328999999998</v>
      </c>
      <c r="D80" s="72"/>
      <c r="E80" s="71">
        <f t="shared" si="9"/>
        <v>5880.9929302246737</v>
      </c>
      <c r="F80" s="71">
        <f t="shared" si="10"/>
        <v>5881</v>
      </c>
      <c r="G80" s="71">
        <f t="shared" si="14"/>
        <v>-6.0731999983545393E-3</v>
      </c>
      <c r="H80" s="71"/>
      <c r="I80" s="71">
        <f t="shared" si="16"/>
        <v>-6.0731999983545393E-3</v>
      </c>
      <c r="J80" s="71"/>
      <c r="K80" s="71"/>
      <c r="L80" s="71"/>
      <c r="M80" s="71"/>
      <c r="N80" s="71"/>
      <c r="O80" s="71"/>
      <c r="P80" s="71">
        <f t="shared" si="11"/>
        <v>-7.8806005307365222E-3</v>
      </c>
      <c r="Q80" s="73">
        <f t="shared" si="12"/>
        <v>31986.828999999998</v>
      </c>
      <c r="R80" s="71">
        <f t="shared" si="15"/>
        <v>3.2666966844546753E-6</v>
      </c>
      <c r="S80" s="71"/>
      <c r="T80" s="71"/>
      <c r="U80" s="71"/>
      <c r="V80" s="71"/>
      <c r="W80" s="71"/>
      <c r="X80" s="71"/>
      <c r="Y80" s="71"/>
      <c r="Z80" s="71"/>
      <c r="AA80" s="71" t="s">
        <v>35</v>
      </c>
      <c r="AB80" s="71"/>
      <c r="AC80" s="71">
        <v>6</v>
      </c>
      <c r="AD80" s="71"/>
      <c r="AE80" s="71" t="s">
        <v>46</v>
      </c>
      <c r="AF80" s="71" t="s">
        <v>47</v>
      </c>
      <c r="AG80" s="71"/>
      <c r="AH80" s="71" t="s">
        <v>34</v>
      </c>
    </row>
    <row r="81" spans="1:34" x14ac:dyDescent="0.2">
      <c r="A81" s="71" t="s">
        <v>49</v>
      </c>
      <c r="B81" s="74"/>
      <c r="C81" s="72">
        <v>47017.353999999999</v>
      </c>
      <c r="D81" s="72"/>
      <c r="E81" s="71">
        <f t="shared" si="9"/>
        <v>5894.9911598706094</v>
      </c>
      <c r="F81" s="71">
        <f t="shared" si="10"/>
        <v>5895</v>
      </c>
      <c r="G81" s="71">
        <f t="shared" si="14"/>
        <v>-7.5940000024274923E-3</v>
      </c>
      <c r="H81" s="71"/>
      <c r="I81" s="71">
        <f t="shared" si="16"/>
        <v>-7.5940000024274923E-3</v>
      </c>
      <c r="J81" s="71"/>
      <c r="K81" s="71"/>
      <c r="L81" s="71"/>
      <c r="M81" s="71"/>
      <c r="N81" s="71"/>
      <c r="O81" s="71"/>
      <c r="P81" s="71">
        <f t="shared" si="11"/>
        <v>-7.9511170344122636E-3</v>
      </c>
      <c r="Q81" s="73">
        <f t="shared" si="12"/>
        <v>31998.853999999999</v>
      </c>
      <c r="R81" s="71">
        <f t="shared" si="15"/>
        <v>1.2753257453361215E-7</v>
      </c>
      <c r="S81" s="71"/>
      <c r="T81" s="71"/>
      <c r="U81" s="71"/>
      <c r="V81" s="71"/>
      <c r="W81" s="71"/>
      <c r="X81" s="71"/>
      <c r="Y81" s="71"/>
      <c r="Z81" s="71"/>
      <c r="AA81" s="71" t="s">
        <v>35</v>
      </c>
      <c r="AB81" s="71"/>
      <c r="AC81" s="71">
        <v>7</v>
      </c>
      <c r="AD81" s="71"/>
      <c r="AE81" s="71" t="s">
        <v>46</v>
      </c>
      <c r="AF81" s="71" t="s">
        <v>47</v>
      </c>
      <c r="AG81" s="71"/>
      <c r="AH81" s="71" t="s">
        <v>34</v>
      </c>
    </row>
    <row r="82" spans="1:34" x14ac:dyDescent="0.2">
      <c r="A82" s="71" t="s">
        <v>49</v>
      </c>
      <c r="B82" s="74"/>
      <c r="C82" s="72">
        <v>47054.298000000003</v>
      </c>
      <c r="D82" s="72"/>
      <c r="E82" s="71">
        <f t="shared" si="9"/>
        <v>5937.9974464435345</v>
      </c>
      <c r="F82" s="71">
        <f t="shared" si="10"/>
        <v>5938</v>
      </c>
      <c r="G82" s="71">
        <f t="shared" si="14"/>
        <v>-2.1935999975539744E-3</v>
      </c>
      <c r="H82" s="71"/>
      <c r="I82" s="71">
        <f t="shared" si="16"/>
        <v>-2.1935999975539744E-3</v>
      </c>
      <c r="J82" s="71"/>
      <c r="K82" s="71"/>
      <c r="L82" s="71"/>
      <c r="M82" s="71"/>
      <c r="N82" s="71"/>
      <c r="O82" s="71"/>
      <c r="P82" s="71">
        <f t="shared" si="11"/>
        <v>-8.1689604629981739E-3</v>
      </c>
      <c r="Q82" s="73">
        <f t="shared" si="12"/>
        <v>32035.798000000003</v>
      </c>
      <c r="R82" s="71">
        <f t="shared" si="15"/>
        <v>3.5704932691993519E-5</v>
      </c>
      <c r="S82" s="71"/>
      <c r="T82" s="71"/>
      <c r="U82" s="71"/>
      <c r="V82" s="71"/>
      <c r="W82" s="71"/>
      <c r="X82" s="71"/>
      <c r="Y82" s="71"/>
      <c r="Z82" s="71"/>
      <c r="AA82" s="71" t="s">
        <v>35</v>
      </c>
      <c r="AB82" s="71"/>
      <c r="AC82" s="71">
        <v>7</v>
      </c>
      <c r="AD82" s="71"/>
      <c r="AE82" s="71" t="s">
        <v>46</v>
      </c>
      <c r="AF82" s="71" t="s">
        <v>47</v>
      </c>
      <c r="AG82" s="71"/>
      <c r="AH82" s="71" t="s">
        <v>34</v>
      </c>
    </row>
    <row r="83" spans="1:34" x14ac:dyDescent="0.2">
      <c r="A83" s="71" t="s">
        <v>50</v>
      </c>
      <c r="B83" s="74"/>
      <c r="C83" s="72">
        <v>47364.396999999997</v>
      </c>
      <c r="D83" s="72" t="s">
        <v>148</v>
      </c>
      <c r="E83" s="71">
        <f t="shared" si="9"/>
        <v>6298.9818135931691</v>
      </c>
      <c r="F83" s="71">
        <f t="shared" si="10"/>
        <v>6299</v>
      </c>
      <c r="G83" s="71">
        <f t="shared" si="14"/>
        <v>-1.562279999780003E-2</v>
      </c>
      <c r="H83" s="71"/>
      <c r="I83" s="71">
        <f t="shared" si="16"/>
        <v>-1.562279999780003E-2</v>
      </c>
      <c r="J83" s="71"/>
      <c r="K83" s="71"/>
      <c r="L83" s="71"/>
      <c r="M83" s="71"/>
      <c r="N83" s="71"/>
      <c r="O83" s="71"/>
      <c r="P83" s="71">
        <f t="shared" si="11"/>
        <v>-1.0072629864178981E-2</v>
      </c>
      <c r="Q83" s="73">
        <f t="shared" si="12"/>
        <v>32345.896999999997</v>
      </c>
      <c r="R83" s="71">
        <f t="shared" si="15"/>
        <v>3.0804388512139085E-5</v>
      </c>
      <c r="S83" s="71"/>
      <c r="T83" s="71"/>
      <c r="U83" s="71"/>
      <c r="V83" s="71"/>
      <c r="W83" s="71"/>
      <c r="X83" s="71"/>
      <c r="Y83" s="71"/>
      <c r="Z83" s="71"/>
      <c r="AA83" s="71" t="s">
        <v>35</v>
      </c>
      <c r="AB83" s="71"/>
      <c r="AC83" s="71">
        <v>7</v>
      </c>
      <c r="AD83" s="71"/>
      <c r="AE83" s="71" t="s">
        <v>46</v>
      </c>
      <c r="AF83" s="71" t="s">
        <v>47</v>
      </c>
      <c r="AG83" s="71"/>
      <c r="AH83" s="71" t="s">
        <v>34</v>
      </c>
    </row>
    <row r="84" spans="1:34" x14ac:dyDescent="0.2">
      <c r="A84" s="102" t="s">
        <v>319</v>
      </c>
      <c r="B84" s="103" t="s">
        <v>57</v>
      </c>
      <c r="C84" s="102">
        <v>47465.332999999999</v>
      </c>
      <c r="D84" s="102" t="s">
        <v>72</v>
      </c>
      <c r="E84" s="71">
        <f t="shared" si="9"/>
        <v>6416.480799667348</v>
      </c>
      <c r="F84" s="71">
        <f t="shared" si="10"/>
        <v>6416.5</v>
      </c>
      <c r="G84" s="71">
        <f t="shared" si="14"/>
        <v>-1.6493800001626369E-2</v>
      </c>
      <c r="H84" s="71"/>
      <c r="I84" s="71">
        <f t="shared" si="16"/>
        <v>-1.6493800001626369E-2</v>
      </c>
      <c r="J84" s="71"/>
      <c r="K84" s="71"/>
      <c r="L84" s="71"/>
      <c r="M84" s="71"/>
      <c r="N84" s="71"/>
      <c r="O84" s="71"/>
      <c r="P84" s="71">
        <f t="shared" si="11"/>
        <v>-1.0721080268453127E-2</v>
      </c>
      <c r="Q84" s="73">
        <f t="shared" si="12"/>
        <v>32446.832999999999</v>
      </c>
      <c r="R84" s="71">
        <f t="shared" si="15"/>
        <v>3.3324293117767744E-5</v>
      </c>
    </row>
    <row r="85" spans="1:34" x14ac:dyDescent="0.2">
      <c r="A85" s="102" t="s">
        <v>319</v>
      </c>
      <c r="B85" s="103" t="s">
        <v>57</v>
      </c>
      <c r="C85" s="102">
        <v>47706.741000000002</v>
      </c>
      <c r="D85" s="102" t="s">
        <v>72</v>
      </c>
      <c r="E85" s="71">
        <f t="shared" ref="E85:E116" si="17">+(C85-C$7)/C$8</f>
        <v>6697.5023898848649</v>
      </c>
      <c r="F85" s="71">
        <f t="shared" ref="F85:F116" si="18">ROUND(2*E85,0)/2</f>
        <v>6697.5</v>
      </c>
      <c r="G85" s="71">
        <f t="shared" si="14"/>
        <v>2.0530000037979335E-3</v>
      </c>
      <c r="H85" s="71"/>
      <c r="I85" s="71">
        <f t="shared" si="16"/>
        <v>2.0530000037979335E-3</v>
      </c>
      <c r="J85" s="71"/>
      <c r="K85" s="71"/>
      <c r="L85" s="71"/>
      <c r="M85" s="71"/>
      <c r="N85" s="71"/>
      <c r="O85" s="71"/>
      <c r="P85" s="71">
        <f t="shared" ref="P85:P116" si="19">+D$11+D$12*F85+D$13*F85^2</f>
        <v>-1.2329272014576443E-2</v>
      </c>
      <c r="Q85" s="73">
        <f t="shared" ref="Q85:Q116" si="20">+C85-15018.5</f>
        <v>32688.241000000002</v>
      </c>
      <c r="R85" s="71">
        <f t="shared" si="15"/>
        <v>2.0684974841051455E-4</v>
      </c>
    </row>
    <row r="86" spans="1:34" s="71" customFormat="1" ht="12.75" customHeight="1" x14ac:dyDescent="0.2">
      <c r="A86" s="102" t="s">
        <v>319</v>
      </c>
      <c r="B86" s="103" t="s">
        <v>57</v>
      </c>
      <c r="C86" s="102">
        <v>47772.866000000002</v>
      </c>
      <c r="D86" s="102" t="s">
        <v>72</v>
      </c>
      <c r="E86" s="71">
        <f t="shared" si="17"/>
        <v>6774.4781017632331</v>
      </c>
      <c r="F86" s="71">
        <f t="shared" si="18"/>
        <v>6774.5</v>
      </c>
      <c r="G86" s="71">
        <f t="shared" si="14"/>
        <v>-1.8811399997503031E-2</v>
      </c>
      <c r="I86" s="71">
        <f t="shared" si="16"/>
        <v>-1.8811399997503031E-2</v>
      </c>
      <c r="P86" s="71">
        <f t="shared" si="19"/>
        <v>-1.2784088441887321E-2</v>
      </c>
      <c r="Q86" s="73">
        <f t="shared" si="20"/>
        <v>32754.366000000002</v>
      </c>
      <c r="R86" s="71">
        <f t="shared" si="15"/>
        <v>3.632848458845867E-5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s="71" customFormat="1" ht="12.75" customHeight="1" x14ac:dyDescent="0.2">
      <c r="A87" s="71" t="s">
        <v>51</v>
      </c>
      <c r="B87" s="74"/>
      <c r="C87" s="72">
        <v>47803.370199999998</v>
      </c>
      <c r="D87" s="72" t="s">
        <v>149</v>
      </c>
      <c r="E87" s="71">
        <f t="shared" si="17"/>
        <v>6809.9878561720016</v>
      </c>
      <c r="F87" s="71">
        <f t="shared" si="18"/>
        <v>6810</v>
      </c>
      <c r="G87" s="71">
        <f t="shared" si="14"/>
        <v>-1.0432000002765562E-2</v>
      </c>
      <c r="K87" s="71">
        <f>+G87</f>
        <v>-1.0432000002765562E-2</v>
      </c>
      <c r="P87" s="71">
        <f t="shared" si="19"/>
        <v>-1.2995824777084376E-2</v>
      </c>
      <c r="Q87" s="73">
        <f t="shared" si="20"/>
        <v>32784.870199999998</v>
      </c>
      <c r="R87" s="71">
        <f t="shared" si="15"/>
        <v>6.5731974734109131E-6</v>
      </c>
      <c r="AA87" s="71" t="s">
        <v>38</v>
      </c>
      <c r="AB87" s="71" t="s">
        <v>34</v>
      </c>
      <c r="AH87" s="71" t="s">
        <v>37</v>
      </c>
    </row>
    <row r="88" spans="1:34" s="71" customFormat="1" ht="12.75" customHeight="1" x14ac:dyDescent="0.2">
      <c r="A88" s="71" t="s">
        <v>51</v>
      </c>
      <c r="B88" s="74"/>
      <c r="C88" s="72">
        <v>47803.370499999997</v>
      </c>
      <c r="D88" s="72" t="s">
        <v>149</v>
      </c>
      <c r="E88" s="71">
        <f t="shared" si="17"/>
        <v>6809.9882054001837</v>
      </c>
      <c r="F88" s="71">
        <f t="shared" si="18"/>
        <v>6810</v>
      </c>
      <c r="G88" s="71">
        <f t="shared" si="14"/>
        <v>-1.0132000003068242E-2</v>
      </c>
      <c r="K88" s="71">
        <f>+G88</f>
        <v>-1.0132000003068242E-2</v>
      </c>
      <c r="P88" s="71">
        <f t="shared" si="19"/>
        <v>-1.2995824777084376E-2</v>
      </c>
      <c r="Q88" s="73">
        <f t="shared" si="20"/>
        <v>32784.870499999997</v>
      </c>
      <c r="R88" s="71">
        <f t="shared" si="15"/>
        <v>8.2014923362685572E-6</v>
      </c>
      <c r="AA88" s="71" t="s">
        <v>38</v>
      </c>
      <c r="AB88" s="71" t="s">
        <v>52</v>
      </c>
      <c r="AH88" s="71" t="s">
        <v>37</v>
      </c>
    </row>
    <row r="89" spans="1:34" s="71" customFormat="1" ht="12.75" customHeight="1" x14ac:dyDescent="0.2">
      <c r="A89" s="71" t="s">
        <v>53</v>
      </c>
      <c r="B89" s="74"/>
      <c r="C89" s="72">
        <v>48101.453999999998</v>
      </c>
      <c r="D89" s="72" t="s">
        <v>149</v>
      </c>
      <c r="E89" s="71">
        <f t="shared" si="17"/>
        <v>7156.9854017963353</v>
      </c>
      <c r="F89" s="71">
        <f t="shared" si="18"/>
        <v>7157</v>
      </c>
      <c r="G89" s="71">
        <f t="shared" si="14"/>
        <v>-1.2540399999124929E-2</v>
      </c>
      <c r="J89" s="71">
        <f>+G89</f>
        <v>-1.2540399999124929E-2</v>
      </c>
      <c r="P89" s="71">
        <f t="shared" si="19"/>
        <v>-1.5133543772201895E-2</v>
      </c>
      <c r="Q89" s="73">
        <f t="shared" si="20"/>
        <v>33082.953999999998</v>
      </c>
      <c r="R89" s="71">
        <f t="shared" si="15"/>
        <v>6.724394627847844E-6</v>
      </c>
      <c r="AA89" s="71" t="s">
        <v>38</v>
      </c>
      <c r="AB89" s="71" t="s">
        <v>34</v>
      </c>
      <c r="AH89" s="71" t="s">
        <v>37</v>
      </c>
    </row>
    <row r="90" spans="1:34" s="71" customFormat="1" ht="12.75" customHeight="1" x14ac:dyDescent="0.2">
      <c r="A90" s="71" t="s">
        <v>53</v>
      </c>
      <c r="B90" s="74"/>
      <c r="C90" s="72">
        <v>48101.454599999997</v>
      </c>
      <c r="D90" s="72" t="s">
        <v>149</v>
      </c>
      <c r="E90" s="71">
        <f t="shared" si="17"/>
        <v>7156.9861002526995</v>
      </c>
      <c r="F90" s="71">
        <f t="shared" si="18"/>
        <v>7157</v>
      </c>
      <c r="G90" s="71">
        <f t="shared" si="14"/>
        <v>-1.1940399999730289E-2</v>
      </c>
      <c r="J90" s="71">
        <f>+G90</f>
        <v>-1.1940399999730289E-2</v>
      </c>
      <c r="P90" s="71">
        <f t="shared" si="19"/>
        <v>-1.5133543772201895E-2</v>
      </c>
      <c r="Q90" s="73">
        <f t="shared" si="20"/>
        <v>33082.954599999997</v>
      </c>
      <c r="R90" s="71">
        <f t="shared" si="15"/>
        <v>1.0196167151674202E-5</v>
      </c>
      <c r="AA90" s="71" t="s">
        <v>38</v>
      </c>
      <c r="AB90" s="71" t="s">
        <v>52</v>
      </c>
      <c r="AH90" s="71" t="s">
        <v>37</v>
      </c>
    </row>
    <row r="91" spans="1:34" s="71" customFormat="1" ht="12.75" customHeight="1" x14ac:dyDescent="0.2">
      <c r="A91" s="102" t="s">
        <v>319</v>
      </c>
      <c r="B91" s="103" t="s">
        <v>57</v>
      </c>
      <c r="C91" s="102">
        <v>48237.608999999997</v>
      </c>
      <c r="D91" s="102" t="s">
        <v>72</v>
      </c>
      <c r="E91" s="71">
        <f t="shared" si="17"/>
        <v>7315.4826123944313</v>
      </c>
      <c r="F91" s="71">
        <f t="shared" si="18"/>
        <v>7315.5</v>
      </c>
      <c r="G91" s="71">
        <f t="shared" si="14"/>
        <v>-1.4936600004148204E-2</v>
      </c>
      <c r="I91" s="71">
        <f>+G91</f>
        <v>-1.4936600004148204E-2</v>
      </c>
      <c r="P91" s="71">
        <f t="shared" si="19"/>
        <v>-1.6151086058056128E-2</v>
      </c>
      <c r="Q91" s="73">
        <f t="shared" si="20"/>
        <v>33219.108999999997</v>
      </c>
      <c r="R91" s="71">
        <f t="shared" si="15"/>
        <v>1.4749763751368409E-6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s="71" customFormat="1" ht="12.75" customHeight="1" x14ac:dyDescent="0.2">
      <c r="A92" s="71" t="s">
        <v>54</v>
      </c>
      <c r="B92" s="74"/>
      <c r="C92" s="72">
        <v>48467.404999999999</v>
      </c>
      <c r="D92" s="72">
        <v>2E-3</v>
      </c>
      <c r="E92" s="71">
        <f t="shared" si="17"/>
        <v>7582.9867437638322</v>
      </c>
      <c r="F92" s="71">
        <f t="shared" si="18"/>
        <v>7583</v>
      </c>
      <c r="G92" s="71">
        <f t="shared" si="14"/>
        <v>-1.1387599995941855E-2</v>
      </c>
      <c r="I92" s="71">
        <f>+G92</f>
        <v>-1.1387599995941855E-2</v>
      </c>
      <c r="P92" s="71">
        <f t="shared" si="19"/>
        <v>-1.792683245916378E-2</v>
      </c>
      <c r="Q92" s="73">
        <f t="shared" si="20"/>
        <v>33448.904999999999</v>
      </c>
      <c r="R92" s="71">
        <f t="shared" si="15"/>
        <v>4.2761561208055484E-5</v>
      </c>
      <c r="AA92" s="71" t="s">
        <v>38</v>
      </c>
      <c r="AB92" s="71" t="s">
        <v>34</v>
      </c>
      <c r="AC92" s="71">
        <v>16</v>
      </c>
      <c r="AE92" s="71" t="s">
        <v>32</v>
      </c>
      <c r="AH92" s="71" t="s">
        <v>34</v>
      </c>
    </row>
    <row r="93" spans="1:34" s="71" customFormat="1" ht="12.75" customHeight="1" x14ac:dyDescent="0.2">
      <c r="A93" s="102" t="s">
        <v>441</v>
      </c>
      <c r="B93" s="103" t="s">
        <v>61</v>
      </c>
      <c r="C93" s="102">
        <v>48467.405100000004</v>
      </c>
      <c r="D93" s="102" t="s">
        <v>72</v>
      </c>
      <c r="E93" s="71">
        <f t="shared" si="17"/>
        <v>7582.9868601732323</v>
      </c>
      <c r="F93" s="71">
        <f t="shared" si="18"/>
        <v>7583</v>
      </c>
      <c r="G93" s="71">
        <f t="shared" si="14"/>
        <v>-1.128759999119211E-2</v>
      </c>
      <c r="I93"/>
      <c r="K93" s="71">
        <f>+G93</f>
        <v>-1.128759999119211E-2</v>
      </c>
      <c r="P93" s="71">
        <f t="shared" si="19"/>
        <v>-1.792683245916378E-2</v>
      </c>
      <c r="Q93" s="73">
        <f t="shared" si="20"/>
        <v>33448.905100000004</v>
      </c>
      <c r="R93" s="71">
        <f t="shared" si="15"/>
        <v>4.4079407763769198E-5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s="71" customFormat="1" ht="12.75" customHeight="1" x14ac:dyDescent="0.2">
      <c r="A94" s="71" t="s">
        <v>55</v>
      </c>
      <c r="B94" s="74"/>
      <c r="C94" s="72">
        <v>49594.461000000003</v>
      </c>
      <c r="D94" s="72"/>
      <c r="E94" s="71">
        <f t="shared" si="17"/>
        <v>8894.9858050384828</v>
      </c>
      <c r="F94" s="71">
        <f t="shared" si="18"/>
        <v>8895</v>
      </c>
      <c r="G94" s="71">
        <f t="shared" si="14"/>
        <v>-1.2193999995361082E-2</v>
      </c>
      <c r="I94" s="71">
        <f>+G94</f>
        <v>-1.2193999995361082E-2</v>
      </c>
      <c r="N94" s="71">
        <f>+G94</f>
        <v>-1.2193999995361082E-2</v>
      </c>
      <c r="O94">
        <f t="shared" ref="O94:O125" ca="1" si="21">+C$11+C$12*F94</f>
        <v>2.8155926497143019E-3</v>
      </c>
      <c r="P94" s="71">
        <f t="shared" si="19"/>
        <v>-2.769909340592586E-2</v>
      </c>
      <c r="Q94" s="73">
        <f t="shared" si="20"/>
        <v>34575.961000000003</v>
      </c>
      <c r="R94" s="71">
        <f t="shared" si="15"/>
        <v>2.404079216703393E-4</v>
      </c>
      <c r="AA94" s="71" t="s">
        <v>35</v>
      </c>
      <c r="AH94" s="71" t="s">
        <v>37</v>
      </c>
    </row>
    <row r="95" spans="1:34" s="71" customFormat="1" ht="12.75" customHeight="1" x14ac:dyDescent="0.2">
      <c r="A95" s="71" t="s">
        <v>56</v>
      </c>
      <c r="B95" s="74" t="s">
        <v>57</v>
      </c>
      <c r="C95" s="72">
        <v>49859.453000000001</v>
      </c>
      <c r="D95" s="72">
        <v>0.01</v>
      </c>
      <c r="E95" s="71">
        <f t="shared" si="17"/>
        <v>9203.4613867711469</v>
      </c>
      <c r="F95" s="71">
        <f t="shared" si="18"/>
        <v>9203.5</v>
      </c>
      <c r="G95" s="71">
        <f t="shared" si="14"/>
        <v>-3.3170199996675365E-2</v>
      </c>
      <c r="K95" s="71">
        <f>+G95</f>
        <v>-3.3170199996675365E-2</v>
      </c>
      <c r="O95">
        <f t="shared" ca="1" si="21"/>
        <v>-1.1461188017957286E-3</v>
      </c>
      <c r="P95" s="71">
        <f t="shared" si="19"/>
        <v>-3.0253307519769741E-2</v>
      </c>
      <c r="Q95" s="73">
        <f t="shared" si="20"/>
        <v>34840.953000000001</v>
      </c>
      <c r="R95" s="71">
        <f t="shared" si="15"/>
        <v>8.5082617218286226E-6</v>
      </c>
      <c r="AA95" s="71" t="s">
        <v>38</v>
      </c>
      <c r="AB95" s="71" t="s">
        <v>34</v>
      </c>
      <c r="AC95" s="71">
        <v>16</v>
      </c>
      <c r="AE95" s="71" t="s">
        <v>32</v>
      </c>
      <c r="AH95" s="71" t="s">
        <v>34</v>
      </c>
    </row>
    <row r="96" spans="1:34" s="71" customFormat="1" ht="12.75" customHeight="1" x14ac:dyDescent="0.2">
      <c r="A96" s="102" t="s">
        <v>454</v>
      </c>
      <c r="B96" s="103" t="s">
        <v>61</v>
      </c>
      <c r="C96" s="102">
        <v>51503.215799999998</v>
      </c>
      <c r="D96" s="102" t="s">
        <v>193</v>
      </c>
      <c r="E96" s="71">
        <f t="shared" si="17"/>
        <v>11116.955703431702</v>
      </c>
      <c r="F96" s="71">
        <f t="shared" si="18"/>
        <v>11117</v>
      </c>
      <c r="G96" s="71">
        <f t="shared" si="14"/>
        <v>-3.8052399999287445E-2</v>
      </c>
      <c r="I96"/>
      <c r="K96" s="71">
        <f>+G96</f>
        <v>-3.8052399999287445E-2</v>
      </c>
      <c r="O96">
        <f t="shared" ca="1" si="21"/>
        <v>-2.5719003283041969E-2</v>
      </c>
      <c r="P96" s="71">
        <f t="shared" si="19"/>
        <v>-4.8276643148130571E-2</v>
      </c>
      <c r="Q96" s="73">
        <f t="shared" si="20"/>
        <v>36484.715799999998</v>
      </c>
      <c r="R96" s="71">
        <f t="shared" si="15"/>
        <v>1.045351479666656E-4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s="71" customFormat="1" ht="12.75" customHeight="1" x14ac:dyDescent="0.2">
      <c r="A97" s="71" t="s">
        <v>167</v>
      </c>
      <c r="B97" s="72" t="s">
        <v>61</v>
      </c>
      <c r="C97" s="72">
        <v>51510.945599999999</v>
      </c>
      <c r="D97" s="72" t="s">
        <v>150</v>
      </c>
      <c r="E97" s="71">
        <f t="shared" si="17"/>
        <v>11125.953916780321</v>
      </c>
      <c r="F97" s="71">
        <f t="shared" si="18"/>
        <v>11126</v>
      </c>
      <c r="G97" s="71">
        <f t="shared" si="14"/>
        <v>-3.9587200000823941E-2</v>
      </c>
      <c r="J97" s="71">
        <f>+G97</f>
        <v>-3.9587200000823941E-2</v>
      </c>
      <c r="O97">
        <f t="shared" ca="1" si="21"/>
        <v>-2.5834579954236769E-2</v>
      </c>
      <c r="P97" s="71">
        <f t="shared" si="19"/>
        <v>-4.8370288312779564E-2</v>
      </c>
      <c r="Q97" s="73">
        <f t="shared" si="20"/>
        <v>36492.445599999999</v>
      </c>
      <c r="R97" s="71">
        <f t="shared" si="15"/>
        <v>7.7142640295611468E-5</v>
      </c>
      <c r="X97" s="71" t="s">
        <v>165</v>
      </c>
    </row>
    <row r="98" spans="1:34" s="71" customFormat="1" ht="12.75" customHeight="1" x14ac:dyDescent="0.2">
      <c r="A98" s="71" t="s">
        <v>167</v>
      </c>
      <c r="B98" s="72" t="s">
        <v>61</v>
      </c>
      <c r="C98" s="72">
        <v>51510.945899999999</v>
      </c>
      <c r="D98" s="72" t="s">
        <v>151</v>
      </c>
      <c r="E98" s="71">
        <f t="shared" si="17"/>
        <v>11125.954266008504</v>
      </c>
      <c r="F98" s="71">
        <f t="shared" si="18"/>
        <v>11126</v>
      </c>
      <c r="G98" s="71">
        <f t="shared" si="14"/>
        <v>-3.9287200001126621E-2</v>
      </c>
      <c r="J98" s="71">
        <f>+G98</f>
        <v>-3.9287200001126621E-2</v>
      </c>
      <c r="O98">
        <f t="shared" ca="1" si="21"/>
        <v>-2.5834579954236769E-2</v>
      </c>
      <c r="P98" s="71">
        <f t="shared" si="19"/>
        <v>-4.8370288312779564E-2</v>
      </c>
      <c r="Q98" s="73">
        <f t="shared" si="20"/>
        <v>36492.445899999999</v>
      </c>
      <c r="R98" s="71">
        <f t="shared" si="15"/>
        <v>8.2502493277286304E-5</v>
      </c>
      <c r="X98" s="71" t="s">
        <v>165</v>
      </c>
    </row>
    <row r="99" spans="1:34" s="71" customFormat="1" ht="12.75" customHeight="1" x14ac:dyDescent="0.2">
      <c r="A99" s="71" t="s">
        <v>167</v>
      </c>
      <c r="B99" s="72" t="s">
        <v>61</v>
      </c>
      <c r="C99" s="72">
        <v>51510.946900000003</v>
      </c>
      <c r="D99" s="72" t="s">
        <v>152</v>
      </c>
      <c r="E99" s="71">
        <f t="shared" si="17"/>
        <v>11125.955430102449</v>
      </c>
      <c r="F99" s="71">
        <f t="shared" si="18"/>
        <v>11126</v>
      </c>
      <c r="G99" s="71">
        <f t="shared" ref="G99:G118" si="22">+C99-(C$7+F99*C$8)</f>
        <v>-3.8287199997284915E-2</v>
      </c>
      <c r="J99" s="71">
        <f>+G99</f>
        <v>-3.8287199997284915E-2</v>
      </c>
      <c r="O99">
        <f t="shared" ca="1" si="21"/>
        <v>-2.5834579954236769E-2</v>
      </c>
      <c r="P99" s="71">
        <f t="shared" si="19"/>
        <v>-4.8370288312779564E-2</v>
      </c>
      <c r="Q99" s="73">
        <f t="shared" si="20"/>
        <v>36492.446900000003</v>
      </c>
      <c r="R99" s="71">
        <f t="shared" ref="R99:R118" si="23">+(P99-G99)^2</f>
        <v>1.016686699780647E-4</v>
      </c>
      <c r="X99" s="71" t="s">
        <v>165</v>
      </c>
    </row>
    <row r="100" spans="1:34" x14ac:dyDescent="0.2">
      <c r="A100" s="134" t="s">
        <v>667</v>
      </c>
      <c r="B100" s="134" t="s">
        <v>17</v>
      </c>
      <c r="C100" s="135">
        <v>51805.584000000003</v>
      </c>
      <c r="D100" s="135">
        <v>2.3000000000000001E-4</v>
      </c>
      <c r="E100" s="71">
        <f t="shared" si="17"/>
        <v>11468.940693138788</v>
      </c>
      <c r="F100">
        <f t="shared" si="18"/>
        <v>11469</v>
      </c>
      <c r="G100">
        <f t="shared" si="22"/>
        <v>-5.0946799994562753E-2</v>
      </c>
      <c r="K100">
        <f t="shared" ref="K100:K106" si="24">+G100</f>
        <v>-5.0946799994562753E-2</v>
      </c>
      <c r="O100">
        <f t="shared" ca="1" si="21"/>
        <v>-3.0239335311993465E-2</v>
      </c>
      <c r="P100">
        <f t="shared" si="19"/>
        <v>-5.2001130478256968E-2</v>
      </c>
      <c r="Q100" s="2">
        <f t="shared" si="20"/>
        <v>36787.084000000003</v>
      </c>
      <c r="R100">
        <f t="shared" si="23"/>
        <v>1.111612768846879E-6</v>
      </c>
    </row>
    <row r="101" spans="1:34" s="71" customFormat="1" ht="12.75" customHeight="1" x14ac:dyDescent="0.2">
      <c r="A101" s="102" t="s">
        <v>319</v>
      </c>
      <c r="B101" s="103" t="s">
        <v>61</v>
      </c>
      <c r="C101" s="102">
        <v>51805.587299999999</v>
      </c>
      <c r="D101" s="102" t="s">
        <v>192</v>
      </c>
      <c r="E101" s="71">
        <f t="shared" si="17"/>
        <v>11468.944534648792</v>
      </c>
      <c r="F101" s="71">
        <f t="shared" si="18"/>
        <v>11469</v>
      </c>
      <c r="G101" s="71">
        <f t="shared" si="22"/>
        <v>-4.7646799997892231E-2</v>
      </c>
      <c r="I101"/>
      <c r="K101" s="71">
        <f t="shared" si="24"/>
        <v>-4.7646799997892231E-2</v>
      </c>
      <c r="O101">
        <f t="shared" ca="1" si="21"/>
        <v>-3.0239335311993465E-2</v>
      </c>
      <c r="P101" s="71">
        <f t="shared" si="19"/>
        <v>-5.2001130478256968E-2</v>
      </c>
      <c r="Q101" s="73">
        <f t="shared" si="20"/>
        <v>36787.087299999999</v>
      </c>
      <c r="R101" s="71">
        <f t="shared" si="23"/>
        <v>1.8960193932233406E-5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x14ac:dyDescent="0.2">
      <c r="A102" s="134" t="s">
        <v>667</v>
      </c>
      <c r="B102" s="134" t="s">
        <v>17</v>
      </c>
      <c r="C102" s="135">
        <v>52182.6921</v>
      </c>
      <c r="D102" s="135">
        <v>5.9999999999999995E-4</v>
      </c>
      <c r="E102" s="71">
        <f t="shared" si="17"/>
        <v>11907.929947620431</v>
      </c>
      <c r="F102">
        <f t="shared" si="18"/>
        <v>11908</v>
      </c>
      <c r="G102">
        <f t="shared" si="22"/>
        <v>-6.01775999966776E-2</v>
      </c>
      <c r="K102">
        <f t="shared" si="24"/>
        <v>-6.01775999966776E-2</v>
      </c>
      <c r="O102">
        <f t="shared" ca="1" si="21"/>
        <v>-3.5876908495827864E-2</v>
      </c>
      <c r="P102">
        <f t="shared" si="19"/>
        <v>-5.6824249481876657E-2</v>
      </c>
      <c r="Q102" s="2">
        <f t="shared" si="20"/>
        <v>37164.1921</v>
      </c>
      <c r="R102">
        <f t="shared" si="23"/>
        <v>1.1244959675115748E-5</v>
      </c>
    </row>
    <row r="103" spans="1:34" s="71" customFormat="1" ht="12.75" customHeight="1" x14ac:dyDescent="0.2">
      <c r="A103" s="102" t="s">
        <v>319</v>
      </c>
      <c r="B103" s="103" t="s">
        <v>61</v>
      </c>
      <c r="C103" s="102">
        <v>52182.694600000003</v>
      </c>
      <c r="D103" s="102" t="s">
        <v>192</v>
      </c>
      <c r="E103" s="71">
        <f t="shared" si="17"/>
        <v>11907.932857855287</v>
      </c>
      <c r="F103" s="71">
        <f t="shared" si="18"/>
        <v>11908</v>
      </c>
      <c r="G103" s="71">
        <f t="shared" si="22"/>
        <v>-5.7677599994349293E-2</v>
      </c>
      <c r="I103"/>
      <c r="K103" s="71">
        <f t="shared" si="24"/>
        <v>-5.7677599994349293E-2</v>
      </c>
      <c r="O103">
        <f t="shared" ca="1" si="21"/>
        <v>-3.5876908495827864E-2</v>
      </c>
      <c r="P103" s="71">
        <f t="shared" si="19"/>
        <v>-5.6824249481876657E-2</v>
      </c>
      <c r="Q103" s="73">
        <f t="shared" si="20"/>
        <v>37164.194600000003</v>
      </c>
      <c r="R103" s="71">
        <f t="shared" si="23"/>
        <v>7.2820709713731133E-7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x14ac:dyDescent="0.2">
      <c r="A104" s="134" t="s">
        <v>667</v>
      </c>
      <c r="B104" s="134" t="s">
        <v>17</v>
      </c>
      <c r="C104" s="135">
        <v>52219.642800000001</v>
      </c>
      <c r="D104" s="135">
        <v>1.8000000000000001E-4</v>
      </c>
      <c r="E104" s="71">
        <f t="shared" si="17"/>
        <v>11950.944033622762</v>
      </c>
      <c r="F104">
        <f t="shared" si="18"/>
        <v>11951</v>
      </c>
      <c r="G104">
        <f t="shared" si="22"/>
        <v>-4.8077200000989251E-2</v>
      </c>
      <c r="K104">
        <f t="shared" si="24"/>
        <v>-4.8077200000989251E-2</v>
      </c>
      <c r="O104">
        <f t="shared" ca="1" si="21"/>
        <v>-3.6429108147091827E-2</v>
      </c>
      <c r="P104">
        <f t="shared" si="19"/>
        <v>-5.730730301403171E-2</v>
      </c>
      <c r="Q104" s="2">
        <f t="shared" si="20"/>
        <v>37201.142800000001</v>
      </c>
      <c r="R104">
        <f t="shared" si="23"/>
        <v>8.5194801631375481E-5</v>
      </c>
    </row>
    <row r="105" spans="1:34" s="71" customFormat="1" ht="12.75" customHeight="1" x14ac:dyDescent="0.2">
      <c r="A105" s="102" t="s">
        <v>319</v>
      </c>
      <c r="B105" s="103" t="s">
        <v>61</v>
      </c>
      <c r="C105" s="102">
        <v>52219.643300000003</v>
      </c>
      <c r="D105" s="102" t="s">
        <v>72</v>
      </c>
      <c r="E105" s="71">
        <f t="shared" si="17"/>
        <v>11950.944615669734</v>
      </c>
      <c r="F105" s="71">
        <f t="shared" si="18"/>
        <v>11951</v>
      </c>
      <c r="G105" s="71">
        <f t="shared" si="22"/>
        <v>-4.7577199999068398E-2</v>
      </c>
      <c r="I105"/>
      <c r="K105" s="71">
        <f t="shared" si="24"/>
        <v>-4.7577199999068398E-2</v>
      </c>
      <c r="O105">
        <f t="shared" ca="1" si="21"/>
        <v>-3.6429108147091827E-2</v>
      </c>
      <c r="P105" s="71">
        <f t="shared" si="19"/>
        <v>-5.730730301403171E-2</v>
      </c>
      <c r="Q105" s="73">
        <f t="shared" si="20"/>
        <v>37201.143300000003</v>
      </c>
      <c r="R105" s="71">
        <f t="shared" si="23"/>
        <v>9.4674904681798139E-5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s="71" customFormat="1" ht="12.75" customHeight="1" x14ac:dyDescent="0.2">
      <c r="A106" s="102" t="s">
        <v>470</v>
      </c>
      <c r="B106" s="103" t="s">
        <v>61</v>
      </c>
      <c r="C106" s="102">
        <v>52564.956200000001</v>
      </c>
      <c r="D106" s="102" t="s">
        <v>72</v>
      </c>
      <c r="E106" s="71">
        <f t="shared" si="17"/>
        <v>12352.921270464192</v>
      </c>
      <c r="F106" s="71">
        <f t="shared" si="18"/>
        <v>12353</v>
      </c>
      <c r="G106" s="71">
        <f t="shared" si="22"/>
        <v>-6.7631599995365832E-2</v>
      </c>
      <c r="I106"/>
      <c r="K106" s="71">
        <f t="shared" si="24"/>
        <v>-6.7631599995365832E-2</v>
      </c>
      <c r="O106">
        <f t="shared" ca="1" si="21"/>
        <v>-4.1591532793792102E-2</v>
      </c>
      <c r="P106" s="71">
        <f t="shared" si="19"/>
        <v>-6.1915037709133272E-2</v>
      </c>
      <c r="Q106" s="73">
        <f t="shared" si="20"/>
        <v>37546.456200000001</v>
      </c>
      <c r="R106" s="71">
        <f t="shared" si="23"/>
        <v>3.2679084372376432E-5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s="71" customFormat="1" ht="12.75" customHeight="1" x14ac:dyDescent="0.2">
      <c r="A107" s="102" t="s">
        <v>475</v>
      </c>
      <c r="B107" s="103" t="s">
        <v>57</v>
      </c>
      <c r="C107" s="102">
        <v>52612.633000000002</v>
      </c>
      <c r="D107" s="102" t="s">
        <v>72</v>
      </c>
      <c r="E107" s="71">
        <f t="shared" si="17"/>
        <v>12408.421544491906</v>
      </c>
      <c r="F107" s="71">
        <f t="shared" si="18"/>
        <v>12408.5</v>
      </c>
      <c r="G107" s="71">
        <f t="shared" si="22"/>
        <v>-6.7396200000075623E-2</v>
      </c>
      <c r="I107" s="71">
        <f>+G107</f>
        <v>-6.7396200000075623E-2</v>
      </c>
      <c r="O107">
        <f t="shared" ca="1" si="21"/>
        <v>-4.2304255599493273E-2</v>
      </c>
      <c r="P107" s="71">
        <f t="shared" si="19"/>
        <v>-6.2564202389607193E-2</v>
      </c>
      <c r="Q107" s="73">
        <f t="shared" si="20"/>
        <v>37594.133000000002</v>
      </c>
      <c r="R107" s="71">
        <f t="shared" si="23"/>
        <v>2.3348200907572619E-5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s="71" customFormat="1" ht="12.75" customHeight="1" x14ac:dyDescent="0.2">
      <c r="A108" s="102" t="s">
        <v>475</v>
      </c>
      <c r="B108" s="103" t="s">
        <v>61</v>
      </c>
      <c r="C108" s="102">
        <v>52613.078200000004</v>
      </c>
      <c r="D108" s="102" t="s">
        <v>72</v>
      </c>
      <c r="E108" s="71">
        <f t="shared" si="17"/>
        <v>12408.939799114643</v>
      </c>
      <c r="F108" s="71">
        <f t="shared" si="18"/>
        <v>12409</v>
      </c>
      <c r="G108" s="71">
        <f t="shared" si="22"/>
        <v>-5.1714799992623739E-2</v>
      </c>
      <c r="I108"/>
      <c r="K108" s="71">
        <f t="shared" ref="K108:K118" si="25">+G108</f>
        <v>-5.1714799992623739E-2</v>
      </c>
      <c r="O108">
        <f t="shared" ca="1" si="21"/>
        <v>-4.2310676525670748E-2</v>
      </c>
      <c r="P108" s="71">
        <f t="shared" si="19"/>
        <v>-6.257006508019422E-2</v>
      </c>
      <c r="Q108" s="73">
        <f t="shared" si="20"/>
        <v>37594.578200000004</v>
      </c>
      <c r="R108" s="71">
        <f t="shared" si="23"/>
        <v>1.1783678012142658E-4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s="71" customFormat="1" ht="12.75" customHeight="1" x14ac:dyDescent="0.2">
      <c r="A109" s="76" t="s">
        <v>60</v>
      </c>
      <c r="B109" s="77" t="s">
        <v>61</v>
      </c>
      <c r="C109" s="78">
        <v>52836.422500000001</v>
      </c>
      <c r="D109" s="78">
        <v>2.0999999999999999E-3</v>
      </c>
      <c r="E109">
        <f t="shared" si="17"/>
        <v>12668.933545601985</v>
      </c>
      <c r="F109">
        <f t="shared" si="18"/>
        <v>12669</v>
      </c>
      <c r="G109">
        <f t="shared" si="22"/>
        <v>-5.7086799999524374E-2</v>
      </c>
      <c r="H109"/>
      <c r="I109"/>
      <c r="J109"/>
      <c r="K109">
        <f t="shared" si="25"/>
        <v>-5.7086799999524374E-2</v>
      </c>
      <c r="L109"/>
      <c r="M109"/>
      <c r="N109"/>
      <c r="O109">
        <f t="shared" ca="1" si="21"/>
        <v>-4.564955813796448E-2</v>
      </c>
      <c r="P109">
        <f t="shared" si="19"/>
        <v>-6.5653400319784283E-2</v>
      </c>
      <c r="Q109" s="2">
        <f t="shared" si="20"/>
        <v>37817.922500000001</v>
      </c>
      <c r="R109">
        <f t="shared" si="23"/>
        <v>7.3386641047077188E-5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2.75" customHeight="1" x14ac:dyDescent="0.2">
      <c r="A110" s="76" t="s">
        <v>60</v>
      </c>
      <c r="B110" s="77" t="s">
        <v>57</v>
      </c>
      <c r="C110" s="78">
        <v>52875.508999999998</v>
      </c>
      <c r="D110" s="78">
        <v>2.3E-3</v>
      </c>
      <c r="E110">
        <f t="shared" si="17"/>
        <v>12714.43390344446</v>
      </c>
      <c r="F110">
        <f t="shared" si="18"/>
        <v>12714.5</v>
      </c>
      <c r="G110">
        <f t="shared" si="22"/>
        <v>-5.6779400001687463E-2</v>
      </c>
      <c r="K110">
        <f t="shared" si="25"/>
        <v>-5.6779400001687463E-2</v>
      </c>
      <c r="O110">
        <f t="shared" ca="1" si="21"/>
        <v>-4.6233862420115873E-2</v>
      </c>
      <c r="P110">
        <f t="shared" si="19"/>
        <v>-6.6200112894896232E-2</v>
      </c>
      <c r="Q110" s="2">
        <f t="shared" si="20"/>
        <v>37857.008999999998</v>
      </c>
      <c r="R110">
        <f t="shared" si="23"/>
        <v>8.8749831416269924E-5</v>
      </c>
    </row>
    <row r="111" spans="1:34" ht="12.75" customHeight="1" x14ac:dyDescent="0.2">
      <c r="A111" s="76" t="s">
        <v>60</v>
      </c>
      <c r="B111" s="77" t="s">
        <v>57</v>
      </c>
      <c r="C111" s="78">
        <v>52900.426599999999</v>
      </c>
      <c r="D111" s="78">
        <v>1.8E-3</v>
      </c>
      <c r="E111">
        <f t="shared" si="17"/>
        <v>12743.440330639931</v>
      </c>
      <c r="F111">
        <f t="shared" si="18"/>
        <v>12743.5</v>
      </c>
      <c r="G111">
        <f t="shared" si="22"/>
        <v>-5.1258200001029763E-2</v>
      </c>
      <c r="K111">
        <f t="shared" si="25"/>
        <v>-5.1258200001029763E-2</v>
      </c>
      <c r="O111">
        <f t="shared" ca="1" si="21"/>
        <v>-4.6606276138410174E-2</v>
      </c>
      <c r="P111">
        <f t="shared" si="19"/>
        <v>-6.6549675101715194E-2</v>
      </c>
      <c r="Q111" s="2">
        <f t="shared" si="20"/>
        <v>37881.926599999999</v>
      </c>
      <c r="R111">
        <f t="shared" si="23"/>
        <v>2.338292107548825E-4</v>
      </c>
    </row>
    <row r="112" spans="1:34" ht="12.75" customHeight="1" x14ac:dyDescent="0.2">
      <c r="A112" s="79" t="s">
        <v>66</v>
      </c>
      <c r="B112" s="77" t="s">
        <v>61</v>
      </c>
      <c r="C112" s="78">
        <v>53183.466800000002</v>
      </c>
      <c r="D112" s="78">
        <v>1.9E-3</v>
      </c>
      <c r="E112">
        <f t="shared" si="17"/>
        <v>13072.925712646675</v>
      </c>
      <c r="F112">
        <f t="shared" si="18"/>
        <v>13073</v>
      </c>
      <c r="G112">
        <f t="shared" si="22"/>
        <v>-6.3815599998633843E-2</v>
      </c>
      <c r="K112">
        <f t="shared" si="25"/>
        <v>-6.3815599998633843E-2</v>
      </c>
      <c r="O112">
        <f t="shared" ca="1" si="21"/>
        <v>-5.0837666489374711E-2</v>
      </c>
      <c r="P112">
        <f t="shared" si="19"/>
        <v>-7.0582007196160271E-2</v>
      </c>
      <c r="Q112" s="2">
        <f t="shared" si="20"/>
        <v>38164.966800000002</v>
      </c>
      <c r="R112">
        <f t="shared" si="23"/>
        <v>4.578426636273745E-5</v>
      </c>
    </row>
    <row r="113" spans="1:34" ht="12.75" customHeight="1" x14ac:dyDescent="0.2">
      <c r="A113" s="102" t="s">
        <v>662</v>
      </c>
      <c r="B113" s="103" t="s">
        <v>61</v>
      </c>
      <c r="C113" s="102">
        <v>53226.4211</v>
      </c>
      <c r="D113" s="102" t="s">
        <v>72</v>
      </c>
      <c r="E113" s="71">
        <f t="shared" si="17"/>
        <v>13122.928553035888</v>
      </c>
      <c r="F113" s="71">
        <f t="shared" si="18"/>
        <v>13123</v>
      </c>
      <c r="G113" s="71">
        <f t="shared" si="22"/>
        <v>-6.1375600002065767E-2</v>
      </c>
      <c r="H113" s="71"/>
      <c r="J113" s="71"/>
      <c r="K113" s="71">
        <f t="shared" si="25"/>
        <v>-6.1375600002065767E-2</v>
      </c>
      <c r="L113" s="71"/>
      <c r="M113" s="71"/>
      <c r="N113" s="71"/>
      <c r="O113">
        <f t="shared" ca="1" si="21"/>
        <v>-5.1479759107123491E-2</v>
      </c>
      <c r="P113" s="71">
        <f t="shared" si="19"/>
        <v>-7.120362525913021E-2</v>
      </c>
      <c r="Q113" s="73">
        <f t="shared" si="20"/>
        <v>38207.9211</v>
      </c>
      <c r="R113" s="71">
        <f t="shared" si="23"/>
        <v>9.6590080453496616E-5</v>
      </c>
    </row>
    <row r="114" spans="1:34" ht="12.75" customHeight="1" x14ac:dyDescent="0.2">
      <c r="A114" s="79" t="s">
        <v>66</v>
      </c>
      <c r="B114" s="77" t="s">
        <v>61</v>
      </c>
      <c r="C114" s="78">
        <v>53250.472199999997</v>
      </c>
      <c r="D114" s="78">
        <v>1.5E-3</v>
      </c>
      <c r="E114">
        <f t="shared" si="17"/>
        <v>13150.926292831087</v>
      </c>
      <c r="F114">
        <f t="shared" si="18"/>
        <v>13151</v>
      </c>
      <c r="G114">
        <f t="shared" si="22"/>
        <v>-6.3317200001620222E-2</v>
      </c>
      <c r="K114">
        <f t="shared" si="25"/>
        <v>-6.3317200001620222E-2</v>
      </c>
      <c r="O114">
        <f t="shared" ca="1" si="21"/>
        <v>-5.1839330973062814E-2</v>
      </c>
      <c r="P114">
        <f t="shared" si="19"/>
        <v>-7.1552851464713546E-2</v>
      </c>
      <c r="Q114" s="2">
        <f t="shared" si="20"/>
        <v>38231.972199999997</v>
      </c>
      <c r="R114">
        <f t="shared" si="23"/>
        <v>6.7825955021551216E-5</v>
      </c>
    </row>
    <row r="115" spans="1:34" ht="12.75" customHeight="1" x14ac:dyDescent="0.2">
      <c r="A115" s="79" t="s">
        <v>66</v>
      </c>
      <c r="B115" s="77" t="s">
        <v>57</v>
      </c>
      <c r="C115" s="78">
        <v>53253.473700000002</v>
      </c>
      <c r="D115" s="78">
        <v>1.4E-3</v>
      </c>
      <c r="E115" s="71">
        <f t="shared" si="17"/>
        <v>13154.420320796356</v>
      </c>
      <c r="F115">
        <f t="shared" si="18"/>
        <v>13154.5</v>
      </c>
      <c r="G115">
        <f t="shared" si="22"/>
        <v>-6.8447399993601721E-2</v>
      </c>
      <c r="K115">
        <f t="shared" si="25"/>
        <v>-6.8447399993601721E-2</v>
      </c>
      <c r="O115">
        <f t="shared" ca="1" si="21"/>
        <v>-5.1884277456305222E-2</v>
      </c>
      <c r="P115">
        <f t="shared" si="19"/>
        <v>-7.1596561283432447E-2</v>
      </c>
      <c r="Q115" s="2">
        <f t="shared" si="20"/>
        <v>38234.973700000002</v>
      </c>
      <c r="R115">
        <f t="shared" si="23"/>
        <v>9.9172168293683251E-6</v>
      </c>
    </row>
    <row r="116" spans="1:34" ht="12.75" customHeight="1" x14ac:dyDescent="0.2">
      <c r="A116" s="102" t="s">
        <v>662</v>
      </c>
      <c r="B116" s="103" t="s">
        <v>57</v>
      </c>
      <c r="C116" s="102">
        <v>53290.4231</v>
      </c>
      <c r="D116" s="102" t="s">
        <v>72</v>
      </c>
      <c r="E116" s="71">
        <f t="shared" si="17"/>
        <v>13197.432893476558</v>
      </c>
      <c r="F116" s="71">
        <f t="shared" si="18"/>
        <v>13197.5</v>
      </c>
      <c r="G116" s="71">
        <f t="shared" si="22"/>
        <v>-5.764699999417644E-2</v>
      </c>
      <c r="H116" s="71"/>
      <c r="J116" s="71"/>
      <c r="K116" s="71">
        <f t="shared" si="25"/>
        <v>-5.764699999417644E-2</v>
      </c>
      <c r="L116" s="71"/>
      <c r="M116" s="71"/>
      <c r="N116" s="71"/>
      <c r="O116">
        <f t="shared" ca="1" si="21"/>
        <v>-5.2436477107569185E-2</v>
      </c>
      <c r="P116" s="71">
        <f t="shared" si="19"/>
        <v>-7.2134593094998589E-2</v>
      </c>
      <c r="Q116" s="73">
        <f t="shared" si="20"/>
        <v>38271.9231</v>
      </c>
      <c r="R116" s="71">
        <f t="shared" si="23"/>
        <v>2.0989035385498954E-4</v>
      </c>
    </row>
    <row r="117" spans="1:34" ht="12.75" customHeight="1" x14ac:dyDescent="0.2">
      <c r="A117" s="102" t="s">
        <v>513</v>
      </c>
      <c r="B117" s="103" t="s">
        <v>61</v>
      </c>
      <c r="C117" s="102">
        <v>53304.5962</v>
      </c>
      <c r="D117" s="102" t="s">
        <v>72</v>
      </c>
      <c r="E117" s="71">
        <f t="shared" ref="E117:E148" si="26">+(C117-C$7)/C$8</f>
        <v>13213.931713318121</v>
      </c>
      <c r="F117" s="71">
        <f t="shared" ref="F117:F148" si="27">ROUND(2*E117,0)/2</f>
        <v>13214</v>
      </c>
      <c r="G117" s="71">
        <f t="shared" si="22"/>
        <v>-5.8660800001234747E-2</v>
      </c>
      <c r="H117" s="71"/>
      <c r="J117" s="71"/>
      <c r="K117" s="71">
        <f t="shared" si="25"/>
        <v>-5.8660800001234747E-2</v>
      </c>
      <c r="L117" s="71"/>
      <c r="M117" s="71"/>
      <c r="N117" s="71"/>
      <c r="O117">
        <f t="shared" ca="1" si="21"/>
        <v>-5.2648367671426305E-2</v>
      </c>
      <c r="P117" s="71">
        <f t="shared" ref="P117:P148" si="28">+D$11+D$12*F117+D$13*F117^2</f>
        <v>-7.2341550664366594E-2</v>
      </c>
      <c r="Q117" s="73">
        <f t="shared" ref="Q117:Q148" si="29">+C117-15018.5</f>
        <v>38286.0962</v>
      </c>
      <c r="R117" s="71">
        <f t="shared" si="23"/>
        <v>1.8716293870678247E-4</v>
      </c>
    </row>
    <row r="118" spans="1:34" x14ac:dyDescent="0.2">
      <c r="A118" s="80" t="s">
        <v>67</v>
      </c>
      <c r="B118" s="77" t="s">
        <v>61</v>
      </c>
      <c r="C118" s="78">
        <v>53585.497499999998</v>
      </c>
      <c r="D118" s="78">
        <v>8.9999999999999998E-4</v>
      </c>
      <c r="E118" s="71">
        <f t="shared" si="26"/>
        <v>13540.927214793492</v>
      </c>
      <c r="F118">
        <f t="shared" si="27"/>
        <v>13541</v>
      </c>
      <c r="G118">
        <f t="shared" si="22"/>
        <v>-6.2525200002710335E-2</v>
      </c>
      <c r="K118">
        <f t="shared" si="25"/>
        <v>-6.2525200002710335E-2</v>
      </c>
      <c r="O118">
        <f t="shared" ca="1" si="21"/>
        <v>-5.6847653391503383E-2</v>
      </c>
      <c r="P118">
        <f t="shared" si="28"/>
        <v>-7.6500680355667108E-2</v>
      </c>
      <c r="Q118" s="2">
        <f t="shared" si="29"/>
        <v>38566.997499999998</v>
      </c>
      <c r="R118">
        <f t="shared" si="23"/>
        <v>1.9531405109588079E-4</v>
      </c>
    </row>
    <row r="119" spans="1:34" x14ac:dyDescent="0.2">
      <c r="A119" s="72" t="s">
        <v>71</v>
      </c>
      <c r="B119" s="74" t="s">
        <v>61</v>
      </c>
      <c r="C119" s="72">
        <v>53622.438249999999</v>
      </c>
      <c r="D119" s="72" t="s">
        <v>72</v>
      </c>
      <c r="E119" s="71">
        <f t="shared" si="26"/>
        <v>13583.929718061105</v>
      </c>
      <c r="F119">
        <f t="shared" si="27"/>
        <v>13584</v>
      </c>
      <c r="K119" s="23">
        <v>-6.0374799999408424E-2</v>
      </c>
      <c r="O119">
        <f t="shared" ca="1" si="21"/>
        <v>-5.7399853042767346E-2</v>
      </c>
      <c r="P119">
        <f t="shared" si="28"/>
        <v>-7.7055759182870956E-2</v>
      </c>
      <c r="Q119" s="2">
        <f t="shared" si="29"/>
        <v>38603.938249999999</v>
      </c>
    </row>
    <row r="120" spans="1:34" s="71" customFormat="1" ht="12.75" customHeight="1" x14ac:dyDescent="0.2">
      <c r="A120" s="81" t="s">
        <v>65</v>
      </c>
      <c r="B120" s="74"/>
      <c r="C120" s="82">
        <v>53706.615100000003</v>
      </c>
      <c r="D120" s="78">
        <v>1E-4</v>
      </c>
      <c r="E120" s="71">
        <f t="shared" si="26"/>
        <v>13681.919479156437</v>
      </c>
      <c r="F120">
        <f t="shared" si="27"/>
        <v>13682</v>
      </c>
      <c r="G120">
        <f t="shared" ref="G120:G134" si="30">+C120-(C$7+F120*C$8)</f>
        <v>-6.9170399998256471E-2</v>
      </c>
      <c r="H120"/>
      <c r="I120"/>
      <c r="J120"/>
      <c r="K120">
        <f t="shared" ref="K120:K134" si="31">+G120</f>
        <v>-6.9170399998256471E-2</v>
      </c>
      <c r="L120"/>
      <c r="M120"/>
      <c r="N120"/>
      <c r="O120">
        <f t="shared" ca="1" si="21"/>
        <v>-5.8658354573554977E-2</v>
      </c>
      <c r="P120">
        <f t="shared" si="28"/>
        <v>-7.8327909281793368E-2</v>
      </c>
      <c r="Q120" s="2">
        <f t="shared" si="29"/>
        <v>38688.115100000003</v>
      </c>
      <c r="R120">
        <f t="shared" ref="R120:R134" si="32">+(P120-G120)^2</f>
        <v>8.3859976278064438E-5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s="71" customFormat="1" ht="12.75" customHeight="1" x14ac:dyDescent="0.2">
      <c r="A121" s="72" t="s">
        <v>71</v>
      </c>
      <c r="B121" s="74" t="s">
        <v>61</v>
      </c>
      <c r="C121" s="72">
        <v>53988.375</v>
      </c>
      <c r="D121" s="72">
        <v>1.6999999999999999E-3</v>
      </c>
      <c r="E121" s="71">
        <f t="shared" si="26"/>
        <v>14009.914471689935</v>
      </c>
      <c r="F121">
        <f t="shared" si="27"/>
        <v>14010</v>
      </c>
      <c r="G121">
        <f t="shared" si="30"/>
        <v>-7.3471999996399973E-2</v>
      </c>
      <c r="H121"/>
      <c r="I121"/>
      <c r="J121"/>
      <c r="K121">
        <f t="shared" si="31"/>
        <v>-7.3471999996399973E-2</v>
      </c>
      <c r="L121"/>
      <c r="M121"/>
      <c r="N121"/>
      <c r="O121">
        <f t="shared" ca="1" si="21"/>
        <v>-6.2870482145987061E-2</v>
      </c>
      <c r="P121">
        <f t="shared" si="28"/>
        <v>-8.2657378939268264E-2</v>
      </c>
      <c r="Q121" s="2">
        <f t="shared" si="29"/>
        <v>38969.875</v>
      </c>
      <c r="R121">
        <f t="shared" si="32"/>
        <v>8.4371186324088207E-5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x14ac:dyDescent="0.2">
      <c r="A122" s="134" t="s">
        <v>667</v>
      </c>
      <c r="B122" s="134" t="s">
        <v>17</v>
      </c>
      <c r="C122" s="135">
        <v>54023.592299999997</v>
      </c>
      <c r="D122" s="135">
        <v>1.4E-3</v>
      </c>
      <c r="E122" s="71">
        <f t="shared" si="26"/>
        <v>14050.910717254152</v>
      </c>
      <c r="F122">
        <f t="shared" si="27"/>
        <v>14051</v>
      </c>
      <c r="G122">
        <f t="shared" si="30"/>
        <v>-7.6697200005582999E-2</v>
      </c>
      <c r="K122">
        <f t="shared" si="31"/>
        <v>-7.6697200005582999E-2</v>
      </c>
      <c r="O122">
        <f t="shared" ca="1" si="21"/>
        <v>-6.3396998092541068E-2</v>
      </c>
      <c r="P122">
        <f t="shared" si="28"/>
        <v>-8.3206321733656913E-2</v>
      </c>
      <c r="Q122" s="2">
        <f t="shared" si="29"/>
        <v>39005.092299999997</v>
      </c>
      <c r="R122">
        <f t="shared" si="32"/>
        <v>4.2368665670883925E-5</v>
      </c>
    </row>
    <row r="123" spans="1:34" s="71" customFormat="1" ht="12.75" customHeight="1" x14ac:dyDescent="0.2">
      <c r="A123" s="102" t="s">
        <v>513</v>
      </c>
      <c r="B123" s="103" t="s">
        <v>61</v>
      </c>
      <c r="C123" s="102">
        <v>54023.595000000001</v>
      </c>
      <c r="D123" s="102" t="s">
        <v>72</v>
      </c>
      <c r="E123" s="71">
        <f t="shared" si="26"/>
        <v>14050.913860307799</v>
      </c>
      <c r="F123" s="71">
        <f t="shared" si="27"/>
        <v>14051</v>
      </c>
      <c r="G123" s="71">
        <f t="shared" si="30"/>
        <v>-7.399720000103116E-2</v>
      </c>
      <c r="I123"/>
      <c r="K123" s="71">
        <f t="shared" si="31"/>
        <v>-7.399720000103116E-2</v>
      </c>
      <c r="O123">
        <f t="shared" ca="1" si="21"/>
        <v>-6.3396998092541068E-2</v>
      </c>
      <c r="P123" s="71">
        <f t="shared" si="28"/>
        <v>-8.3206321733656913E-2</v>
      </c>
      <c r="Q123" s="73">
        <f t="shared" si="29"/>
        <v>39005.095000000001</v>
      </c>
      <c r="R123" s="71">
        <f t="shared" si="32"/>
        <v>8.4807923086319936E-5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x14ac:dyDescent="0.2">
      <c r="A124" s="134" t="s">
        <v>667</v>
      </c>
      <c r="B124" s="134" t="s">
        <v>17</v>
      </c>
      <c r="C124" s="135">
        <v>54296.765899999999</v>
      </c>
      <c r="D124" s="135">
        <v>5.4000000000000001E-4</v>
      </c>
      <c r="E124" s="71">
        <f t="shared" si="26"/>
        <v>14368.910449978184</v>
      </c>
      <c r="F124">
        <f t="shared" si="27"/>
        <v>14369</v>
      </c>
      <c r="G124">
        <f t="shared" si="30"/>
        <v>-7.6926800000364892E-2</v>
      </c>
      <c r="K124">
        <f t="shared" si="31"/>
        <v>-7.6926800000364892E-2</v>
      </c>
      <c r="O124">
        <f t="shared" ca="1" si="21"/>
        <v>-6.7480707141423374E-2</v>
      </c>
      <c r="P124">
        <f t="shared" si="28"/>
        <v>-8.7522524938929203E-2</v>
      </c>
      <c r="Q124" s="2">
        <f t="shared" si="29"/>
        <v>39278.265899999999</v>
      </c>
      <c r="R124">
        <f t="shared" si="32"/>
        <v>1.1226938697371366E-4</v>
      </c>
    </row>
    <row r="125" spans="1:34" ht="12.75" customHeight="1" x14ac:dyDescent="0.2">
      <c r="A125" s="102" t="s">
        <v>513</v>
      </c>
      <c r="B125" s="103" t="s">
        <v>61</v>
      </c>
      <c r="C125" s="102">
        <v>54296.769200000002</v>
      </c>
      <c r="D125" s="102" t="s">
        <v>72</v>
      </c>
      <c r="E125" s="71">
        <f t="shared" si="26"/>
        <v>14368.914291488196</v>
      </c>
      <c r="F125" s="71">
        <f t="shared" si="27"/>
        <v>14369</v>
      </c>
      <c r="G125" s="71">
        <f t="shared" si="30"/>
        <v>-7.3626799996418413E-2</v>
      </c>
      <c r="H125" s="71"/>
      <c r="J125" s="71"/>
      <c r="K125" s="71">
        <f t="shared" si="31"/>
        <v>-7.3626799996418413E-2</v>
      </c>
      <c r="L125" s="71"/>
      <c r="M125" s="71"/>
      <c r="N125" s="71"/>
      <c r="O125">
        <f t="shared" ca="1" si="21"/>
        <v>-6.7480707141423374E-2</v>
      </c>
      <c r="P125" s="71">
        <f t="shared" si="28"/>
        <v>-8.7522524938929203E-2</v>
      </c>
      <c r="Q125" s="73">
        <f t="shared" si="29"/>
        <v>39278.269200000002</v>
      </c>
      <c r="R125" s="71">
        <f t="shared" si="32"/>
        <v>1.9309117167791648E-4</v>
      </c>
    </row>
    <row r="126" spans="1:34" ht="12.75" customHeight="1" x14ac:dyDescent="0.2">
      <c r="A126" s="102" t="s">
        <v>545</v>
      </c>
      <c r="B126" s="103" t="s">
        <v>61</v>
      </c>
      <c r="C126" s="102">
        <v>54316.525300000001</v>
      </c>
      <c r="D126" s="102" t="s">
        <v>72</v>
      </c>
      <c r="E126" s="71">
        <f t="shared" si="26"/>
        <v>14391.912247804872</v>
      </c>
      <c r="F126" s="71">
        <f t="shared" si="27"/>
        <v>14392</v>
      </c>
      <c r="G126" s="71">
        <f t="shared" si="30"/>
        <v>-7.5382399998488836E-2</v>
      </c>
      <c r="H126" s="71"/>
      <c r="J126" s="71"/>
      <c r="K126" s="71">
        <f t="shared" si="31"/>
        <v>-7.5382399998488836E-2</v>
      </c>
      <c r="L126" s="71"/>
      <c r="M126" s="71"/>
      <c r="N126" s="71"/>
      <c r="O126">
        <f t="shared" ref="O126:O157" ca="1" si="33">+C$11+C$12*F126</f>
        <v>-6.7776069745587808E-2</v>
      </c>
      <c r="P126" s="71">
        <f t="shared" si="28"/>
        <v>-8.7838725533810891E-2</v>
      </c>
      <c r="Q126" s="73">
        <f t="shared" si="29"/>
        <v>39298.025300000001</v>
      </c>
      <c r="R126" s="71">
        <f t="shared" si="32"/>
        <v>1.5516004584191628E-4</v>
      </c>
    </row>
    <row r="127" spans="1:34" x14ac:dyDescent="0.2">
      <c r="A127" s="134" t="s">
        <v>667</v>
      </c>
      <c r="B127" s="134" t="s">
        <v>17</v>
      </c>
      <c r="C127" s="135">
        <v>54619.757400000002</v>
      </c>
      <c r="D127" s="135">
        <v>2.2000000000000001E-3</v>
      </c>
      <c r="E127" s="71">
        <f t="shared" si="26"/>
        <v>14744.902898267972</v>
      </c>
      <c r="F127">
        <f t="shared" si="27"/>
        <v>14745</v>
      </c>
      <c r="G127">
        <f t="shared" si="30"/>
        <v>-8.3413999993354082E-2</v>
      </c>
      <c r="K127">
        <f t="shared" si="31"/>
        <v>-8.3413999993354082E-2</v>
      </c>
      <c r="O127">
        <f t="shared" ca="1" si="33"/>
        <v>-7.2309243626894282E-2</v>
      </c>
      <c r="P127">
        <f t="shared" si="28"/>
        <v>-9.2759788402692084E-2</v>
      </c>
      <c r="Q127" s="2">
        <f t="shared" si="29"/>
        <v>39601.257400000002</v>
      </c>
      <c r="R127">
        <f t="shared" si="32"/>
        <v>8.7343760992116538E-5</v>
      </c>
    </row>
    <row r="128" spans="1:34" x14ac:dyDescent="0.2">
      <c r="A128" s="134" t="s">
        <v>667</v>
      </c>
      <c r="B128" s="134" t="s">
        <v>17</v>
      </c>
      <c r="C128" s="135">
        <v>54619.761599999998</v>
      </c>
      <c r="D128" s="135">
        <v>2.1000000000000001E-4</v>
      </c>
      <c r="E128" s="71">
        <f t="shared" si="26"/>
        <v>14744.907787462522</v>
      </c>
      <c r="F128">
        <f t="shared" si="27"/>
        <v>14745</v>
      </c>
      <c r="G128">
        <f t="shared" si="30"/>
        <v>-7.92139999975916E-2</v>
      </c>
      <c r="K128">
        <f t="shared" si="31"/>
        <v>-7.92139999975916E-2</v>
      </c>
      <c r="O128">
        <f t="shared" ca="1" si="33"/>
        <v>-7.2309243626894282E-2</v>
      </c>
      <c r="P128">
        <f t="shared" si="28"/>
        <v>-9.2759788402692084E-2</v>
      </c>
      <c r="Q128" s="2">
        <f t="shared" si="29"/>
        <v>39601.261599999998</v>
      </c>
      <c r="R128">
        <f t="shared" si="32"/>
        <v>1.8348838351575471E-4</v>
      </c>
    </row>
    <row r="129" spans="1:18" ht="12.75" customHeight="1" x14ac:dyDescent="0.2">
      <c r="A129" s="79" t="s">
        <v>171</v>
      </c>
      <c r="B129" s="74" t="s">
        <v>61</v>
      </c>
      <c r="C129" s="72">
        <v>54619.762999999999</v>
      </c>
      <c r="D129" s="72">
        <v>2.0000000000000001E-4</v>
      </c>
      <c r="E129" s="71">
        <f t="shared" si="26"/>
        <v>14744.909417194041</v>
      </c>
      <c r="F129">
        <f t="shared" si="27"/>
        <v>14745</v>
      </c>
      <c r="G129">
        <f t="shared" si="30"/>
        <v>-7.7813999996578787E-2</v>
      </c>
      <c r="K129">
        <f t="shared" si="31"/>
        <v>-7.7813999996578787E-2</v>
      </c>
      <c r="O129">
        <f t="shared" ca="1" si="33"/>
        <v>-7.2309243626894282E-2</v>
      </c>
      <c r="P129">
        <f t="shared" si="28"/>
        <v>-9.2759788402692084E-2</v>
      </c>
      <c r="Q129" s="2">
        <f t="shared" si="29"/>
        <v>39601.262999999999</v>
      </c>
      <c r="R129">
        <f t="shared" si="32"/>
        <v>2.2337659108031066E-4</v>
      </c>
    </row>
    <row r="130" spans="1:18" ht="12.75" customHeight="1" x14ac:dyDescent="0.2">
      <c r="A130" s="79" t="s">
        <v>171</v>
      </c>
      <c r="B130" s="74" t="s">
        <v>61</v>
      </c>
      <c r="C130" s="72">
        <v>54619.767099999997</v>
      </c>
      <c r="D130" s="72">
        <v>1E-3</v>
      </c>
      <c r="E130" s="71">
        <f t="shared" si="26"/>
        <v>14744.914189979199</v>
      </c>
      <c r="F130">
        <f t="shared" si="27"/>
        <v>14745</v>
      </c>
      <c r="G130">
        <f t="shared" si="30"/>
        <v>-7.3713999998290092E-2</v>
      </c>
      <c r="K130">
        <f t="shared" si="31"/>
        <v>-7.3713999998290092E-2</v>
      </c>
      <c r="O130">
        <f t="shared" ca="1" si="33"/>
        <v>-7.2309243626894282E-2</v>
      </c>
      <c r="P130">
        <f t="shared" si="28"/>
        <v>-9.2759788402692084E-2</v>
      </c>
      <c r="Q130" s="2">
        <f t="shared" si="29"/>
        <v>39601.267099999997</v>
      </c>
      <c r="R130">
        <f t="shared" si="32"/>
        <v>3.6274205594525336E-4</v>
      </c>
    </row>
    <row r="131" spans="1:18" x14ac:dyDescent="0.2">
      <c r="A131" s="134" t="s">
        <v>667</v>
      </c>
      <c r="B131" s="134" t="s">
        <v>17</v>
      </c>
      <c r="C131" s="135">
        <v>54649.827599999997</v>
      </c>
      <c r="D131" s="135">
        <v>2.0000000000000001E-4</v>
      </c>
      <c r="E131" s="71">
        <f t="shared" si="26"/>
        <v>14779.907435906151</v>
      </c>
      <c r="F131">
        <f t="shared" si="27"/>
        <v>14780</v>
      </c>
      <c r="G131">
        <f t="shared" si="30"/>
        <v>-7.9516000005241949E-2</v>
      </c>
      <c r="K131">
        <f t="shared" si="31"/>
        <v>-7.9516000005241949E-2</v>
      </c>
      <c r="O131">
        <f t="shared" ca="1" si="33"/>
        <v>-7.275870845931845E-2</v>
      </c>
      <c r="P131">
        <f t="shared" si="28"/>
        <v>-9.3254677147346449E-2</v>
      </c>
      <c r="Q131" s="2">
        <f t="shared" si="29"/>
        <v>39631.327599999997</v>
      </c>
      <c r="R131">
        <f t="shared" si="32"/>
        <v>1.8875124961498466E-4</v>
      </c>
    </row>
    <row r="132" spans="1:18" ht="12.75" customHeight="1" x14ac:dyDescent="0.2">
      <c r="A132" s="79" t="s">
        <v>171</v>
      </c>
      <c r="B132" s="74" t="s">
        <v>61</v>
      </c>
      <c r="C132" s="72">
        <v>54649.830600000001</v>
      </c>
      <c r="D132" s="72">
        <v>2.0000000000000001E-4</v>
      </c>
      <c r="E132" s="71">
        <f t="shared" si="26"/>
        <v>14779.910928187979</v>
      </c>
      <c r="F132">
        <f t="shared" si="27"/>
        <v>14780</v>
      </c>
      <c r="G132">
        <f t="shared" si="30"/>
        <v>-7.651600000099279E-2</v>
      </c>
      <c r="K132">
        <f t="shared" si="31"/>
        <v>-7.651600000099279E-2</v>
      </c>
      <c r="O132">
        <f t="shared" ca="1" si="33"/>
        <v>-7.275870845931845E-2</v>
      </c>
      <c r="P132">
        <f t="shared" si="28"/>
        <v>-9.3254677147346449E-2</v>
      </c>
      <c r="Q132" s="2">
        <f t="shared" si="29"/>
        <v>39631.330600000001</v>
      </c>
      <c r="R132">
        <f t="shared" si="32"/>
        <v>2.8018331260986224E-4</v>
      </c>
    </row>
    <row r="133" spans="1:18" x14ac:dyDescent="0.2">
      <c r="A133" s="134" t="s">
        <v>667</v>
      </c>
      <c r="B133" s="134" t="s">
        <v>17</v>
      </c>
      <c r="C133" s="135">
        <v>54650.517599999999</v>
      </c>
      <c r="D133" s="135">
        <v>2.0000000000000001E-4</v>
      </c>
      <c r="E133" s="71">
        <f t="shared" si="26"/>
        <v>14780.710660725754</v>
      </c>
      <c r="F133">
        <f t="shared" si="27"/>
        <v>14780.5</v>
      </c>
      <c r="G133">
        <f t="shared" si="30"/>
        <v>0.18096540000260575</v>
      </c>
      <c r="K133">
        <f t="shared" si="31"/>
        <v>0.18096540000260575</v>
      </c>
      <c r="O133">
        <f t="shared" ca="1" si="33"/>
        <v>-7.2765129385495925E-2</v>
      </c>
      <c r="P133">
        <f t="shared" si="28"/>
        <v>-9.3261756089853959E-2</v>
      </c>
      <c r="Q133" s="2">
        <f t="shared" si="29"/>
        <v>39632.017599999999</v>
      </c>
      <c r="R133">
        <f t="shared" si="32"/>
        <v>7.5200533138558276E-2</v>
      </c>
    </row>
    <row r="134" spans="1:18" ht="12.75" customHeight="1" x14ac:dyDescent="0.2">
      <c r="A134" s="79" t="s">
        <v>171</v>
      </c>
      <c r="B134" s="74" t="s">
        <v>61</v>
      </c>
      <c r="C134" s="72">
        <v>54650.6872</v>
      </c>
      <c r="D134" s="72">
        <v>1E-4</v>
      </c>
      <c r="E134" s="71">
        <f t="shared" si="26"/>
        <v>14780.908091058223</v>
      </c>
      <c r="F134">
        <f t="shared" si="27"/>
        <v>14781</v>
      </c>
      <c r="G134">
        <f t="shared" si="30"/>
        <v>-7.8953199998068158E-2</v>
      </c>
      <c r="K134">
        <f t="shared" si="31"/>
        <v>-7.8953199998068158E-2</v>
      </c>
      <c r="O134">
        <f t="shared" ca="1" si="33"/>
        <v>-7.2771550311673427E-2</v>
      </c>
      <c r="P134">
        <f t="shared" si="28"/>
        <v>-9.3268835288792401E-2</v>
      </c>
      <c r="Q134" s="2">
        <f t="shared" si="29"/>
        <v>39632.1872</v>
      </c>
      <c r="R134">
        <f t="shared" si="32"/>
        <v>2.0493741377702938E-4</v>
      </c>
    </row>
    <row r="135" spans="1:18" ht="12.75" customHeight="1" x14ac:dyDescent="0.2">
      <c r="A135" s="72" t="s">
        <v>73</v>
      </c>
      <c r="B135" s="74" t="s">
        <v>57</v>
      </c>
      <c r="C135" s="72">
        <v>54685.498189999998</v>
      </c>
      <c r="D135" s="72" t="s">
        <v>72</v>
      </c>
      <c r="E135" s="71">
        <f t="shared" si="26"/>
        <v>14821.431353613092</v>
      </c>
      <c r="F135">
        <f t="shared" si="27"/>
        <v>14821.5</v>
      </c>
      <c r="K135" s="23">
        <v>-5.8969799996702932E-2</v>
      </c>
      <c r="O135">
        <f t="shared" ca="1" si="33"/>
        <v>-7.3291645332049932E-2</v>
      </c>
      <c r="P135">
        <f t="shared" si="28"/>
        <v>-9.3843102009938451E-2</v>
      </c>
      <c r="Q135" s="2">
        <f t="shared" si="29"/>
        <v>39666.998189999998</v>
      </c>
    </row>
    <row r="136" spans="1:18" ht="12.75" customHeight="1" x14ac:dyDescent="0.2">
      <c r="A136" s="102" t="s">
        <v>570</v>
      </c>
      <c r="B136" s="103" t="s">
        <v>61</v>
      </c>
      <c r="C136" s="102">
        <v>54719.410400000001</v>
      </c>
      <c r="D136" s="102" t="s">
        <v>72</v>
      </c>
      <c r="E136" s="71">
        <f t="shared" si="26"/>
        <v>14860.908351815267</v>
      </c>
      <c r="F136" s="71">
        <f t="shared" si="27"/>
        <v>14861</v>
      </c>
      <c r="G136" s="71">
        <f t="shared" ref="G136:G167" si="34">+C136-(C$7+F136*C$8)</f>
        <v>-7.8729199994995724E-2</v>
      </c>
      <c r="H136" s="71"/>
      <c r="J136" s="71"/>
      <c r="K136" s="71">
        <f t="shared" ref="K136:K151" si="35">+G136</f>
        <v>-7.8729199994995724E-2</v>
      </c>
      <c r="L136" s="71"/>
      <c r="M136" s="71"/>
      <c r="N136" s="71"/>
      <c r="O136">
        <f t="shared" ca="1" si="33"/>
        <v>-7.3798898500071486E-2</v>
      </c>
      <c r="P136" s="71">
        <f t="shared" si="28"/>
        <v>-9.4404809949374613E-2</v>
      </c>
      <c r="Q136" s="73">
        <f t="shared" si="29"/>
        <v>39700.910400000001</v>
      </c>
      <c r="R136" s="71">
        <f t="shared" ref="R136:R167" si="36">+(P136-G136)^2</f>
        <v>2.4572474744182247E-4</v>
      </c>
    </row>
    <row r="137" spans="1:18" x14ac:dyDescent="0.2">
      <c r="A137" s="79" t="s">
        <v>168</v>
      </c>
      <c r="B137" s="74" t="s">
        <v>61</v>
      </c>
      <c r="C137" s="72">
        <v>55022.643499999998</v>
      </c>
      <c r="D137" s="72">
        <v>1E-4</v>
      </c>
      <c r="E137" s="71">
        <f t="shared" si="26"/>
        <v>15213.900166372307</v>
      </c>
      <c r="F137">
        <f t="shared" si="27"/>
        <v>15214</v>
      </c>
      <c r="G137">
        <f t="shared" si="34"/>
        <v>-8.576080000057118E-2</v>
      </c>
      <c r="K137">
        <f t="shared" si="35"/>
        <v>-8.576080000057118E-2</v>
      </c>
      <c r="O137">
        <f t="shared" ca="1" si="33"/>
        <v>-7.833207238137796E-2</v>
      </c>
      <c r="P137">
        <f t="shared" si="28"/>
        <v>-9.9495688562888929E-2</v>
      </c>
      <c r="Q137" s="2">
        <f t="shared" si="29"/>
        <v>40004.143499999998</v>
      </c>
      <c r="R137">
        <f t="shared" si="36"/>
        <v>1.8864716381928692E-4</v>
      </c>
    </row>
    <row r="138" spans="1:18" x14ac:dyDescent="0.2">
      <c r="A138" s="134" t="s">
        <v>667</v>
      </c>
      <c r="B138" s="134" t="s">
        <v>17</v>
      </c>
      <c r="C138" s="135">
        <v>55030.371099999997</v>
      </c>
      <c r="D138" s="135">
        <v>6.0000000000000002E-5</v>
      </c>
      <c r="E138" s="71">
        <f t="shared" si="26"/>
        <v>15222.895818714251</v>
      </c>
      <c r="F138">
        <f t="shared" si="27"/>
        <v>15223</v>
      </c>
      <c r="G138">
        <f t="shared" si="34"/>
        <v>-8.9495600004738662E-2</v>
      </c>
      <c r="K138">
        <f t="shared" si="35"/>
        <v>-8.9495600004738662E-2</v>
      </c>
      <c r="O138">
        <f t="shared" ca="1" si="33"/>
        <v>-7.8447649052572732E-2</v>
      </c>
      <c r="P138">
        <f t="shared" si="28"/>
        <v>-9.9627155238871515E-2</v>
      </c>
      <c r="Q138" s="2">
        <f t="shared" si="29"/>
        <v>40011.871099999997</v>
      </c>
      <c r="R138">
        <f t="shared" si="36"/>
        <v>1.026484114622848E-4</v>
      </c>
    </row>
    <row r="139" spans="1:18" x14ac:dyDescent="0.2">
      <c r="A139" s="79" t="s">
        <v>168</v>
      </c>
      <c r="B139" s="74" t="s">
        <v>61</v>
      </c>
      <c r="C139" s="72">
        <v>55030.3727</v>
      </c>
      <c r="D139" s="72">
        <v>1E-4</v>
      </c>
      <c r="E139" s="71">
        <f t="shared" si="26"/>
        <v>15222.897681264561</v>
      </c>
      <c r="F139">
        <f t="shared" si="27"/>
        <v>15223</v>
      </c>
      <c r="G139">
        <f t="shared" si="34"/>
        <v>-8.7895600001502316E-2</v>
      </c>
      <c r="K139">
        <f t="shared" si="35"/>
        <v>-8.7895600001502316E-2</v>
      </c>
      <c r="O139">
        <f t="shared" ca="1" si="33"/>
        <v>-7.8447649052572732E-2</v>
      </c>
      <c r="P139">
        <f t="shared" si="28"/>
        <v>-9.9627155238871515E-2</v>
      </c>
      <c r="Q139" s="2">
        <f t="shared" si="29"/>
        <v>40011.8727</v>
      </c>
      <c r="R139">
        <f t="shared" si="36"/>
        <v>1.3762938828744466E-4</v>
      </c>
    </row>
    <row r="140" spans="1:18" ht="12.75" customHeight="1" x14ac:dyDescent="0.2">
      <c r="A140" s="102" t="s">
        <v>586</v>
      </c>
      <c r="B140" s="103" t="s">
        <v>61</v>
      </c>
      <c r="C140" s="102">
        <v>55048.414499999999</v>
      </c>
      <c r="D140" s="102" t="s">
        <v>72</v>
      </c>
      <c r="E140" s="71">
        <f t="shared" si="26"/>
        <v>15243.900031337409</v>
      </c>
      <c r="F140" s="71">
        <f t="shared" si="27"/>
        <v>15244</v>
      </c>
      <c r="G140" s="71">
        <f t="shared" si="34"/>
        <v>-8.587680000346154E-2</v>
      </c>
      <c r="H140" s="71"/>
      <c r="J140" s="71"/>
      <c r="K140" s="71">
        <f t="shared" si="35"/>
        <v>-8.587680000346154E-2</v>
      </c>
      <c r="L140" s="71"/>
      <c r="M140" s="71"/>
      <c r="N140" s="71"/>
      <c r="O140">
        <f t="shared" ca="1" si="33"/>
        <v>-7.8717327952027211E-2</v>
      </c>
      <c r="P140" s="71">
        <f t="shared" si="28"/>
        <v>-9.9934233919141247E-2</v>
      </c>
      <c r="Q140" s="73">
        <f t="shared" si="29"/>
        <v>40029.914499999999</v>
      </c>
      <c r="R140" s="71">
        <f t="shared" si="36"/>
        <v>1.9761144829370209E-4</v>
      </c>
    </row>
    <row r="141" spans="1:18" ht="12.75" customHeight="1" x14ac:dyDescent="0.2">
      <c r="A141" s="102" t="s">
        <v>586</v>
      </c>
      <c r="B141" s="103" t="s">
        <v>57</v>
      </c>
      <c r="C141" s="102">
        <v>55063.4496</v>
      </c>
      <c r="D141" s="102" t="s">
        <v>72</v>
      </c>
      <c r="E141" s="71">
        <f t="shared" si="26"/>
        <v>15261.402300156502</v>
      </c>
      <c r="F141" s="71">
        <f t="shared" si="27"/>
        <v>15261.5</v>
      </c>
      <c r="G141" s="71">
        <f t="shared" si="34"/>
        <v>-8.3927799998491537E-2</v>
      </c>
      <c r="H141" s="71"/>
      <c r="J141" s="71"/>
      <c r="K141" s="71">
        <f t="shared" si="35"/>
        <v>-8.3927799998491537E-2</v>
      </c>
      <c r="L141" s="71"/>
      <c r="M141" s="71"/>
      <c r="N141" s="71"/>
      <c r="O141">
        <f t="shared" ca="1" si="33"/>
        <v>-7.8942060368239308E-2</v>
      </c>
      <c r="P141" s="71">
        <f t="shared" si="28"/>
        <v>-0.1001904783600497</v>
      </c>
      <c r="Q141" s="73">
        <f t="shared" si="29"/>
        <v>40044.9496</v>
      </c>
      <c r="R141" s="71">
        <f t="shared" si="36"/>
        <v>2.6447470749149204E-4</v>
      </c>
    </row>
    <row r="142" spans="1:18" x14ac:dyDescent="0.2">
      <c r="A142" s="134" t="s">
        <v>667</v>
      </c>
      <c r="B142" s="134" t="s">
        <v>17</v>
      </c>
      <c r="C142" s="135">
        <v>55138.614300000001</v>
      </c>
      <c r="D142" s="135">
        <v>4.0000000000000002E-4</v>
      </c>
      <c r="E142" s="71">
        <f t="shared" si="26"/>
        <v>15348.901072037395</v>
      </c>
      <c r="F142">
        <f t="shared" si="27"/>
        <v>15349</v>
      </c>
      <c r="G142">
        <f t="shared" si="34"/>
        <v>-8.4982799999124836E-2</v>
      </c>
      <c r="K142">
        <f t="shared" si="35"/>
        <v>-8.4982799999124836E-2</v>
      </c>
      <c r="O142">
        <f t="shared" ca="1" si="33"/>
        <v>-8.0065722449299687E-2</v>
      </c>
      <c r="P142">
        <f t="shared" si="28"/>
        <v>-0.1014764124830063</v>
      </c>
      <c r="Q142" s="2">
        <f t="shared" si="29"/>
        <v>40120.114300000001</v>
      </c>
      <c r="R142">
        <f t="shared" si="36"/>
        <v>2.7203925276845061E-4</v>
      </c>
    </row>
    <row r="143" spans="1:18" ht="12.75" customHeight="1" x14ac:dyDescent="0.2">
      <c r="A143" s="79" t="s">
        <v>172</v>
      </c>
      <c r="B143" s="74" t="s">
        <v>61</v>
      </c>
      <c r="C143" s="72">
        <v>55138.614699999998</v>
      </c>
      <c r="D143" s="72">
        <v>2.0000000000000001E-4</v>
      </c>
      <c r="E143" s="71">
        <f t="shared" si="26"/>
        <v>15348.901537674968</v>
      </c>
      <c r="F143">
        <f t="shared" si="27"/>
        <v>15349</v>
      </c>
      <c r="G143">
        <f t="shared" si="34"/>
        <v>-8.4582800001953728E-2</v>
      </c>
      <c r="K143">
        <f t="shared" si="35"/>
        <v>-8.4582800001953728E-2</v>
      </c>
      <c r="O143">
        <f t="shared" ca="1" si="33"/>
        <v>-8.0065722449299687E-2</v>
      </c>
      <c r="P143">
        <f t="shared" si="28"/>
        <v>-0.1014764124830063</v>
      </c>
      <c r="Q143" s="2">
        <f t="shared" si="29"/>
        <v>40120.114699999998</v>
      </c>
      <c r="R143">
        <f t="shared" si="36"/>
        <v>2.8539414265997532E-4</v>
      </c>
    </row>
    <row r="144" spans="1:18" x14ac:dyDescent="0.2">
      <c r="A144" s="134" t="s">
        <v>667</v>
      </c>
      <c r="B144" s="134" t="s">
        <v>17</v>
      </c>
      <c r="C144" s="135">
        <v>55381.714999999997</v>
      </c>
      <c r="D144" s="135">
        <v>1.3999999999999999E-4</v>
      </c>
      <c r="E144" s="71">
        <f t="shared" si="26"/>
        <v>15631.893124069597</v>
      </c>
      <c r="F144">
        <f t="shared" si="27"/>
        <v>15632</v>
      </c>
      <c r="G144">
        <f t="shared" si="34"/>
        <v>-9.1810400001122616E-2</v>
      </c>
      <c r="K144">
        <f t="shared" si="35"/>
        <v>-9.1810400001122616E-2</v>
      </c>
      <c r="O144">
        <f t="shared" ca="1" si="33"/>
        <v>-8.3699966665757852E-2</v>
      </c>
      <c r="P144">
        <f t="shared" si="28"/>
        <v>-0.10568926518257282</v>
      </c>
      <c r="Q144" s="2">
        <f t="shared" si="29"/>
        <v>40363.214999999997</v>
      </c>
      <c r="R144">
        <f t="shared" si="36"/>
        <v>1.9262289872487088E-4</v>
      </c>
    </row>
    <row r="145" spans="1:34" ht="12.75" customHeight="1" x14ac:dyDescent="0.2">
      <c r="A145" s="79" t="s">
        <v>169</v>
      </c>
      <c r="B145" s="74" t="s">
        <v>61</v>
      </c>
      <c r="C145" s="72">
        <v>55381.718099999998</v>
      </c>
      <c r="D145" s="72">
        <v>1E-4</v>
      </c>
      <c r="E145" s="71">
        <f t="shared" si="26"/>
        <v>15631.896732760817</v>
      </c>
      <c r="F145">
        <f t="shared" si="27"/>
        <v>15632</v>
      </c>
      <c r="G145">
        <f t="shared" si="34"/>
        <v>-8.8710399999399669E-2</v>
      </c>
      <c r="K145">
        <f t="shared" si="35"/>
        <v>-8.8710399999399669E-2</v>
      </c>
      <c r="O145">
        <f t="shared" ca="1" si="33"/>
        <v>-8.3699966665757852E-2</v>
      </c>
      <c r="P145">
        <f t="shared" si="28"/>
        <v>-0.10568926518257282</v>
      </c>
      <c r="Q145" s="2">
        <f t="shared" si="29"/>
        <v>40363.218099999998</v>
      </c>
      <c r="R145">
        <f t="shared" si="36"/>
        <v>2.8828186290836953E-4</v>
      </c>
    </row>
    <row r="146" spans="1:34" x14ac:dyDescent="0.2">
      <c r="A146" s="134" t="s">
        <v>667</v>
      </c>
      <c r="B146" s="134" t="s">
        <v>17</v>
      </c>
      <c r="C146" s="135">
        <v>55426.388400000003</v>
      </c>
      <c r="D146" s="135">
        <v>1.9E-3</v>
      </c>
      <c r="E146" s="71">
        <f t="shared" si="26"/>
        <v>15683.897158353568</v>
      </c>
      <c r="F146">
        <f t="shared" si="27"/>
        <v>15684</v>
      </c>
      <c r="G146">
        <f t="shared" si="34"/>
        <v>-8.8344799994956702E-2</v>
      </c>
      <c r="K146">
        <f t="shared" si="35"/>
        <v>-8.8344799994956702E-2</v>
      </c>
      <c r="O146">
        <f t="shared" ca="1" si="33"/>
        <v>-8.4367742988216587E-2</v>
      </c>
      <c r="P146">
        <f t="shared" si="28"/>
        <v>-0.1064722923118559</v>
      </c>
      <c r="Q146" s="2">
        <f t="shared" si="29"/>
        <v>40407.888400000003</v>
      </c>
      <c r="R146">
        <f t="shared" si="36"/>
        <v>3.2860597769923937E-4</v>
      </c>
    </row>
    <row r="147" spans="1:34" x14ac:dyDescent="0.2">
      <c r="A147" s="134" t="s">
        <v>667</v>
      </c>
      <c r="B147" s="134" t="s">
        <v>17</v>
      </c>
      <c r="C147" s="135">
        <v>55790.611199999999</v>
      </c>
      <c r="D147" s="135">
        <v>1.7000000000000001E-4</v>
      </c>
      <c r="E147" s="71">
        <f t="shared" si="26"/>
        <v>16107.886713171445</v>
      </c>
      <c r="F147">
        <f t="shared" si="27"/>
        <v>16108</v>
      </c>
      <c r="G147">
        <f t="shared" si="34"/>
        <v>-9.7317599997040816E-2</v>
      </c>
      <c r="K147">
        <f t="shared" si="35"/>
        <v>-9.7317599997040816E-2</v>
      </c>
      <c r="O147">
        <f t="shared" ca="1" si="33"/>
        <v>-8.9812688386726347E-2</v>
      </c>
      <c r="P147">
        <f t="shared" si="28"/>
        <v>-0.11296048289200919</v>
      </c>
      <c r="Q147" s="2">
        <f t="shared" si="29"/>
        <v>40772.111199999999</v>
      </c>
      <c r="R147">
        <f t="shared" si="36"/>
        <v>2.4469978526569413E-4</v>
      </c>
    </row>
    <row r="148" spans="1:34" ht="12.75" customHeight="1" x14ac:dyDescent="0.2">
      <c r="A148" s="79" t="s">
        <v>184</v>
      </c>
      <c r="B148" s="74" t="s">
        <v>61</v>
      </c>
      <c r="C148" s="72">
        <v>55790.615100000003</v>
      </c>
      <c r="D148" s="72">
        <v>1E-4</v>
      </c>
      <c r="E148" s="71">
        <f t="shared" si="26"/>
        <v>16107.891253137821</v>
      </c>
      <c r="F148">
        <f t="shared" si="27"/>
        <v>16108</v>
      </c>
      <c r="G148">
        <f t="shared" si="34"/>
        <v>-9.3417599993699696E-2</v>
      </c>
      <c r="K148">
        <f t="shared" si="35"/>
        <v>-9.3417599993699696E-2</v>
      </c>
      <c r="O148">
        <f t="shared" ca="1" si="33"/>
        <v>-8.9812688386726347E-2</v>
      </c>
      <c r="P148">
        <f t="shared" si="28"/>
        <v>-0.11296048289200919</v>
      </c>
      <c r="Q148" s="2">
        <f t="shared" si="29"/>
        <v>40772.115100000003</v>
      </c>
      <c r="R148">
        <f t="shared" si="36"/>
        <v>3.8192427197703769E-4</v>
      </c>
    </row>
    <row r="149" spans="1:34" ht="12.75" customHeight="1" x14ac:dyDescent="0.2">
      <c r="A149" s="79" t="s">
        <v>170</v>
      </c>
      <c r="B149" s="74" t="s">
        <v>61</v>
      </c>
      <c r="C149" s="72">
        <v>55790.615100000003</v>
      </c>
      <c r="D149" s="72">
        <v>1E-4</v>
      </c>
      <c r="E149" s="71">
        <f t="shared" ref="E149:E180" si="37">+(C149-C$7)/C$8</f>
        <v>16107.891253137821</v>
      </c>
      <c r="F149">
        <f t="shared" ref="F149:F180" si="38">ROUND(2*E149,0)/2</f>
        <v>16108</v>
      </c>
      <c r="G149">
        <f t="shared" si="34"/>
        <v>-9.3417599993699696E-2</v>
      </c>
      <c r="K149">
        <f t="shared" si="35"/>
        <v>-9.3417599993699696E-2</v>
      </c>
      <c r="O149">
        <f t="shared" ca="1" si="33"/>
        <v>-8.9812688386726347E-2</v>
      </c>
      <c r="P149">
        <f t="shared" ref="P149:P180" si="39">+D$11+D$12*F149+D$13*F149^2</f>
        <v>-0.11296048289200919</v>
      </c>
      <c r="Q149" s="2">
        <f t="shared" ref="Q149:Q180" si="40">+C149-15018.5</f>
        <v>40772.115100000003</v>
      </c>
      <c r="R149">
        <f t="shared" si="36"/>
        <v>3.8192427197703769E-4</v>
      </c>
    </row>
    <row r="150" spans="1:34" x14ac:dyDescent="0.2">
      <c r="A150" s="134" t="s">
        <v>667</v>
      </c>
      <c r="B150" s="134" t="s">
        <v>17</v>
      </c>
      <c r="C150" s="135">
        <v>56186.623599999999</v>
      </c>
      <c r="D150" s="135">
        <v>1.4999999999999999E-4</v>
      </c>
      <c r="E150" s="71">
        <f t="shared" si="37"/>
        <v>16568.882348750438</v>
      </c>
      <c r="F150">
        <f t="shared" si="38"/>
        <v>16569</v>
      </c>
      <c r="G150">
        <f t="shared" si="34"/>
        <v>-0.10106680000171764</v>
      </c>
      <c r="K150">
        <f t="shared" si="35"/>
        <v>-0.10106680000171764</v>
      </c>
      <c r="O150">
        <f t="shared" ca="1" si="33"/>
        <v>-9.5732782322370202E-2</v>
      </c>
      <c r="P150">
        <f t="shared" si="39"/>
        <v>-0.12022409986360338</v>
      </c>
      <c r="Q150" s="2">
        <f t="shared" si="40"/>
        <v>41168.123599999999</v>
      </c>
      <c r="R150">
        <f t="shared" si="36"/>
        <v>3.670021379982076E-4</v>
      </c>
    </row>
    <row r="151" spans="1:34" ht="12.75" customHeight="1" x14ac:dyDescent="0.2">
      <c r="A151" s="79" t="s">
        <v>185</v>
      </c>
      <c r="B151" s="74" t="s">
        <v>61</v>
      </c>
      <c r="C151" s="72">
        <v>56186.626900000003</v>
      </c>
      <c r="D151" s="72">
        <v>1E-4</v>
      </c>
      <c r="E151" s="71">
        <f t="shared" si="37"/>
        <v>16568.886190260451</v>
      </c>
      <c r="F151">
        <f t="shared" si="38"/>
        <v>16569</v>
      </c>
      <c r="G151">
        <f t="shared" si="34"/>
        <v>-9.7766799997771159E-2</v>
      </c>
      <c r="K151">
        <f t="shared" si="35"/>
        <v>-9.7766799997771159E-2</v>
      </c>
      <c r="O151">
        <f t="shared" ca="1" si="33"/>
        <v>-9.5732782322370202E-2</v>
      </c>
      <c r="P151">
        <f t="shared" si="39"/>
        <v>-0.12022409986360338</v>
      </c>
      <c r="Q151" s="2">
        <f t="shared" si="40"/>
        <v>41168.126900000003</v>
      </c>
      <c r="R151">
        <f t="shared" si="36"/>
        <v>5.0433031726390806E-4</v>
      </c>
    </row>
    <row r="152" spans="1:34" ht="12.75" customHeight="1" x14ac:dyDescent="0.2">
      <c r="A152" s="79" t="s">
        <v>182</v>
      </c>
      <c r="B152" s="74" t="s">
        <v>61</v>
      </c>
      <c r="C152" s="72">
        <v>56188.345699999998</v>
      </c>
      <c r="D152" s="72">
        <v>3.5000000000000001E-3</v>
      </c>
      <c r="E152" s="71">
        <f t="shared" si="37"/>
        <v>16570.887034927007</v>
      </c>
      <c r="F152">
        <f t="shared" si="38"/>
        <v>16571</v>
      </c>
      <c r="G152">
        <f t="shared" si="34"/>
        <v>-9.7041200002422556E-2</v>
      </c>
      <c r="J152">
        <f>+G152</f>
        <v>-9.7041200002422556E-2</v>
      </c>
      <c r="O152">
        <f t="shared" ca="1" si="33"/>
        <v>-9.5758466027080158E-2</v>
      </c>
      <c r="P152">
        <f t="shared" si="39"/>
        <v>-0.12025608721174799</v>
      </c>
      <c r="Q152" s="2">
        <f t="shared" si="40"/>
        <v>41169.845699999998</v>
      </c>
      <c r="R152">
        <f t="shared" si="36"/>
        <v>5.3893098814170167E-4</v>
      </c>
    </row>
    <row r="153" spans="1:34" x14ac:dyDescent="0.2">
      <c r="A153" s="134" t="s">
        <v>667</v>
      </c>
      <c r="B153" s="134" t="s">
        <v>17</v>
      </c>
      <c r="C153" s="135">
        <v>56515.633000000002</v>
      </c>
      <c r="D153" s="135">
        <v>2.7999999999999998E-4</v>
      </c>
      <c r="E153" s="71">
        <f t="shared" si="37"/>
        <v>16951.880197970477</v>
      </c>
      <c r="F153">
        <f t="shared" si="38"/>
        <v>16952</v>
      </c>
      <c r="G153">
        <f t="shared" si="34"/>
        <v>-0.10291439999855356</v>
      </c>
      <c r="K153">
        <f>+G153</f>
        <v>-0.10291439999855356</v>
      </c>
      <c r="O153">
        <f t="shared" ca="1" si="33"/>
        <v>-0.10065121177432593</v>
      </c>
      <c r="P153">
        <f t="shared" si="39"/>
        <v>-0.12642451537569188</v>
      </c>
      <c r="Q153" s="2">
        <f t="shared" si="40"/>
        <v>41497.133000000002</v>
      </c>
      <c r="R153">
        <f t="shared" si="36"/>
        <v>5.5272552504635568E-4</v>
      </c>
    </row>
    <row r="154" spans="1:34" ht="12.75" customHeight="1" x14ac:dyDescent="0.2">
      <c r="A154" s="79" t="s">
        <v>186</v>
      </c>
      <c r="B154" s="74" t="s">
        <v>61</v>
      </c>
      <c r="C154" s="72">
        <v>56515.636299999998</v>
      </c>
      <c r="D154" s="72">
        <v>2.9999999999999997E-4</v>
      </c>
      <c r="E154" s="71">
        <f t="shared" si="37"/>
        <v>16951.884039480479</v>
      </c>
      <c r="F154">
        <f t="shared" si="38"/>
        <v>16952</v>
      </c>
      <c r="G154">
        <f t="shared" si="34"/>
        <v>-9.9614400001883041E-2</v>
      </c>
      <c r="K154">
        <f>+G154</f>
        <v>-9.9614400001883041E-2</v>
      </c>
      <c r="O154">
        <f t="shared" ca="1" si="33"/>
        <v>-0.10065121177432593</v>
      </c>
      <c r="P154">
        <f t="shared" si="39"/>
        <v>-0.12642451537569188</v>
      </c>
      <c r="Q154" s="2">
        <f t="shared" si="40"/>
        <v>41497.136299999998</v>
      </c>
      <c r="R154">
        <f t="shared" si="36"/>
        <v>7.1878228635694115E-4</v>
      </c>
    </row>
    <row r="155" spans="1:34" ht="12.75" customHeight="1" x14ac:dyDescent="0.2">
      <c r="A155" s="76" t="s">
        <v>187</v>
      </c>
      <c r="B155" s="77" t="s">
        <v>61</v>
      </c>
      <c r="C155" s="72">
        <v>56535.393499999998</v>
      </c>
      <c r="D155" s="78">
        <v>2E-3</v>
      </c>
      <c r="E155" s="71">
        <f t="shared" si="37"/>
        <v>16974.88327630049</v>
      </c>
      <c r="F155">
        <f t="shared" si="38"/>
        <v>16975</v>
      </c>
      <c r="G155">
        <f t="shared" si="34"/>
        <v>-0.10027000000263797</v>
      </c>
      <c r="J155">
        <f>+G155</f>
        <v>-0.10027000000263797</v>
      </c>
      <c r="O155">
        <f t="shared" ca="1" si="33"/>
        <v>-0.10094657437849039</v>
      </c>
      <c r="P155">
        <f t="shared" si="39"/>
        <v>-0.12680165319203149</v>
      </c>
      <c r="Q155" s="2">
        <f t="shared" si="40"/>
        <v>41516.893499999998</v>
      </c>
      <c r="R155">
        <f t="shared" si="36"/>
        <v>7.0392862096225518E-4</v>
      </c>
    </row>
    <row r="156" spans="1:34" ht="12.75" customHeight="1" x14ac:dyDescent="0.2">
      <c r="A156" s="76" t="s">
        <v>187</v>
      </c>
      <c r="B156" s="77" t="s">
        <v>61</v>
      </c>
      <c r="C156" s="72">
        <v>56584.355300000003</v>
      </c>
      <c r="D156" s="78">
        <v>5.0000000000000001E-3</v>
      </c>
      <c r="E156" s="71">
        <f t="shared" si="37"/>
        <v>17031.879411042974</v>
      </c>
      <c r="F156">
        <f t="shared" si="38"/>
        <v>17032</v>
      </c>
      <c r="G156">
        <f t="shared" si="34"/>
        <v>-0.10359039999457309</v>
      </c>
      <c r="J156">
        <f>+G156</f>
        <v>-0.10359039999457309</v>
      </c>
      <c r="O156">
        <f t="shared" ca="1" si="33"/>
        <v>-0.10167855996272401</v>
      </c>
      <c r="P156">
        <f t="shared" si="39"/>
        <v>-0.12773863773481831</v>
      </c>
      <c r="Q156" s="2">
        <f t="shared" si="40"/>
        <v>41565.855300000003</v>
      </c>
      <c r="R156">
        <f t="shared" si="36"/>
        <v>5.8313738595940339E-4</v>
      </c>
    </row>
    <row r="157" spans="1:34" ht="12.75" customHeight="1" x14ac:dyDescent="0.2">
      <c r="A157" s="78" t="s">
        <v>189</v>
      </c>
      <c r="B157" s="77" t="s">
        <v>61</v>
      </c>
      <c r="C157" s="78">
        <v>56815.432000000001</v>
      </c>
      <c r="D157" s="78">
        <v>1.2999999999999999E-3</v>
      </c>
      <c r="E157" s="71">
        <f t="shared" si="37"/>
        <v>17300.874397523185</v>
      </c>
      <c r="F157">
        <f t="shared" si="38"/>
        <v>17301</v>
      </c>
      <c r="G157">
        <f t="shared" si="34"/>
        <v>-0.10789719999593217</v>
      </c>
      <c r="J157">
        <f>+G157</f>
        <v>-0.10789719999593217</v>
      </c>
      <c r="O157">
        <f t="shared" ca="1" si="33"/>
        <v>-0.10513301824621249</v>
      </c>
      <c r="P157">
        <f t="shared" si="39"/>
        <v>-0.13220552215243103</v>
      </c>
      <c r="Q157" s="2">
        <f t="shared" si="40"/>
        <v>41796.932000000001</v>
      </c>
      <c r="R157">
        <f t="shared" si="36"/>
        <v>5.9089452606413356E-4</v>
      </c>
    </row>
    <row r="158" spans="1:34" x14ac:dyDescent="0.2">
      <c r="A158" s="134" t="s">
        <v>667</v>
      </c>
      <c r="B158" s="134" t="s">
        <v>17</v>
      </c>
      <c r="C158" s="135">
        <v>56843.777099999999</v>
      </c>
      <c r="D158" s="135">
        <v>2.2000000000000001E-4</v>
      </c>
      <c r="E158" s="71">
        <f t="shared" si="37"/>
        <v>17333.870756702971</v>
      </c>
      <c r="F158">
        <f t="shared" si="38"/>
        <v>17334</v>
      </c>
      <c r="G158">
        <f t="shared" si="34"/>
        <v>-0.11102479999681236</v>
      </c>
      <c r="K158">
        <f>+G158</f>
        <v>-0.11102479999681236</v>
      </c>
      <c r="O158">
        <f t="shared" ref="O158:O189" ca="1" si="41">+C$11+C$12*F158</f>
        <v>-0.1055567993739267</v>
      </c>
      <c r="P158">
        <f t="shared" si="39"/>
        <v>-0.13275861543708561</v>
      </c>
      <c r="Q158" s="2">
        <f t="shared" si="40"/>
        <v>41825.277099999999</v>
      </c>
      <c r="R158">
        <f t="shared" si="36"/>
        <v>4.7235873359186003E-4</v>
      </c>
    </row>
    <row r="159" spans="1:34" s="71" customFormat="1" ht="12.75" customHeight="1" x14ac:dyDescent="0.2">
      <c r="A159" s="79" t="s">
        <v>188</v>
      </c>
      <c r="B159" s="74" t="s">
        <v>61</v>
      </c>
      <c r="C159" s="72">
        <v>56843.780400000003</v>
      </c>
      <c r="D159" s="72">
        <v>2.0000000000000001E-4</v>
      </c>
      <c r="E159" s="71">
        <f t="shared" si="37"/>
        <v>17333.87459821298</v>
      </c>
      <c r="F159">
        <f t="shared" si="38"/>
        <v>17334</v>
      </c>
      <c r="G159">
        <f t="shared" si="34"/>
        <v>-0.10772479999286588</v>
      </c>
      <c r="H159"/>
      <c r="I159"/>
      <c r="J159"/>
      <c r="K159">
        <f>+G159</f>
        <v>-0.10772479999286588</v>
      </c>
      <c r="L159"/>
      <c r="M159"/>
      <c r="N159"/>
      <c r="O159">
        <f t="shared" ca="1" si="41"/>
        <v>-0.1055567993739267</v>
      </c>
      <c r="P159">
        <f t="shared" si="39"/>
        <v>-0.13275861543708561</v>
      </c>
      <c r="Q159" s="2">
        <f t="shared" si="40"/>
        <v>41825.280400000003</v>
      </c>
      <c r="R159">
        <f t="shared" si="36"/>
        <v>6.266919156952544E-4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s="71" customFormat="1" ht="12.75" customHeight="1" x14ac:dyDescent="0.2">
      <c r="A160" s="78" t="s">
        <v>190</v>
      </c>
      <c r="B160" s="74"/>
      <c r="C160" s="78">
        <v>56918.515500000001</v>
      </c>
      <c r="D160" s="78">
        <v>4.4000000000000003E-3</v>
      </c>
      <c r="E160" s="71">
        <f t="shared" si="37"/>
        <v>17420.873275336624</v>
      </c>
      <c r="F160">
        <f t="shared" si="38"/>
        <v>17421</v>
      </c>
      <c r="G160">
        <f t="shared" si="34"/>
        <v>-0.10886119999486255</v>
      </c>
      <c r="H160"/>
      <c r="I160"/>
      <c r="J160">
        <f>+G160</f>
        <v>-0.10886119999486255</v>
      </c>
      <c r="K160"/>
      <c r="L160"/>
      <c r="M160"/>
      <c r="N160"/>
      <c r="O160">
        <f t="shared" ca="1" si="41"/>
        <v>-0.1066740405288096</v>
      </c>
      <c r="P160">
        <f t="shared" si="39"/>
        <v>-0.13422212473817005</v>
      </c>
      <c r="Q160" s="2">
        <f t="shared" si="40"/>
        <v>41900.015500000001</v>
      </c>
      <c r="R160">
        <f t="shared" si="36"/>
        <v>6.4317650383570685E-4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2.75" customHeight="1" x14ac:dyDescent="0.2">
      <c r="A161" s="116" t="s">
        <v>197</v>
      </c>
      <c r="B161" s="116"/>
      <c r="C161" s="117">
        <v>57199.415699999998</v>
      </c>
      <c r="D161" s="117">
        <v>2.8E-3</v>
      </c>
      <c r="E161" s="71">
        <f t="shared" si="37"/>
        <v>17747.867496308656</v>
      </c>
      <c r="F161" s="71">
        <f t="shared" si="38"/>
        <v>17748</v>
      </c>
      <c r="G161" s="71">
        <f t="shared" si="34"/>
        <v>-0.11382559999765363</v>
      </c>
      <c r="H161" s="71"/>
      <c r="I161" s="71"/>
      <c r="J161" s="71">
        <f>+G161</f>
        <v>-0.11382559999765363</v>
      </c>
      <c r="K161" s="71"/>
      <c r="L161" s="71"/>
      <c r="M161" s="71"/>
      <c r="N161" s="71"/>
      <c r="O161">
        <f t="shared" ca="1" si="41"/>
        <v>-0.11087332624888671</v>
      </c>
      <c r="P161" s="71">
        <f t="shared" si="39"/>
        <v>-0.13979233129072441</v>
      </c>
      <c r="Q161" s="73">
        <f t="shared" si="40"/>
        <v>42180.915699999998</v>
      </c>
      <c r="R161" s="71">
        <f t="shared" si="36"/>
        <v>6.7427113404654149E-4</v>
      </c>
    </row>
    <row r="162" spans="1:34" ht="12.75" customHeight="1" x14ac:dyDescent="0.2">
      <c r="A162" s="116" t="s">
        <v>197</v>
      </c>
      <c r="B162" s="116"/>
      <c r="C162" s="117">
        <v>57208.4398</v>
      </c>
      <c r="D162" s="117">
        <v>9.1000000000000004E-3</v>
      </c>
      <c r="E162" s="71">
        <f t="shared" si="37"/>
        <v>17758.372396445699</v>
      </c>
      <c r="F162" s="71">
        <f t="shared" si="38"/>
        <v>17758.5</v>
      </c>
      <c r="G162" s="71">
        <f t="shared" si="34"/>
        <v>-0.10961619999579852</v>
      </c>
      <c r="H162" s="71"/>
      <c r="I162" s="71"/>
      <c r="J162" s="71">
        <f>+G162</f>
        <v>-0.10961619999579852</v>
      </c>
      <c r="K162" s="71"/>
      <c r="L162" s="71"/>
      <c r="M162" s="71"/>
      <c r="N162" s="71"/>
      <c r="O162">
        <f t="shared" ca="1" si="41"/>
        <v>-0.11100816569861394</v>
      </c>
      <c r="P162" s="71">
        <f t="shared" si="39"/>
        <v>-0.13997300858840053</v>
      </c>
      <c r="Q162" s="73">
        <f t="shared" si="40"/>
        <v>42189.9398</v>
      </c>
      <c r="R162" s="71">
        <f t="shared" si="36"/>
        <v>9.2153582792787515E-4</v>
      </c>
    </row>
    <row r="163" spans="1:34" ht="12.75" customHeight="1" x14ac:dyDescent="0.2">
      <c r="A163" s="116" t="s">
        <v>197</v>
      </c>
      <c r="B163" s="116"/>
      <c r="C163" s="117">
        <v>57220.462399999997</v>
      </c>
      <c r="D163" s="117">
        <v>2.0000000000000001E-4</v>
      </c>
      <c r="E163" s="71">
        <f t="shared" si="37"/>
        <v>17772.367832266169</v>
      </c>
      <c r="F163" s="71">
        <f t="shared" si="38"/>
        <v>17772.5</v>
      </c>
      <c r="G163" s="71">
        <f t="shared" si="34"/>
        <v>-0.113537000004726</v>
      </c>
      <c r="H163" s="71"/>
      <c r="I163" s="71"/>
      <c r="J163" s="71">
        <f>+G163</f>
        <v>-0.113537000004726</v>
      </c>
      <c r="K163" s="71"/>
      <c r="L163" s="71"/>
      <c r="M163" s="71"/>
      <c r="N163" s="71"/>
      <c r="O163">
        <f t="shared" ca="1" si="41"/>
        <v>-0.1111879516315836</v>
      </c>
      <c r="P163" s="71">
        <f t="shared" si="39"/>
        <v>-0.14021408756358952</v>
      </c>
      <c r="Q163" s="73">
        <f t="shared" si="40"/>
        <v>42201.962399999997</v>
      </c>
      <c r="R163" s="71">
        <f t="shared" si="36"/>
        <v>7.1166700062327121E-4</v>
      </c>
    </row>
    <row r="164" spans="1:34" x14ac:dyDescent="0.2">
      <c r="A164" s="134" t="s">
        <v>667</v>
      </c>
      <c r="B164" s="134" t="s">
        <v>17</v>
      </c>
      <c r="C164" s="135">
        <v>57222.611400000002</v>
      </c>
      <c r="D164" s="135">
        <v>4.0000000000000002E-4</v>
      </c>
      <c r="E164" s="71">
        <f t="shared" si="37"/>
        <v>17774.86947014635</v>
      </c>
      <c r="F164">
        <f t="shared" si="38"/>
        <v>17775</v>
      </c>
      <c r="G164">
        <f t="shared" si="34"/>
        <v>-0.11212999999406748</v>
      </c>
      <c r="K164">
        <f t="shared" ref="K164:K206" si="42">+G164</f>
        <v>-0.11212999999406748</v>
      </c>
      <c r="O164">
        <f t="shared" ca="1" si="41"/>
        <v>-0.11122005626247106</v>
      </c>
      <c r="P164">
        <f t="shared" si="39"/>
        <v>-0.14025715853613963</v>
      </c>
      <c r="Q164" s="2">
        <f t="shared" si="40"/>
        <v>42204.111400000002</v>
      </c>
      <c r="R164">
        <f t="shared" si="36"/>
        <v>7.9113704765086234E-4</v>
      </c>
    </row>
    <row r="165" spans="1:34" s="71" customFormat="1" ht="12.75" customHeight="1" x14ac:dyDescent="0.2">
      <c r="A165" s="124" t="s">
        <v>664</v>
      </c>
      <c r="B165" s="125" t="s">
        <v>61</v>
      </c>
      <c r="C165" s="126">
        <v>57222.612800000003</v>
      </c>
      <c r="D165" s="126">
        <v>2.9999999999999997E-4</v>
      </c>
      <c r="E165" s="71">
        <f t="shared" si="37"/>
        <v>17774.87109987787</v>
      </c>
      <c r="F165">
        <f t="shared" si="38"/>
        <v>17775</v>
      </c>
      <c r="G165">
        <f t="shared" si="34"/>
        <v>-0.11072999999305466</v>
      </c>
      <c r="H165"/>
      <c r="I165"/>
      <c r="J165"/>
      <c r="K165">
        <f t="shared" si="42"/>
        <v>-0.11072999999305466</v>
      </c>
      <c r="L165"/>
      <c r="M165"/>
      <c r="N165"/>
      <c r="O165">
        <f t="shared" ca="1" si="41"/>
        <v>-0.11122005626247106</v>
      </c>
      <c r="P165">
        <f t="shared" si="39"/>
        <v>-0.14025715853613963</v>
      </c>
      <c r="Q165" s="2">
        <f t="shared" si="40"/>
        <v>42204.112800000003</v>
      </c>
      <c r="R165">
        <f t="shared" si="36"/>
        <v>8.7185309162847533E-4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x14ac:dyDescent="0.2">
      <c r="A166" s="134" t="s">
        <v>667</v>
      </c>
      <c r="B166" s="134" t="s">
        <v>17</v>
      </c>
      <c r="C166" s="135">
        <v>57227.7618</v>
      </c>
      <c r="D166" s="135">
        <v>1.4999999999999999E-4</v>
      </c>
      <c r="E166" s="71">
        <f t="shared" si="37"/>
        <v>17780.86501958239</v>
      </c>
      <c r="F166">
        <f t="shared" si="38"/>
        <v>17781</v>
      </c>
      <c r="G166">
        <f t="shared" si="34"/>
        <v>-0.11595319999469211</v>
      </c>
      <c r="K166">
        <f t="shared" si="42"/>
        <v>-0.11595319999469211</v>
      </c>
      <c r="O166">
        <f t="shared" ca="1" si="41"/>
        <v>-0.1112971073766009</v>
      </c>
      <c r="P166">
        <f t="shared" si="39"/>
        <v>-0.14036055502621514</v>
      </c>
      <c r="Q166" s="2">
        <f t="shared" si="40"/>
        <v>42209.2618</v>
      </c>
      <c r="R166">
        <f t="shared" si="36"/>
        <v>5.9571897963481236E-4</v>
      </c>
    </row>
    <row r="167" spans="1:34" ht="12.75" customHeight="1" x14ac:dyDescent="0.2">
      <c r="A167" s="124" t="s">
        <v>664</v>
      </c>
      <c r="B167" s="125" t="s">
        <v>61</v>
      </c>
      <c r="C167" s="126">
        <v>57227.765500000001</v>
      </c>
      <c r="D167" s="126">
        <v>2.0000000000000001E-4</v>
      </c>
      <c r="E167" s="71">
        <f t="shared" si="37"/>
        <v>17780.869326729975</v>
      </c>
      <c r="F167">
        <f t="shared" si="38"/>
        <v>17781</v>
      </c>
      <c r="G167">
        <f t="shared" si="34"/>
        <v>-0.11225319999357453</v>
      </c>
      <c r="K167">
        <f t="shared" si="42"/>
        <v>-0.11225319999357453</v>
      </c>
      <c r="O167">
        <f t="shared" ca="1" si="41"/>
        <v>-0.1112971073766009</v>
      </c>
      <c r="P167">
        <f t="shared" si="39"/>
        <v>-0.14036055502621514</v>
      </c>
      <c r="Q167" s="2">
        <f t="shared" si="40"/>
        <v>42209.265500000001</v>
      </c>
      <c r="R167">
        <f t="shared" si="36"/>
        <v>7.9002340693090764E-4</v>
      </c>
    </row>
    <row r="168" spans="1:34" x14ac:dyDescent="0.2">
      <c r="A168" s="134" t="s">
        <v>667</v>
      </c>
      <c r="B168" s="134" t="s">
        <v>17</v>
      </c>
      <c r="C168" s="135">
        <v>57557.629699999998</v>
      </c>
      <c r="D168" s="135">
        <v>9.3999999999999997E-4</v>
      </c>
      <c r="E168" s="71">
        <f t="shared" si="37"/>
        <v>18164.862243451156</v>
      </c>
      <c r="F168">
        <f t="shared" si="38"/>
        <v>18165</v>
      </c>
      <c r="G168">
        <f t="shared" ref="G168:G199" si="43">+C168-(C$7+F168*C$8)</f>
        <v>-0.11833800000022165</v>
      </c>
      <c r="K168">
        <f t="shared" si="42"/>
        <v>-0.11833800000022165</v>
      </c>
      <c r="O168">
        <f t="shared" ca="1" si="41"/>
        <v>-0.11622837868091163</v>
      </c>
      <c r="P168">
        <f t="shared" si="39"/>
        <v>-0.1470547365844323</v>
      </c>
      <c r="Q168" s="2">
        <f t="shared" si="40"/>
        <v>42539.129699999998</v>
      </c>
      <c r="R168">
        <f t="shared" ref="R168:R199" si="44">+(P168-G168)^2</f>
        <v>8.2465096004694202E-4</v>
      </c>
    </row>
    <row r="169" spans="1:34" s="71" customFormat="1" ht="12.75" customHeight="1" x14ac:dyDescent="0.2">
      <c r="A169" s="118" t="s">
        <v>2</v>
      </c>
      <c r="B169" s="119" t="s">
        <v>61</v>
      </c>
      <c r="C169" s="120">
        <v>57564.498299999999</v>
      </c>
      <c r="D169" s="120">
        <v>2.0999999999999999E-3</v>
      </c>
      <c r="E169" s="71">
        <f t="shared" si="37"/>
        <v>18172.857939097401</v>
      </c>
      <c r="F169">
        <f t="shared" si="38"/>
        <v>18173</v>
      </c>
      <c r="G169">
        <f t="shared" si="43"/>
        <v>-0.12203559999761637</v>
      </c>
      <c r="H169"/>
      <c r="I169"/>
      <c r="J169"/>
      <c r="K169">
        <f t="shared" si="42"/>
        <v>-0.12203559999761637</v>
      </c>
      <c r="L169"/>
      <c r="M169"/>
      <c r="N169"/>
      <c r="O169">
        <f t="shared" ca="1" si="41"/>
        <v>-0.11633111349975142</v>
      </c>
      <c r="P169">
        <f t="shared" si="39"/>
        <v>-0.1471958070350472</v>
      </c>
      <c r="Q169" s="2">
        <f t="shared" si="40"/>
        <v>42545.998299999999</v>
      </c>
      <c r="R169">
        <f t="shared" si="44"/>
        <v>6.3303601816638367E-4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x14ac:dyDescent="0.2">
      <c r="A170" s="121" t="s">
        <v>663</v>
      </c>
      <c r="B170" s="122" t="s">
        <v>61</v>
      </c>
      <c r="C170" s="123">
        <v>57607.456639999997</v>
      </c>
      <c r="D170" s="123">
        <v>2.0000000000000001E-4</v>
      </c>
      <c r="E170" s="71">
        <f t="shared" si="37"/>
        <v>18222.865482426139</v>
      </c>
      <c r="F170">
        <f t="shared" si="38"/>
        <v>18223</v>
      </c>
      <c r="G170">
        <f t="shared" si="43"/>
        <v>-0.11555560000124387</v>
      </c>
      <c r="K170">
        <f t="shared" si="42"/>
        <v>-0.11555560000124387</v>
      </c>
      <c r="O170">
        <f t="shared" ca="1" si="41"/>
        <v>-0.11697320611750023</v>
      </c>
      <c r="P170">
        <f t="shared" si="39"/>
        <v>-0.14807898465080829</v>
      </c>
      <c r="Q170" s="2">
        <f t="shared" si="40"/>
        <v>42588.956639999997</v>
      </c>
      <c r="R170">
        <f t="shared" si="44"/>
        <v>1.0577705490635225E-3</v>
      </c>
    </row>
    <row r="171" spans="1:34" x14ac:dyDescent="0.2">
      <c r="A171" s="134" t="s">
        <v>667</v>
      </c>
      <c r="B171" s="134" t="s">
        <v>17</v>
      </c>
      <c r="C171" s="135">
        <v>57611.748200000002</v>
      </c>
      <c r="D171" s="135">
        <v>2.2000000000000001E-4</v>
      </c>
      <c r="E171" s="71">
        <f t="shared" si="37"/>
        <v>18227.861261421513</v>
      </c>
      <c r="F171">
        <f t="shared" si="38"/>
        <v>18228</v>
      </c>
      <c r="G171">
        <f t="shared" si="43"/>
        <v>-0.11918159999913769</v>
      </c>
      <c r="K171">
        <f t="shared" si="42"/>
        <v>-0.11918159999913769</v>
      </c>
      <c r="O171">
        <f t="shared" ca="1" si="41"/>
        <v>-0.11703741537927509</v>
      </c>
      <c r="P171">
        <f t="shared" si="39"/>
        <v>-0.1481674434493982</v>
      </c>
      <c r="Q171" s="2">
        <f t="shared" si="40"/>
        <v>42593.248200000002</v>
      </c>
      <c r="R171">
        <f t="shared" si="44"/>
        <v>8.401791205230099E-4</v>
      </c>
    </row>
    <row r="172" spans="1:34" x14ac:dyDescent="0.2">
      <c r="A172" s="124" t="s">
        <v>665</v>
      </c>
      <c r="B172" s="125" t="s">
        <v>61</v>
      </c>
      <c r="C172" s="126">
        <v>57611.7523</v>
      </c>
      <c r="D172" s="126">
        <v>1E-4</v>
      </c>
      <c r="E172" s="71">
        <f t="shared" si="37"/>
        <v>18227.866034206669</v>
      </c>
      <c r="F172">
        <f t="shared" si="38"/>
        <v>18228</v>
      </c>
      <c r="G172">
        <f t="shared" si="43"/>
        <v>-0.11508160000084899</v>
      </c>
      <c r="K172">
        <f t="shared" si="42"/>
        <v>-0.11508160000084899</v>
      </c>
      <c r="O172">
        <f t="shared" ca="1" si="41"/>
        <v>-0.11703741537927509</v>
      </c>
      <c r="P172">
        <f t="shared" si="39"/>
        <v>-0.1481674434493982</v>
      </c>
      <c r="Q172" s="2">
        <f t="shared" si="40"/>
        <v>42593.2523</v>
      </c>
      <c r="R172">
        <f t="shared" si="44"/>
        <v>1.0946730367019061E-3</v>
      </c>
    </row>
    <row r="173" spans="1:34" x14ac:dyDescent="0.2">
      <c r="A173" s="134" t="s">
        <v>667</v>
      </c>
      <c r="B173" s="134" t="s">
        <v>17</v>
      </c>
      <c r="C173" s="135">
        <v>57624.637300000002</v>
      </c>
      <c r="D173" s="136">
        <v>1E-3</v>
      </c>
      <c r="E173" s="71">
        <f t="shared" si="37"/>
        <v>18242.865384642253</v>
      </c>
      <c r="F173">
        <f t="shared" si="38"/>
        <v>18243</v>
      </c>
      <c r="G173">
        <f t="shared" si="43"/>
        <v>-0.11563960000057705</v>
      </c>
      <c r="K173">
        <f t="shared" si="42"/>
        <v>-0.11563960000057705</v>
      </c>
      <c r="O173">
        <f t="shared" ca="1" si="41"/>
        <v>-0.11723004316459973</v>
      </c>
      <c r="P173">
        <f t="shared" si="39"/>
        <v>-0.14843297370372824</v>
      </c>
      <c r="Q173" s="2">
        <f t="shared" si="40"/>
        <v>42606.137300000002</v>
      </c>
      <c r="R173">
        <f t="shared" si="44"/>
        <v>1.075405358834528E-3</v>
      </c>
    </row>
    <row r="174" spans="1:34" x14ac:dyDescent="0.2">
      <c r="A174" s="130" t="s">
        <v>0</v>
      </c>
      <c r="B174" s="131" t="s">
        <v>61</v>
      </c>
      <c r="C174" s="130">
        <v>57624.639999999999</v>
      </c>
      <c r="D174" s="130" t="s">
        <v>72</v>
      </c>
      <c r="E174" s="71">
        <f t="shared" si="37"/>
        <v>18242.868527695893</v>
      </c>
      <c r="F174">
        <f t="shared" si="38"/>
        <v>18243</v>
      </c>
      <c r="G174">
        <f t="shared" si="43"/>
        <v>-0.11293960000330117</v>
      </c>
      <c r="K174">
        <f t="shared" si="42"/>
        <v>-0.11293960000330117</v>
      </c>
      <c r="O174">
        <f t="shared" ca="1" si="41"/>
        <v>-0.11723004316459973</v>
      </c>
      <c r="P174">
        <f t="shared" si="39"/>
        <v>-0.14843297370372824</v>
      </c>
      <c r="Q174" s="2">
        <f t="shared" si="40"/>
        <v>42606.14</v>
      </c>
      <c r="R174">
        <f t="shared" si="44"/>
        <v>1.2597795766381681E-3</v>
      </c>
    </row>
    <row r="175" spans="1:34" x14ac:dyDescent="0.2">
      <c r="A175" s="121" t="s">
        <v>663</v>
      </c>
      <c r="B175" s="122" t="s">
        <v>61</v>
      </c>
      <c r="C175" s="123">
        <v>57625.495080000001</v>
      </c>
      <c r="D175" s="123">
        <v>2.0000000000000001E-4</v>
      </c>
      <c r="E175" s="71">
        <f t="shared" si="37"/>
        <v>18243.863921143347</v>
      </c>
      <c r="F175">
        <f t="shared" si="38"/>
        <v>18244</v>
      </c>
      <c r="G175">
        <f t="shared" si="43"/>
        <v>-0.11689679999835789</v>
      </c>
      <c r="K175">
        <f t="shared" si="42"/>
        <v>-0.11689679999835789</v>
      </c>
      <c r="O175">
        <f t="shared" ca="1" si="41"/>
        <v>-0.11724288501695471</v>
      </c>
      <c r="P175">
        <f t="shared" si="39"/>
        <v>-0.14845068392647348</v>
      </c>
      <c r="Q175" s="2">
        <f t="shared" si="40"/>
        <v>42606.995080000001</v>
      </c>
      <c r="R175">
        <f t="shared" si="44"/>
        <v>9.9564759094899124E-4</v>
      </c>
    </row>
    <row r="176" spans="1:34" x14ac:dyDescent="0.2">
      <c r="A176" s="121" t="s">
        <v>663</v>
      </c>
      <c r="B176" s="122" t="s">
        <v>61</v>
      </c>
      <c r="C176" s="123">
        <v>57626.354489999998</v>
      </c>
      <c r="D176" s="123">
        <v>2.0000000000000001E-4</v>
      </c>
      <c r="E176" s="71">
        <f t="shared" si="37"/>
        <v>18244.864355117566</v>
      </c>
      <c r="F176">
        <f t="shared" si="38"/>
        <v>18245</v>
      </c>
      <c r="G176">
        <f t="shared" si="43"/>
        <v>-0.11652399999729823</v>
      </c>
      <c r="K176">
        <f t="shared" si="42"/>
        <v>-0.11652399999729823</v>
      </c>
      <c r="O176">
        <f t="shared" ca="1" si="41"/>
        <v>-0.11725572686930968</v>
      </c>
      <c r="P176">
        <f t="shared" si="39"/>
        <v>-0.14846839517494245</v>
      </c>
      <c r="Q176" s="2">
        <f t="shared" si="40"/>
        <v>42607.854489999998</v>
      </c>
      <c r="R176">
        <f t="shared" si="44"/>
        <v>1.0204443832654993E-3</v>
      </c>
    </row>
    <row r="177" spans="1:18" x14ac:dyDescent="0.2">
      <c r="A177" s="134" t="s">
        <v>667</v>
      </c>
      <c r="B177" s="134" t="s">
        <v>17</v>
      </c>
      <c r="C177" s="135">
        <v>57630.641900000002</v>
      </c>
      <c r="D177" s="135">
        <v>4.0000000000000002E-4</v>
      </c>
      <c r="E177" s="71">
        <f t="shared" si="37"/>
        <v>18249.855303123084</v>
      </c>
      <c r="F177">
        <f t="shared" si="38"/>
        <v>18250</v>
      </c>
      <c r="G177">
        <f t="shared" si="43"/>
        <v>-0.12429999999585561</v>
      </c>
      <c r="K177">
        <f t="shared" si="42"/>
        <v>-0.12429999999585561</v>
      </c>
      <c r="O177">
        <f t="shared" ca="1" si="41"/>
        <v>-0.11731993613108457</v>
      </c>
      <c r="P177">
        <f t="shared" si="39"/>
        <v>-0.14855696680314331</v>
      </c>
      <c r="Q177" s="2">
        <f t="shared" si="40"/>
        <v>42612.141900000002</v>
      </c>
      <c r="R177">
        <f t="shared" si="44"/>
        <v>5.8840043868985722E-4</v>
      </c>
    </row>
    <row r="178" spans="1:18" x14ac:dyDescent="0.2">
      <c r="A178" s="134" t="s">
        <v>667</v>
      </c>
      <c r="B178" s="134" t="s">
        <v>17</v>
      </c>
      <c r="C178" s="135">
        <v>57673.597000000002</v>
      </c>
      <c r="D178" s="135">
        <v>8.0000000000000007E-5</v>
      </c>
      <c r="E178" s="71">
        <f t="shared" si="37"/>
        <v>18299.859074787451</v>
      </c>
      <c r="F178">
        <f t="shared" si="38"/>
        <v>18300</v>
      </c>
      <c r="G178">
        <f t="shared" si="43"/>
        <v>-0.12105999999766937</v>
      </c>
      <c r="K178">
        <f t="shared" si="42"/>
        <v>-0.12105999999766937</v>
      </c>
      <c r="O178">
        <f t="shared" ca="1" si="41"/>
        <v>-0.11796202874883335</v>
      </c>
      <c r="P178">
        <f t="shared" si="39"/>
        <v>-0.14944409345528969</v>
      </c>
      <c r="Q178" s="2">
        <f t="shared" si="40"/>
        <v>42655.097000000002</v>
      </c>
      <c r="R178">
        <f t="shared" si="44"/>
        <v>8.0565676141092517E-4</v>
      </c>
    </row>
    <row r="179" spans="1:18" x14ac:dyDescent="0.2">
      <c r="A179" s="124" t="s">
        <v>665</v>
      </c>
      <c r="B179" s="125" t="s">
        <v>61</v>
      </c>
      <c r="C179" s="126">
        <v>57673.5988</v>
      </c>
      <c r="D179" s="126">
        <v>1E-4</v>
      </c>
      <c r="E179" s="71">
        <f t="shared" si="37"/>
        <v>18299.861170156546</v>
      </c>
      <c r="F179">
        <f t="shared" si="38"/>
        <v>18300</v>
      </c>
      <c r="G179">
        <f t="shared" si="43"/>
        <v>-0.11925999999948544</v>
      </c>
      <c r="K179">
        <f t="shared" si="42"/>
        <v>-0.11925999999948544</v>
      </c>
      <c r="O179">
        <f t="shared" ca="1" si="41"/>
        <v>-0.11796202874883335</v>
      </c>
      <c r="P179">
        <f t="shared" si="39"/>
        <v>-0.14944409345528969</v>
      </c>
      <c r="Q179" s="2">
        <f t="shared" si="40"/>
        <v>42655.0988</v>
      </c>
      <c r="R179">
        <f t="shared" si="44"/>
        <v>9.1107949774872502E-4</v>
      </c>
    </row>
    <row r="180" spans="1:18" x14ac:dyDescent="0.2">
      <c r="A180" s="134" t="s">
        <v>667</v>
      </c>
      <c r="B180" s="134" t="s">
        <v>17</v>
      </c>
      <c r="C180" s="135">
        <v>57909.830099999999</v>
      </c>
      <c r="D180" s="135">
        <v>1E-4</v>
      </c>
      <c r="E180" s="71">
        <f t="shared" si="37"/>
        <v>18574.856595267353</v>
      </c>
      <c r="F180">
        <f t="shared" si="38"/>
        <v>18575</v>
      </c>
      <c r="G180">
        <f t="shared" si="43"/>
        <v>-0.12318999999843072</v>
      </c>
      <c r="K180">
        <f t="shared" si="42"/>
        <v>-0.12318999999843072</v>
      </c>
      <c r="O180">
        <f t="shared" ca="1" si="41"/>
        <v>-0.1214935381464517</v>
      </c>
      <c r="P180">
        <f t="shared" si="39"/>
        <v>-0.15436912707156675</v>
      </c>
      <c r="Q180" s="2">
        <f t="shared" si="40"/>
        <v>42891.330099999999</v>
      </c>
      <c r="R180">
        <f t="shared" si="44"/>
        <v>9.7213796504276389E-4</v>
      </c>
    </row>
    <row r="181" spans="1:18" x14ac:dyDescent="0.2">
      <c r="A181" s="127" t="s">
        <v>666</v>
      </c>
      <c r="B181" s="128" t="s">
        <v>61</v>
      </c>
      <c r="C181" s="129">
        <v>57909.831899999997</v>
      </c>
      <c r="D181" s="129">
        <v>1E-4</v>
      </c>
      <c r="E181" s="71">
        <f t="shared" ref="E181:E206" si="45">+(C181-C$7)/C$8</f>
        <v>18574.858690636447</v>
      </c>
      <c r="F181">
        <f t="shared" ref="F181:F206" si="46">ROUND(2*E181,0)/2</f>
        <v>18575</v>
      </c>
      <c r="G181">
        <f t="shared" si="43"/>
        <v>-0.1213900000002468</v>
      </c>
      <c r="K181">
        <f t="shared" si="42"/>
        <v>-0.1213900000002468</v>
      </c>
      <c r="O181">
        <f t="shared" ca="1" si="41"/>
        <v>-0.1214935381464517</v>
      </c>
      <c r="P181">
        <f t="shared" ref="P181:P206" si="47">+D$11+D$12*F181+D$13*F181^2</f>
        <v>-0.15436912707156675</v>
      </c>
      <c r="Q181" s="2">
        <f t="shared" ref="Q181:Q206" si="48">+C181-15018.5</f>
        <v>42891.331899999997</v>
      </c>
      <c r="R181">
        <f t="shared" si="44"/>
        <v>1.0876228223862681E-3</v>
      </c>
    </row>
    <row r="182" spans="1:18" x14ac:dyDescent="0.2">
      <c r="A182" s="132" t="s">
        <v>1</v>
      </c>
      <c r="B182" s="133" t="s">
        <v>61</v>
      </c>
      <c r="C182" s="133">
        <v>57966.525999999998</v>
      </c>
      <c r="D182" s="133">
        <v>6.9999999999999999E-4</v>
      </c>
      <c r="E182" s="71">
        <f t="shared" si="45"/>
        <v>18640.855948962395</v>
      </c>
      <c r="F182">
        <f t="shared" si="46"/>
        <v>18641</v>
      </c>
      <c r="G182">
        <f t="shared" si="43"/>
        <v>-0.12374519999866607</v>
      </c>
      <c r="K182">
        <f t="shared" si="42"/>
        <v>-0.12374519999866607</v>
      </c>
      <c r="O182">
        <f t="shared" ca="1" si="41"/>
        <v>-0.12234110040188012</v>
      </c>
      <c r="P182">
        <f t="shared" si="47"/>
        <v>-0.15556267760867934</v>
      </c>
      <c r="Q182" s="2">
        <f t="shared" si="48"/>
        <v>42948.025999999998</v>
      </c>
      <c r="R182">
        <f t="shared" si="44"/>
        <v>1.012351881463696E-3</v>
      </c>
    </row>
    <row r="183" spans="1:18" x14ac:dyDescent="0.2">
      <c r="A183" s="132" t="s">
        <v>1</v>
      </c>
      <c r="B183" s="133" t="s">
        <v>61</v>
      </c>
      <c r="C183" s="133">
        <v>57988.433299999997</v>
      </c>
      <c r="D183" s="133">
        <v>2.2000000000000001E-3</v>
      </c>
      <c r="E183" s="71">
        <f t="shared" si="45"/>
        <v>18666.35810416592</v>
      </c>
      <c r="F183">
        <f t="shared" si="46"/>
        <v>18666.5</v>
      </c>
      <c r="G183">
        <f t="shared" si="43"/>
        <v>-0.1218938000019989</v>
      </c>
      <c r="K183">
        <f t="shared" si="42"/>
        <v>-0.1218938000019989</v>
      </c>
      <c r="O183">
        <f t="shared" ca="1" si="41"/>
        <v>-0.12266856763693199</v>
      </c>
      <c r="P183">
        <f t="shared" si="47"/>
        <v>-0.15602501876933594</v>
      </c>
      <c r="Q183" s="2">
        <f t="shared" si="48"/>
        <v>42969.933299999997</v>
      </c>
      <c r="R183">
        <f t="shared" si="44"/>
        <v>1.1649400945438206E-3</v>
      </c>
    </row>
    <row r="184" spans="1:18" x14ac:dyDescent="0.2">
      <c r="A184" s="138" t="s">
        <v>671</v>
      </c>
      <c r="B184" s="131" t="s">
        <v>61</v>
      </c>
      <c r="C184" s="130">
        <v>57991.438329999801</v>
      </c>
      <c r="D184" s="130">
        <v>4.0000000000000002E-4</v>
      </c>
      <c r="E184" s="71">
        <f t="shared" si="45"/>
        <v>18669.856241382564</v>
      </c>
      <c r="F184">
        <f t="shared" si="46"/>
        <v>18670</v>
      </c>
      <c r="G184">
        <f t="shared" si="43"/>
        <v>-0.12349400019593304</v>
      </c>
      <c r="K184">
        <f t="shared" si="42"/>
        <v>-0.12349400019593304</v>
      </c>
      <c r="O184">
        <f t="shared" ca="1" si="41"/>
        <v>-0.12271351412017442</v>
      </c>
      <c r="P184">
        <f t="shared" si="47"/>
        <v>-0.15608852941549395</v>
      </c>
      <c r="Q184" s="2">
        <f t="shared" si="48"/>
        <v>42972.938329999801</v>
      </c>
      <c r="R184">
        <f t="shared" si="44"/>
        <v>1.0624033350448098E-3</v>
      </c>
    </row>
    <row r="185" spans="1:18" x14ac:dyDescent="0.2">
      <c r="A185" s="138" t="s">
        <v>671</v>
      </c>
      <c r="B185" s="131" t="s">
        <v>61</v>
      </c>
      <c r="C185" s="130">
        <v>57991.438509999774</v>
      </c>
      <c r="D185" s="130">
        <v>2.9999999999999997E-4</v>
      </c>
      <c r="E185" s="71">
        <f t="shared" si="45"/>
        <v>18669.856450919444</v>
      </c>
      <c r="F185">
        <f t="shared" si="46"/>
        <v>18670</v>
      </c>
      <c r="G185">
        <f t="shared" si="43"/>
        <v>-0.1233140002223081</v>
      </c>
      <c r="K185">
        <f t="shared" si="42"/>
        <v>-0.1233140002223081</v>
      </c>
      <c r="O185">
        <f t="shared" ca="1" si="41"/>
        <v>-0.12271351412017442</v>
      </c>
      <c r="P185">
        <f t="shared" si="47"/>
        <v>-0.15608852941549395</v>
      </c>
      <c r="Q185" s="2">
        <f t="shared" si="48"/>
        <v>42972.938509999774</v>
      </c>
      <c r="R185">
        <f t="shared" si="44"/>
        <v>1.0741697638349918E-3</v>
      </c>
    </row>
    <row r="186" spans="1:18" x14ac:dyDescent="0.2">
      <c r="A186" s="137" t="s">
        <v>668</v>
      </c>
      <c r="B186" s="29" t="s">
        <v>61</v>
      </c>
      <c r="C186" s="28">
        <v>58299.83</v>
      </c>
      <c r="D186" s="28">
        <v>1E-4</v>
      </c>
      <c r="E186" s="71">
        <f t="shared" si="45"/>
        <v>19028.853116023383</v>
      </c>
      <c r="F186">
        <f t="shared" si="46"/>
        <v>19029</v>
      </c>
      <c r="G186">
        <f t="shared" si="43"/>
        <v>-0.12617879999743309</v>
      </c>
      <c r="K186">
        <f t="shared" si="42"/>
        <v>-0.12617879999743309</v>
      </c>
      <c r="O186">
        <f t="shared" ca="1" si="41"/>
        <v>-0.12732373911561073</v>
      </c>
      <c r="P186">
        <f t="shared" si="47"/>
        <v>-0.16266964968278802</v>
      </c>
      <c r="Q186" s="2">
        <f t="shared" si="48"/>
        <v>43281.33</v>
      </c>
      <c r="R186">
        <f t="shared" si="44"/>
        <v>1.3315821107591681E-3</v>
      </c>
    </row>
    <row r="187" spans="1:18" x14ac:dyDescent="0.2">
      <c r="A187" s="137" t="s">
        <v>668</v>
      </c>
      <c r="B187" s="29" t="s">
        <v>61</v>
      </c>
      <c r="C187" s="28">
        <v>58319.587200000002</v>
      </c>
      <c r="D187" s="28">
        <v>1E-4</v>
      </c>
      <c r="E187" s="71">
        <f t="shared" si="45"/>
        <v>19051.852352843398</v>
      </c>
      <c r="F187">
        <f t="shared" si="46"/>
        <v>19052</v>
      </c>
      <c r="G187">
        <f t="shared" si="43"/>
        <v>-0.12683439999818802</v>
      </c>
      <c r="K187">
        <f t="shared" si="42"/>
        <v>-0.12683439999818802</v>
      </c>
      <c r="O187">
        <f t="shared" ca="1" si="41"/>
        <v>-0.12761910171977517</v>
      </c>
      <c r="P187">
        <f t="shared" si="47"/>
        <v>-0.16309578734774091</v>
      </c>
      <c r="Q187" s="2">
        <f t="shared" si="48"/>
        <v>43301.087200000002</v>
      </c>
      <c r="R187">
        <f t="shared" si="44"/>
        <v>1.3148882125143145E-3</v>
      </c>
    </row>
    <row r="188" spans="1:18" x14ac:dyDescent="0.2">
      <c r="A188" s="137" t="s">
        <v>668</v>
      </c>
      <c r="B188" s="29" t="s">
        <v>61</v>
      </c>
      <c r="C188" s="28">
        <v>58343.6417</v>
      </c>
      <c r="D188" s="28">
        <v>1E-4</v>
      </c>
      <c r="E188" s="71">
        <f t="shared" si="45"/>
        <v>19079.854050557999</v>
      </c>
      <c r="F188">
        <f t="shared" si="46"/>
        <v>19080</v>
      </c>
      <c r="G188">
        <f t="shared" si="43"/>
        <v>-0.12537599999632221</v>
      </c>
      <c r="K188">
        <f t="shared" si="42"/>
        <v>-0.12537599999632221</v>
      </c>
      <c r="O188">
        <f t="shared" ca="1" si="41"/>
        <v>-0.12797867358571449</v>
      </c>
      <c r="P188">
        <f t="shared" si="47"/>
        <v>-0.16361529600225744</v>
      </c>
      <c r="Q188" s="2">
        <f t="shared" si="48"/>
        <v>43325.1417</v>
      </c>
      <c r="R188">
        <f t="shared" si="44"/>
        <v>1.4622437590295341E-3</v>
      </c>
    </row>
    <row r="189" spans="1:18" x14ac:dyDescent="0.2">
      <c r="A189" s="137" t="s">
        <v>669</v>
      </c>
      <c r="B189" s="29" t="s">
        <v>61</v>
      </c>
      <c r="C189" s="28">
        <v>58672.646000000001</v>
      </c>
      <c r="D189" s="28">
        <v>2.0000000000000001E-4</v>
      </c>
      <c r="E189" s="71">
        <f t="shared" si="45"/>
        <v>19462.845962898933</v>
      </c>
      <c r="F189">
        <f t="shared" si="46"/>
        <v>19463</v>
      </c>
      <c r="G189">
        <f t="shared" si="43"/>
        <v>-0.13232359999528853</v>
      </c>
      <c r="K189">
        <f t="shared" si="42"/>
        <v>-0.13232359999528853</v>
      </c>
      <c r="O189">
        <f t="shared" ca="1" si="41"/>
        <v>-0.13289710303767024</v>
      </c>
      <c r="P189">
        <f t="shared" si="47"/>
        <v>-0.17080216336608495</v>
      </c>
      <c r="Q189" s="2">
        <f t="shared" si="48"/>
        <v>43654.146000000001</v>
      </c>
      <c r="R189">
        <f t="shared" si="44"/>
        <v>1.4805998390803956E-3</v>
      </c>
    </row>
    <row r="190" spans="1:18" x14ac:dyDescent="0.2">
      <c r="A190" s="137" t="s">
        <v>669</v>
      </c>
      <c r="B190" s="29" t="s">
        <v>61</v>
      </c>
      <c r="C190" s="28">
        <v>58690.6852</v>
      </c>
      <c r="D190" s="28">
        <v>1E-4</v>
      </c>
      <c r="E190" s="71">
        <f t="shared" si="45"/>
        <v>19483.845286327531</v>
      </c>
      <c r="F190">
        <f t="shared" si="46"/>
        <v>19484</v>
      </c>
      <c r="G190">
        <f t="shared" si="43"/>
        <v>-0.13290479999704985</v>
      </c>
      <c r="K190">
        <f t="shared" si="42"/>
        <v>-0.13290479999704985</v>
      </c>
      <c r="O190">
        <f t="shared" ref="O190:O206" ca="1" si="49">+C$11+C$12*F190</f>
        <v>-0.13316678193712475</v>
      </c>
      <c r="P190">
        <f t="shared" si="47"/>
        <v>-0.17120057248784692</v>
      </c>
      <c r="Q190" s="2">
        <f t="shared" si="48"/>
        <v>43672.1852</v>
      </c>
      <c r="R190">
        <f t="shared" si="44"/>
        <v>1.4665661906668901E-3</v>
      </c>
    </row>
    <row r="191" spans="1:18" x14ac:dyDescent="0.2">
      <c r="A191" s="138" t="s">
        <v>670</v>
      </c>
      <c r="B191" s="131" t="s">
        <v>57</v>
      </c>
      <c r="C191" s="130">
        <v>58731.493300000002</v>
      </c>
      <c r="D191" s="130">
        <v>2.0000000000000001E-4</v>
      </c>
      <c r="E191" s="71">
        <f t="shared" si="45"/>
        <v>19531.349748299614</v>
      </c>
      <c r="F191">
        <f t="shared" si="46"/>
        <v>19531.5</v>
      </c>
      <c r="G191">
        <f t="shared" si="43"/>
        <v>-0.12907179999456275</v>
      </c>
      <c r="K191">
        <f t="shared" si="42"/>
        <v>-0.12907179999456275</v>
      </c>
      <c r="O191">
        <f t="shared" ca="1" si="49"/>
        <v>-0.1337767699239861</v>
      </c>
      <c r="P191">
        <f t="shared" si="47"/>
        <v>-0.17210340470185032</v>
      </c>
      <c r="Q191" s="2">
        <f t="shared" si="48"/>
        <v>43712.993300000002</v>
      </c>
      <c r="R191">
        <f t="shared" si="44"/>
        <v>1.8517190036842531E-3</v>
      </c>
    </row>
    <row r="192" spans="1:18" x14ac:dyDescent="0.2">
      <c r="A192" s="138" t="s">
        <v>670</v>
      </c>
      <c r="B192" s="131" t="s">
        <v>61</v>
      </c>
      <c r="C192" s="130">
        <v>58734.494200000001</v>
      </c>
      <c r="D192" s="130">
        <v>1E-4</v>
      </c>
      <c r="E192" s="71">
        <f t="shared" si="45"/>
        <v>19534.843077808509</v>
      </c>
      <c r="F192">
        <f t="shared" si="46"/>
        <v>19535</v>
      </c>
      <c r="G192">
        <f t="shared" si="43"/>
        <v>-0.13480200000049081</v>
      </c>
      <c r="K192">
        <f t="shared" si="42"/>
        <v>-0.13480200000049081</v>
      </c>
      <c r="O192">
        <f t="shared" ca="1" si="49"/>
        <v>-0.13382171640722848</v>
      </c>
      <c r="P192">
        <f t="shared" si="47"/>
        <v>-0.17217002072662038</v>
      </c>
      <c r="Q192" s="2">
        <f t="shared" si="48"/>
        <v>43715.994200000001</v>
      </c>
      <c r="R192">
        <f t="shared" si="44"/>
        <v>1.3963689729884494E-3</v>
      </c>
    </row>
    <row r="193" spans="1:18" x14ac:dyDescent="0.2">
      <c r="A193" s="138" t="s">
        <v>670</v>
      </c>
      <c r="B193" s="131" t="s">
        <v>61</v>
      </c>
      <c r="C193" s="130">
        <v>58763.702299999997</v>
      </c>
      <c r="D193" s="130">
        <v>1E-4</v>
      </c>
      <c r="E193" s="71">
        <f t="shared" si="45"/>
        <v>19568.844050059764</v>
      </c>
      <c r="F193">
        <f t="shared" si="46"/>
        <v>19569</v>
      </c>
      <c r="G193">
        <f t="shared" si="43"/>
        <v>-0.1339668000000529</v>
      </c>
      <c r="K193">
        <f t="shared" si="42"/>
        <v>-0.1339668000000529</v>
      </c>
      <c r="O193">
        <f t="shared" ca="1" si="49"/>
        <v>-0.13425833938729767</v>
      </c>
      <c r="P193">
        <f t="shared" si="47"/>
        <v>-0.17281780172326849</v>
      </c>
      <c r="Q193" s="2">
        <f t="shared" si="48"/>
        <v>43745.202299999997</v>
      </c>
      <c r="R193">
        <f t="shared" si="44"/>
        <v>1.509400334897301E-3</v>
      </c>
    </row>
    <row r="194" spans="1:18" x14ac:dyDescent="0.2">
      <c r="A194" s="138" t="s">
        <v>672</v>
      </c>
      <c r="B194" s="131" t="s">
        <v>61</v>
      </c>
      <c r="C194" s="130">
        <v>59006.805099999998</v>
      </c>
      <c r="D194" s="130">
        <v>1E-4</v>
      </c>
      <c r="E194" s="71">
        <f t="shared" si="45"/>
        <v>19851.838546689247</v>
      </c>
      <c r="F194">
        <f t="shared" si="46"/>
        <v>19852</v>
      </c>
      <c r="G194">
        <f t="shared" si="43"/>
        <v>-0.13869439999689348</v>
      </c>
      <c r="K194">
        <f t="shared" si="42"/>
        <v>-0.13869439999689348</v>
      </c>
      <c r="O194">
        <f t="shared" ca="1" si="49"/>
        <v>-0.13789258360375586</v>
      </c>
      <c r="P194">
        <f t="shared" si="47"/>
        <v>-0.17825563525231097</v>
      </c>
      <c r="Q194" s="2">
        <f t="shared" si="48"/>
        <v>43988.305099999998</v>
      </c>
      <c r="R194">
        <f t="shared" si="44"/>
        <v>1.5650913349344879E-3</v>
      </c>
    </row>
    <row r="195" spans="1:18" x14ac:dyDescent="0.2">
      <c r="A195" s="144" t="s">
        <v>675</v>
      </c>
      <c r="B195" s="143" t="s">
        <v>61</v>
      </c>
      <c r="C195" s="150">
        <v>59024.409800000001</v>
      </c>
      <c r="D195" s="142">
        <v>1.4E-3</v>
      </c>
      <c r="E195" s="71">
        <f t="shared" si="45"/>
        <v>19872.33207130029</v>
      </c>
      <c r="F195">
        <f t="shared" si="46"/>
        <v>19872.5</v>
      </c>
      <c r="G195">
        <f t="shared" si="43"/>
        <v>-0.14425699999992503</v>
      </c>
      <c r="K195">
        <f t="shared" si="42"/>
        <v>-0.14425699999992503</v>
      </c>
      <c r="O195">
        <f t="shared" ca="1" si="49"/>
        <v>-0.13815584157703284</v>
      </c>
      <c r="P195">
        <f t="shared" si="47"/>
        <v>-0.17865273281970448</v>
      </c>
      <c r="Q195" s="2">
        <f t="shared" si="48"/>
        <v>44005.909800000001</v>
      </c>
      <c r="R195">
        <f t="shared" si="44"/>
        <v>1.1830664362096532E-3</v>
      </c>
    </row>
    <row r="196" spans="1:18" ht="12" customHeight="1" x14ac:dyDescent="0.2">
      <c r="A196" s="140" t="s">
        <v>673</v>
      </c>
      <c r="B196" s="29" t="s">
        <v>61</v>
      </c>
      <c r="C196" s="28">
        <v>59068.654900000001</v>
      </c>
      <c r="D196" s="28">
        <v>1E-4</v>
      </c>
      <c r="E196" s="71">
        <f t="shared" si="45"/>
        <v>19923.837524149134</v>
      </c>
      <c r="F196">
        <f t="shared" si="46"/>
        <v>19924</v>
      </c>
      <c r="G196">
        <f t="shared" si="43"/>
        <v>-0.13957279999885941</v>
      </c>
      <c r="K196">
        <f t="shared" si="42"/>
        <v>-0.13957279999885941</v>
      </c>
      <c r="O196">
        <f t="shared" ca="1" si="49"/>
        <v>-0.1388171969733141</v>
      </c>
      <c r="P196">
        <f t="shared" si="47"/>
        <v>-0.17965222108325649</v>
      </c>
      <c r="Q196" s="2">
        <f t="shared" si="48"/>
        <v>44050.154900000001</v>
      </c>
      <c r="R196">
        <f t="shared" si="44"/>
        <v>1.606359994460413E-3</v>
      </c>
    </row>
    <row r="197" spans="1:18" ht="12" customHeight="1" x14ac:dyDescent="0.2">
      <c r="A197" s="140" t="s">
        <v>673</v>
      </c>
      <c r="B197" s="29" t="s">
        <v>61</v>
      </c>
      <c r="C197" s="28">
        <v>59082.399299999997</v>
      </c>
      <c r="D197" s="28">
        <v>2.0000000000000001E-4</v>
      </c>
      <c r="E197" s="71">
        <f t="shared" si="45"/>
        <v>19939.837296917991</v>
      </c>
      <c r="F197">
        <f t="shared" si="46"/>
        <v>19940</v>
      </c>
      <c r="G197">
        <f t="shared" si="43"/>
        <v>-0.13976800000091316</v>
      </c>
      <c r="K197">
        <f t="shared" si="42"/>
        <v>-0.13976800000091316</v>
      </c>
      <c r="O197">
        <f t="shared" ca="1" si="49"/>
        <v>-0.13902266661099369</v>
      </c>
      <c r="P197">
        <f t="shared" si="47"/>
        <v>-0.17996329559964372</v>
      </c>
      <c r="Q197" s="2">
        <f t="shared" si="48"/>
        <v>44063.899299999997</v>
      </c>
      <c r="R197">
        <f t="shared" si="44"/>
        <v>1.6156617882693281E-3</v>
      </c>
    </row>
    <row r="198" spans="1:18" ht="12" customHeight="1" x14ac:dyDescent="0.2">
      <c r="A198" s="140" t="s">
        <v>673</v>
      </c>
      <c r="B198" s="29" t="s">
        <v>61</v>
      </c>
      <c r="C198" s="28">
        <v>59088.413200000003</v>
      </c>
      <c r="D198" s="28">
        <v>1E-4</v>
      </c>
      <c r="E198" s="71">
        <f t="shared" si="45"/>
        <v>19946.838041472482</v>
      </c>
      <c r="F198">
        <f t="shared" si="46"/>
        <v>19947</v>
      </c>
      <c r="G198">
        <f t="shared" si="43"/>
        <v>-0.13912839999102289</v>
      </c>
      <c r="K198">
        <f t="shared" si="42"/>
        <v>-0.13912839999102289</v>
      </c>
      <c r="O198">
        <f t="shared" ca="1" si="49"/>
        <v>-0.13911255957747856</v>
      </c>
      <c r="P198">
        <f t="shared" si="47"/>
        <v>-0.18009947327132392</v>
      </c>
      <c r="Q198" s="2">
        <f t="shared" si="48"/>
        <v>44069.913200000003</v>
      </c>
      <c r="R198">
        <f t="shared" si="44"/>
        <v>1.6786288457397969E-3</v>
      </c>
    </row>
    <row r="199" spans="1:18" ht="12" customHeight="1" x14ac:dyDescent="0.2">
      <c r="A199" s="140" t="s">
        <v>673</v>
      </c>
      <c r="B199" s="29" t="s">
        <v>61</v>
      </c>
      <c r="C199" s="28">
        <v>59098.7212</v>
      </c>
      <c r="D199" s="28">
        <v>2.0000000000000001E-4</v>
      </c>
      <c r="E199" s="71">
        <f t="shared" si="45"/>
        <v>19958.837521820944</v>
      </c>
      <c r="F199">
        <f t="shared" si="46"/>
        <v>19959</v>
      </c>
      <c r="G199">
        <f t="shared" si="43"/>
        <v>-0.13957479999953648</v>
      </c>
      <c r="K199">
        <f t="shared" si="42"/>
        <v>-0.13957479999953648</v>
      </c>
      <c r="O199">
        <f t="shared" ca="1" si="49"/>
        <v>-0.13926666180573824</v>
      </c>
      <c r="P199">
        <f t="shared" si="47"/>
        <v>-0.1803330376409959</v>
      </c>
      <c r="Q199" s="2">
        <f t="shared" si="48"/>
        <v>44080.2212</v>
      </c>
      <c r="R199">
        <f t="shared" si="44"/>
        <v>1.6612339356376791E-3</v>
      </c>
    </row>
    <row r="200" spans="1:18" ht="12" customHeight="1" x14ac:dyDescent="0.2">
      <c r="A200" s="140" t="s">
        <v>673</v>
      </c>
      <c r="B200" s="29" t="s">
        <v>61</v>
      </c>
      <c r="C200" s="28">
        <v>59137.378799999999</v>
      </c>
      <c r="D200" s="28">
        <v>1E-4</v>
      </c>
      <c r="E200" s="71">
        <f t="shared" si="45"/>
        <v>20003.838599771931</v>
      </c>
      <c r="F200">
        <f t="shared" si="46"/>
        <v>20004</v>
      </c>
      <c r="G200">
        <f t="shared" ref="G200:G206" si="50">+C200-(C$7+F200*C$8)</f>
        <v>-0.13864879999891855</v>
      </c>
      <c r="K200">
        <f t="shared" si="42"/>
        <v>-0.13864879999891855</v>
      </c>
      <c r="O200">
        <f t="shared" ca="1" si="49"/>
        <v>-0.13984454516171216</v>
      </c>
      <c r="P200">
        <f t="shared" si="47"/>
        <v>-0.1812102195179579</v>
      </c>
      <c r="Q200" s="2">
        <f t="shared" si="48"/>
        <v>44118.878799999999</v>
      </c>
      <c r="R200">
        <f t="shared" ref="R200:R206" si="51">+(P200-G200)^2</f>
        <v>1.8114744314756642E-3</v>
      </c>
    </row>
    <row r="201" spans="1:18" ht="12" customHeight="1" x14ac:dyDescent="0.2">
      <c r="A201" s="140" t="s">
        <v>673</v>
      </c>
      <c r="B201" s="29" t="s">
        <v>61</v>
      </c>
      <c r="C201" s="28">
        <v>59154.5599</v>
      </c>
      <c r="D201" s="28">
        <v>2.9999999999999997E-4</v>
      </c>
      <c r="E201" s="71">
        <f t="shared" si="45"/>
        <v>20023.839014189376</v>
      </c>
      <c r="F201">
        <f t="shared" si="46"/>
        <v>20024</v>
      </c>
      <c r="G201">
        <f t="shared" si="50"/>
        <v>-0.1382928000020911</v>
      </c>
      <c r="K201">
        <f t="shared" si="42"/>
        <v>-0.1382928000020911</v>
      </c>
      <c r="O201">
        <f t="shared" ca="1" si="49"/>
        <v>-0.14010138220881166</v>
      </c>
      <c r="P201">
        <f t="shared" si="47"/>
        <v>-0.1816007448503697</v>
      </c>
      <c r="Q201" s="2">
        <f t="shared" si="48"/>
        <v>44136.0599</v>
      </c>
      <c r="R201">
        <f t="shared" si="51"/>
        <v>1.875578086981541E-3</v>
      </c>
    </row>
    <row r="202" spans="1:18" ht="12" customHeight="1" x14ac:dyDescent="0.2">
      <c r="A202" s="144" t="s">
        <v>675</v>
      </c>
      <c r="B202" s="143" t="s">
        <v>61</v>
      </c>
      <c r="C202" s="150">
        <v>59383.487200000003</v>
      </c>
      <c r="D202" s="142">
        <v>3.2000000000000002E-3</v>
      </c>
      <c r="E202" s="71">
        <f t="shared" si="45"/>
        <v>20290.331897151842</v>
      </c>
      <c r="F202">
        <f t="shared" si="46"/>
        <v>20290.5</v>
      </c>
      <c r="G202">
        <f t="shared" si="50"/>
        <v>-0.14440659999672789</v>
      </c>
      <c r="K202">
        <f t="shared" si="42"/>
        <v>-0.14440659999672789</v>
      </c>
      <c r="O202">
        <f t="shared" ca="1" si="49"/>
        <v>-0.14352373586141273</v>
      </c>
      <c r="P202">
        <f t="shared" si="47"/>
        <v>-0.18684365306233447</v>
      </c>
      <c r="Q202" s="2">
        <f t="shared" si="48"/>
        <v>44364.987200000003</v>
      </c>
      <c r="R202">
        <f t="shared" si="51"/>
        <v>1.8009034728931088E-3</v>
      </c>
    </row>
    <row r="203" spans="1:18" ht="12" customHeight="1" x14ac:dyDescent="0.2">
      <c r="A203" s="140" t="s">
        <v>674</v>
      </c>
      <c r="B203" s="29" t="s">
        <v>61</v>
      </c>
      <c r="C203" s="28">
        <v>59397.661699999997</v>
      </c>
      <c r="D203" s="28">
        <v>2.9999999999999997E-4</v>
      </c>
      <c r="E203" s="71">
        <f t="shared" si="45"/>
        <v>20306.832346724914</v>
      </c>
      <c r="F203">
        <f t="shared" si="46"/>
        <v>20307</v>
      </c>
      <c r="G203">
        <f t="shared" si="50"/>
        <v>-0.14402040000277339</v>
      </c>
      <c r="K203">
        <f t="shared" si="42"/>
        <v>-0.14402040000277339</v>
      </c>
      <c r="O203">
        <f t="shared" ca="1" si="49"/>
        <v>-0.14373562642526985</v>
      </c>
      <c r="P203">
        <f t="shared" si="47"/>
        <v>-0.18717065569633437</v>
      </c>
      <c r="Q203" s="2">
        <f t="shared" si="48"/>
        <v>44379.161699999997</v>
      </c>
      <c r="R203">
        <f t="shared" si="51"/>
        <v>1.8619445664196921E-3</v>
      </c>
    </row>
    <row r="204" spans="1:18" ht="12" customHeight="1" x14ac:dyDescent="0.2">
      <c r="A204" s="142" t="s">
        <v>676</v>
      </c>
      <c r="B204" s="143" t="s">
        <v>61</v>
      </c>
      <c r="C204" s="150">
        <v>59429.4467</v>
      </c>
      <c r="D204" s="142">
        <v>6.9999999999999999E-4</v>
      </c>
      <c r="E204" s="71">
        <f t="shared" si="45"/>
        <v>20343.833072653899</v>
      </c>
      <c r="F204">
        <f t="shared" si="46"/>
        <v>20344</v>
      </c>
      <c r="G204">
        <f t="shared" si="50"/>
        <v>-0.14339679999829968</v>
      </c>
      <c r="K204">
        <f t="shared" si="42"/>
        <v>-0.14339679999829968</v>
      </c>
      <c r="O204">
        <f t="shared" ca="1" si="49"/>
        <v>-0.14421077496240395</v>
      </c>
      <c r="P204">
        <f t="shared" si="47"/>
        <v>-0.18790494954022047</v>
      </c>
      <c r="Q204" s="2">
        <f t="shared" si="48"/>
        <v>44410.9467</v>
      </c>
      <c r="R204">
        <f t="shared" si="51"/>
        <v>1.9809753756459833E-3</v>
      </c>
    </row>
    <row r="205" spans="1:18" ht="12" customHeight="1" x14ac:dyDescent="0.2">
      <c r="A205" s="144" t="s">
        <v>677</v>
      </c>
      <c r="B205" s="143" t="s">
        <v>61</v>
      </c>
      <c r="C205" s="150">
        <v>59489.594000000041</v>
      </c>
      <c r="D205" s="142"/>
      <c r="E205" s="71">
        <f t="shared" si="45"/>
        <v>20413.85018017851</v>
      </c>
      <c r="F205">
        <f t="shared" si="46"/>
        <v>20414</v>
      </c>
      <c r="G205">
        <f t="shared" si="50"/>
        <v>-0.12870079995627748</v>
      </c>
      <c r="K205">
        <f t="shared" si="42"/>
        <v>-0.12870079995627748</v>
      </c>
      <c r="O205">
        <f t="shared" ca="1" si="49"/>
        <v>-0.14510970462725223</v>
      </c>
      <c r="P205">
        <f t="shared" si="47"/>
        <v>-0.18929799544512768</v>
      </c>
      <c r="Q205" s="2">
        <f t="shared" si="48"/>
        <v>44471.094000000041</v>
      </c>
      <c r="R205">
        <f t="shared" si="51"/>
        <v>3.6720201011139274E-3</v>
      </c>
    </row>
    <row r="206" spans="1:18" ht="12" customHeight="1" x14ac:dyDescent="0.2">
      <c r="A206" s="142" t="s">
        <v>676</v>
      </c>
      <c r="B206" s="143" t="s">
        <v>61</v>
      </c>
      <c r="C206" s="150">
        <v>59503.321499999998</v>
      </c>
      <c r="D206" s="142">
        <v>1E-4</v>
      </c>
      <c r="E206" s="71">
        <f t="shared" si="45"/>
        <v>20429.830279759713</v>
      </c>
      <c r="F206">
        <f t="shared" si="46"/>
        <v>20430</v>
      </c>
      <c r="G206">
        <f t="shared" si="50"/>
        <v>-0.14579600000433857</v>
      </c>
      <c r="K206">
        <f t="shared" si="42"/>
        <v>-0.14579600000433857</v>
      </c>
      <c r="O206">
        <f t="shared" ca="1" si="49"/>
        <v>-0.14531517426493187</v>
      </c>
      <c r="P206">
        <f t="shared" si="47"/>
        <v>-0.18961711163560857</v>
      </c>
      <c r="Q206" s="2">
        <f t="shared" si="48"/>
        <v>44484.821499999998</v>
      </c>
      <c r="R206">
        <f t="shared" si="51"/>
        <v>1.9202898246002272E-3</v>
      </c>
    </row>
    <row r="207" spans="1:18" ht="12" customHeight="1" x14ac:dyDescent="0.2">
      <c r="A207" s="145" t="s">
        <v>678</v>
      </c>
      <c r="B207" s="146" t="s">
        <v>61</v>
      </c>
      <c r="C207" s="150">
        <v>59793.668700000002</v>
      </c>
      <c r="D207" s="142">
        <v>1E-4</v>
      </c>
      <c r="E207" s="71">
        <f t="shared" ref="E207:E208" si="52">+(C207-C$7)/C$8</f>
        <v>20767.821696196632</v>
      </c>
      <c r="F207">
        <f t="shared" ref="F207:F208" si="53">ROUND(2*E207,0)/2</f>
        <v>20768</v>
      </c>
      <c r="G207">
        <f t="shared" ref="G207:G208" si="54">+C207-(C$7+F207*C$8)</f>
        <v>-0.15316959999472601</v>
      </c>
      <c r="K207">
        <f t="shared" ref="K207:K208" si="55">+G207</f>
        <v>-0.15316959999472601</v>
      </c>
      <c r="O207">
        <f t="shared" ref="O207:O208" ca="1" si="56">+C$11+C$12*F207</f>
        <v>-0.14965572036091371</v>
      </c>
      <c r="P207">
        <f t="shared" ref="P207:P208" si="57">+D$11+D$12*F207+D$13*F207^2</f>
        <v>-0.19641980610777332</v>
      </c>
      <c r="Q207" s="2">
        <f t="shared" ref="Q207:Q208" si="58">+C207-15018.5</f>
        <v>44775.168700000002</v>
      </c>
      <c r="R207">
        <f t="shared" ref="R207:R208" si="59">+(P207-G207)^2</f>
        <v>1.8705803288210747E-3</v>
      </c>
    </row>
    <row r="208" spans="1:18" ht="12" customHeight="1" x14ac:dyDescent="0.2">
      <c r="A208" s="145" t="s">
        <v>678</v>
      </c>
      <c r="B208" s="146" t="s">
        <v>61</v>
      </c>
      <c r="C208" s="150">
        <v>59819.4378</v>
      </c>
      <c r="D208" s="142">
        <v>1E-4</v>
      </c>
      <c r="E208" s="71">
        <f t="shared" si="52"/>
        <v>20797.81934938324</v>
      </c>
      <c r="F208">
        <f t="shared" si="53"/>
        <v>20798</v>
      </c>
      <c r="G208">
        <f t="shared" si="54"/>
        <v>-0.15518560000055004</v>
      </c>
      <c r="K208">
        <f t="shared" si="55"/>
        <v>-0.15518560000055004</v>
      </c>
      <c r="O208">
        <f t="shared" ca="1" si="56"/>
        <v>-0.15004097593156299</v>
      </c>
      <c r="P208">
        <f t="shared" si="57"/>
        <v>-0.19702925755299061</v>
      </c>
      <c r="Q208" s="2">
        <f t="shared" si="58"/>
        <v>44800.9378</v>
      </c>
      <c r="R208">
        <f t="shared" si="59"/>
        <v>1.7508916773659169E-3</v>
      </c>
    </row>
    <row r="209" spans="1:18" ht="12" customHeight="1" x14ac:dyDescent="0.2">
      <c r="A209" s="147" t="s">
        <v>679</v>
      </c>
      <c r="B209" s="148" t="s">
        <v>61</v>
      </c>
      <c r="C209" s="142">
        <v>60152.740400000002</v>
      </c>
      <c r="D209" s="142">
        <v>1E-4</v>
      </c>
      <c r="E209" s="71">
        <f t="shared" ref="E209:E210" si="60">+(C209-C$7)/C$8</f>
        <v>21185.814886712709</v>
      </c>
      <c r="F209">
        <f t="shared" ref="F209:F210" si="61">ROUND(2*E209,0)/2</f>
        <v>21186</v>
      </c>
      <c r="G209">
        <f t="shared" ref="G209:G210" si="62">+C209-(C$7+F209*C$8)</f>
        <v>-0.15901919999305392</v>
      </c>
      <c r="K209">
        <f t="shared" ref="K209:K210" si="63">+G209</f>
        <v>-0.15901919999305392</v>
      </c>
      <c r="O209">
        <f t="shared" ref="O209:O210" ca="1" si="64">+C$11+C$12*F209</f>
        <v>-0.1550236146452936</v>
      </c>
      <c r="P209">
        <f t="shared" ref="P209:P210" si="65">+D$11+D$12*F209+D$13*F209^2</f>
        <v>-0.2049946742337023</v>
      </c>
      <c r="Q209" s="2">
        <f t="shared" ref="Q209:Q210" si="66">+C209-15018.5</f>
        <v>45134.240400000002</v>
      </c>
      <c r="R209">
        <f t="shared" ref="R209:R210" si="67">+(P209-G209)^2</f>
        <v>2.1137442316525226E-3</v>
      </c>
    </row>
    <row r="210" spans="1:18" ht="12" customHeight="1" x14ac:dyDescent="0.2">
      <c r="A210" s="145" t="s">
        <v>680</v>
      </c>
      <c r="B210" s="146" t="s">
        <v>57</v>
      </c>
      <c r="C210" s="149">
        <v>60224.473140000002</v>
      </c>
      <c r="D210" s="149">
        <v>3.8999999999999999E-4</v>
      </c>
      <c r="E210" s="71">
        <f t="shared" si="60"/>
        <v>21269.318534750302</v>
      </c>
      <c r="F210">
        <f t="shared" si="61"/>
        <v>21269.5</v>
      </c>
      <c r="G210">
        <f t="shared" si="62"/>
        <v>-0.15588539999589557</v>
      </c>
      <c r="K210">
        <f t="shared" si="63"/>
        <v>-0.15588539999589557</v>
      </c>
      <c r="O210">
        <f t="shared" ca="1" si="64"/>
        <v>-0.15609590931693409</v>
      </c>
      <c r="P210">
        <f t="shared" si="65"/>
        <v>-0.2067290726739773</v>
      </c>
      <c r="Q210" s="2">
        <f t="shared" si="66"/>
        <v>45205.973140000002</v>
      </c>
      <c r="R210">
        <f t="shared" si="67"/>
        <v>2.5850790513959154E-3</v>
      </c>
    </row>
    <row r="211" spans="1:18" ht="12" customHeight="1" x14ac:dyDescent="0.2">
      <c r="B211" s="6"/>
    </row>
    <row r="212" spans="1:18" ht="12" customHeight="1" x14ac:dyDescent="0.2">
      <c r="B212" s="6"/>
    </row>
    <row r="213" spans="1:18" x14ac:dyDescent="0.2">
      <c r="B213" s="6"/>
    </row>
    <row r="214" spans="1:18" x14ac:dyDescent="0.2">
      <c r="B214" s="6"/>
    </row>
    <row r="215" spans="1:18" x14ac:dyDescent="0.2">
      <c r="B215" s="6"/>
    </row>
    <row r="216" spans="1:18" x14ac:dyDescent="0.2">
      <c r="B216" s="6"/>
    </row>
    <row r="217" spans="1:18" x14ac:dyDescent="0.2">
      <c r="B217" s="6"/>
    </row>
    <row r="218" spans="1:18" x14ac:dyDescent="0.2">
      <c r="B218" s="6"/>
    </row>
    <row r="219" spans="1:18" x14ac:dyDescent="0.2">
      <c r="B219" s="6"/>
    </row>
    <row r="220" spans="1:18" x14ac:dyDescent="0.2">
      <c r="B220" s="6"/>
    </row>
    <row r="221" spans="1:18" x14ac:dyDescent="0.2">
      <c r="B221" s="6"/>
    </row>
    <row r="222" spans="1:18" x14ac:dyDescent="0.2">
      <c r="B222" s="6"/>
    </row>
    <row r="223" spans="1:18" x14ac:dyDescent="0.2">
      <c r="B223" s="6"/>
    </row>
    <row r="224" spans="1:18" x14ac:dyDescent="0.2">
      <c r="B224" s="6"/>
    </row>
    <row r="225" spans="2:2" x14ac:dyDescent="0.2">
      <c r="B225" s="6"/>
    </row>
    <row r="226" spans="2:2" x14ac:dyDescent="0.2">
      <c r="B226" s="6"/>
    </row>
    <row r="227" spans="2:2" x14ac:dyDescent="0.2">
      <c r="B227" s="6"/>
    </row>
    <row r="228" spans="2:2" x14ac:dyDescent="0.2">
      <c r="B228" s="6"/>
    </row>
    <row r="229" spans="2:2" x14ac:dyDescent="0.2">
      <c r="B229" s="6"/>
    </row>
    <row r="230" spans="2:2" x14ac:dyDescent="0.2">
      <c r="B230" s="6"/>
    </row>
    <row r="231" spans="2:2" x14ac:dyDescent="0.2">
      <c r="B231" s="6"/>
    </row>
    <row r="232" spans="2:2" x14ac:dyDescent="0.2">
      <c r="B232" s="6"/>
    </row>
    <row r="233" spans="2:2" x14ac:dyDescent="0.2">
      <c r="B233" s="6"/>
    </row>
    <row r="234" spans="2:2" x14ac:dyDescent="0.2">
      <c r="B234" s="6"/>
    </row>
    <row r="235" spans="2:2" x14ac:dyDescent="0.2">
      <c r="B235" s="6"/>
    </row>
    <row r="236" spans="2:2" x14ac:dyDescent="0.2">
      <c r="B236" s="6"/>
    </row>
    <row r="237" spans="2:2" x14ac:dyDescent="0.2">
      <c r="B237" s="6"/>
    </row>
    <row r="238" spans="2:2" x14ac:dyDescent="0.2">
      <c r="B238" s="6"/>
    </row>
    <row r="239" spans="2:2" x14ac:dyDescent="0.2">
      <c r="B239" s="6"/>
    </row>
    <row r="240" spans="2:2" x14ac:dyDescent="0.2">
      <c r="B240" s="6"/>
    </row>
    <row r="241" spans="2:2" x14ac:dyDescent="0.2">
      <c r="B241" s="6"/>
    </row>
    <row r="242" spans="2:2" x14ac:dyDescent="0.2">
      <c r="B242" s="6"/>
    </row>
    <row r="243" spans="2:2" x14ac:dyDescent="0.2">
      <c r="B243" s="6"/>
    </row>
    <row r="244" spans="2:2" x14ac:dyDescent="0.2">
      <c r="B244" s="6"/>
    </row>
    <row r="245" spans="2:2" x14ac:dyDescent="0.2">
      <c r="B245" s="6"/>
    </row>
    <row r="246" spans="2:2" x14ac:dyDescent="0.2">
      <c r="B246" s="6"/>
    </row>
    <row r="247" spans="2:2" x14ac:dyDescent="0.2">
      <c r="B247" s="6"/>
    </row>
    <row r="248" spans="2:2" x14ac:dyDescent="0.2">
      <c r="B248" s="6"/>
    </row>
    <row r="249" spans="2:2" x14ac:dyDescent="0.2">
      <c r="B249" s="6"/>
    </row>
    <row r="250" spans="2:2" x14ac:dyDescent="0.2">
      <c r="B250" s="6"/>
    </row>
    <row r="251" spans="2:2" x14ac:dyDescent="0.2">
      <c r="B251" s="6"/>
    </row>
    <row r="252" spans="2:2" x14ac:dyDescent="0.2">
      <c r="B252" s="6"/>
    </row>
    <row r="253" spans="2:2" x14ac:dyDescent="0.2">
      <c r="B253" s="6"/>
    </row>
    <row r="254" spans="2:2" x14ac:dyDescent="0.2">
      <c r="B254" s="6"/>
    </row>
    <row r="255" spans="2:2" x14ac:dyDescent="0.2">
      <c r="B255" s="6"/>
    </row>
    <row r="256" spans="2:2" x14ac:dyDescent="0.2">
      <c r="B256" s="6"/>
    </row>
    <row r="257" spans="2:2" x14ac:dyDescent="0.2">
      <c r="B257" s="6"/>
    </row>
    <row r="258" spans="2:2" x14ac:dyDescent="0.2">
      <c r="B258" s="6"/>
    </row>
    <row r="259" spans="2:2" x14ac:dyDescent="0.2">
      <c r="B259" s="6"/>
    </row>
    <row r="260" spans="2:2" x14ac:dyDescent="0.2">
      <c r="B260" s="6"/>
    </row>
    <row r="261" spans="2:2" x14ac:dyDescent="0.2">
      <c r="B261" s="6"/>
    </row>
    <row r="262" spans="2:2" x14ac:dyDescent="0.2">
      <c r="B262" s="6"/>
    </row>
    <row r="263" spans="2:2" x14ac:dyDescent="0.2">
      <c r="B263" s="6"/>
    </row>
    <row r="264" spans="2:2" x14ac:dyDescent="0.2">
      <c r="B264" s="6"/>
    </row>
    <row r="265" spans="2:2" x14ac:dyDescent="0.2">
      <c r="B265" s="6"/>
    </row>
    <row r="266" spans="2:2" x14ac:dyDescent="0.2">
      <c r="B266" s="6"/>
    </row>
    <row r="267" spans="2:2" x14ac:dyDescent="0.2">
      <c r="B267" s="6"/>
    </row>
    <row r="268" spans="2:2" x14ac:dyDescent="0.2">
      <c r="B268" s="6"/>
    </row>
    <row r="269" spans="2:2" x14ac:dyDescent="0.2">
      <c r="B269" s="6"/>
    </row>
    <row r="270" spans="2:2" x14ac:dyDescent="0.2">
      <c r="B270" s="6"/>
    </row>
    <row r="271" spans="2:2" x14ac:dyDescent="0.2">
      <c r="B271" s="6"/>
    </row>
    <row r="272" spans="2:2" x14ac:dyDescent="0.2">
      <c r="B272" s="6"/>
    </row>
    <row r="273" spans="2:2" x14ac:dyDescent="0.2">
      <c r="B273" s="6"/>
    </row>
    <row r="274" spans="2:2" x14ac:dyDescent="0.2">
      <c r="B274" s="6"/>
    </row>
    <row r="275" spans="2:2" x14ac:dyDescent="0.2">
      <c r="B275" s="6"/>
    </row>
    <row r="276" spans="2:2" x14ac:dyDescent="0.2">
      <c r="B276" s="6"/>
    </row>
    <row r="277" spans="2:2" x14ac:dyDescent="0.2">
      <c r="B277" s="6"/>
    </row>
    <row r="278" spans="2:2" x14ac:dyDescent="0.2">
      <c r="B278" s="6"/>
    </row>
    <row r="279" spans="2:2" x14ac:dyDescent="0.2">
      <c r="B279" s="6"/>
    </row>
    <row r="280" spans="2:2" x14ac:dyDescent="0.2">
      <c r="B280" s="6"/>
    </row>
    <row r="281" spans="2:2" x14ac:dyDescent="0.2">
      <c r="B281" s="6"/>
    </row>
    <row r="282" spans="2:2" x14ac:dyDescent="0.2">
      <c r="B282" s="6"/>
    </row>
    <row r="283" spans="2:2" x14ac:dyDescent="0.2">
      <c r="B283" s="6"/>
    </row>
    <row r="284" spans="2:2" x14ac:dyDescent="0.2">
      <c r="B284" s="6"/>
    </row>
    <row r="285" spans="2:2" x14ac:dyDescent="0.2">
      <c r="B285" s="6"/>
    </row>
    <row r="286" spans="2:2" x14ac:dyDescent="0.2">
      <c r="B286" s="6"/>
    </row>
    <row r="287" spans="2:2" x14ac:dyDescent="0.2">
      <c r="B287" s="6"/>
    </row>
    <row r="288" spans="2:2" x14ac:dyDescent="0.2">
      <c r="B288" s="6"/>
    </row>
    <row r="289" spans="2:2" x14ac:dyDescent="0.2">
      <c r="B289" s="6"/>
    </row>
    <row r="290" spans="2:2" x14ac:dyDescent="0.2">
      <c r="B290" s="6"/>
    </row>
    <row r="291" spans="2:2" x14ac:dyDescent="0.2">
      <c r="B291" s="6"/>
    </row>
    <row r="292" spans="2:2" x14ac:dyDescent="0.2">
      <c r="B292" s="6"/>
    </row>
    <row r="293" spans="2:2" x14ac:dyDescent="0.2">
      <c r="B293" s="6"/>
    </row>
    <row r="294" spans="2:2" x14ac:dyDescent="0.2">
      <c r="B294" s="6"/>
    </row>
    <row r="295" spans="2:2" x14ac:dyDescent="0.2">
      <c r="B295" s="6"/>
    </row>
    <row r="296" spans="2:2" x14ac:dyDescent="0.2">
      <c r="B296" s="6"/>
    </row>
    <row r="297" spans="2:2" x14ac:dyDescent="0.2">
      <c r="B297" s="6"/>
    </row>
    <row r="298" spans="2:2" x14ac:dyDescent="0.2">
      <c r="B298" s="6"/>
    </row>
    <row r="299" spans="2:2" x14ac:dyDescent="0.2">
      <c r="B299" s="6"/>
    </row>
    <row r="300" spans="2:2" x14ac:dyDescent="0.2">
      <c r="B300" s="6"/>
    </row>
    <row r="301" spans="2:2" x14ac:dyDescent="0.2">
      <c r="B301" s="6"/>
    </row>
    <row r="302" spans="2:2" x14ac:dyDescent="0.2">
      <c r="B302" s="6"/>
    </row>
    <row r="303" spans="2:2" x14ac:dyDescent="0.2">
      <c r="B303" s="6"/>
    </row>
    <row r="304" spans="2:2" x14ac:dyDescent="0.2">
      <c r="B304" s="6"/>
    </row>
    <row r="305" spans="2:2" x14ac:dyDescent="0.2">
      <c r="B305" s="6"/>
    </row>
    <row r="306" spans="2:2" x14ac:dyDescent="0.2">
      <c r="B306" s="6"/>
    </row>
    <row r="307" spans="2:2" x14ac:dyDescent="0.2">
      <c r="B307" s="6"/>
    </row>
    <row r="308" spans="2:2" x14ac:dyDescent="0.2">
      <c r="B308" s="6"/>
    </row>
    <row r="309" spans="2:2" x14ac:dyDescent="0.2">
      <c r="B309" s="6"/>
    </row>
    <row r="310" spans="2:2" x14ac:dyDescent="0.2">
      <c r="B310" s="6"/>
    </row>
    <row r="311" spans="2:2" x14ac:dyDescent="0.2">
      <c r="B311" s="6"/>
    </row>
    <row r="312" spans="2:2" x14ac:dyDescent="0.2">
      <c r="B312" s="6"/>
    </row>
    <row r="313" spans="2:2" x14ac:dyDescent="0.2">
      <c r="B313" s="6"/>
    </row>
    <row r="314" spans="2:2" x14ac:dyDescent="0.2">
      <c r="B314" s="6"/>
    </row>
    <row r="315" spans="2:2" x14ac:dyDescent="0.2">
      <c r="B315" s="6"/>
    </row>
  </sheetData>
  <protectedRanges>
    <protectedRange sqref="A157:D192" name="Range1"/>
  </protectedRanges>
  <sortState xmlns:xlrd2="http://schemas.microsoft.com/office/spreadsheetml/2017/richdata2" ref="A21:T206">
    <sortCondition ref="C21:C206"/>
  </sortState>
  <phoneticPr fontId="8" type="noConversion"/>
  <hyperlinks>
    <hyperlink ref="H1166" r:id="rId1" display="http://vsolj.cetus-net.org/bulletin.html" xr:uid="{00000000-0004-0000-0000-000000000000}"/>
    <hyperlink ref="H64764" r:id="rId2" display="http://vsolj.cetus-net.org/bulletin.html" xr:uid="{00000000-0004-0000-0000-000001000000}"/>
    <hyperlink ref="H64757" r:id="rId3" display="https://www.aavso.org/ejaavso" xr:uid="{00000000-0004-0000-0000-000002000000}"/>
    <hyperlink ref="AP908" r:id="rId4" display="http://cdsbib.u-strasbg.fr/cgi-bin/cdsbib?1990RMxAA..21..381G" xr:uid="{00000000-0004-0000-0000-000003000000}"/>
    <hyperlink ref="AP912" r:id="rId5" display="http://cdsbib.u-strasbg.fr/cgi-bin/cdsbib?1990RMxAA..21..381G" xr:uid="{00000000-0004-0000-0000-000004000000}"/>
    <hyperlink ref="AP911" r:id="rId6" display="http://cdsbib.u-strasbg.fr/cgi-bin/cdsbib?1990RMxAA..21..381G" xr:uid="{00000000-0004-0000-0000-000005000000}"/>
    <hyperlink ref="AP892" r:id="rId7" display="http://cdsbib.u-strasbg.fr/cgi-bin/cdsbib?1990RMxAA..21..381G" xr:uid="{00000000-0004-0000-0000-000006000000}"/>
    <hyperlink ref="I64764" r:id="rId8" display="http://vsolj.cetus-net.org/bulletin.html" xr:uid="{00000000-0004-0000-0000-000007000000}"/>
    <hyperlink ref="AQ1048" r:id="rId9" display="http://cdsbib.u-strasbg.fr/cgi-bin/cdsbib?1990RMxAA..21..381G" xr:uid="{00000000-0004-0000-0000-000008000000}"/>
    <hyperlink ref="AQ55814" r:id="rId10" display="http://cdsbib.u-strasbg.fr/cgi-bin/cdsbib?1990RMxAA..21..381G" xr:uid="{00000000-0004-0000-0000-000009000000}"/>
    <hyperlink ref="AQ1049" r:id="rId11" display="http://cdsbib.u-strasbg.fr/cgi-bin/cdsbib?1990RMxAA..21..381G" xr:uid="{00000000-0004-0000-0000-00000A000000}"/>
    <hyperlink ref="H64761" r:id="rId12" display="https://www.aavso.org/ejaavso" xr:uid="{00000000-0004-0000-0000-00000B000000}"/>
    <hyperlink ref="H1934" r:id="rId13" display="http://vsolj.cetus-net.org/bulletin.html" xr:uid="{00000000-0004-0000-0000-00000C000000}"/>
    <hyperlink ref="AP3178" r:id="rId14" display="http://cdsbib.u-strasbg.fr/cgi-bin/cdsbib?1990RMxAA..21..381G" xr:uid="{00000000-0004-0000-0000-00000D000000}"/>
    <hyperlink ref="AP3181" r:id="rId15" display="http://cdsbib.u-strasbg.fr/cgi-bin/cdsbib?1990RMxAA..21..381G" xr:uid="{00000000-0004-0000-0000-00000E000000}"/>
    <hyperlink ref="AP3179" r:id="rId16" display="http://cdsbib.u-strasbg.fr/cgi-bin/cdsbib?1990RMxAA..21..381G" xr:uid="{00000000-0004-0000-0000-00000F000000}"/>
    <hyperlink ref="AP3163" r:id="rId17" display="http://cdsbib.u-strasbg.fr/cgi-bin/cdsbib?1990RMxAA..21..381G" xr:uid="{00000000-0004-0000-0000-000010000000}"/>
    <hyperlink ref="I1934" r:id="rId18" display="http://vsolj.cetus-net.org/bulletin.html" xr:uid="{00000000-0004-0000-0000-000011000000}"/>
    <hyperlink ref="AQ3392" r:id="rId19" display="http://cdsbib.u-strasbg.fr/cgi-bin/cdsbib?1990RMxAA..21..381G" xr:uid="{00000000-0004-0000-0000-000012000000}"/>
    <hyperlink ref="AQ109" r:id="rId20" display="http://cdsbib.u-strasbg.fr/cgi-bin/cdsbib?1990RMxAA..21..381G" xr:uid="{00000000-0004-0000-0000-000013000000}"/>
    <hyperlink ref="AQ3396" r:id="rId21" display="http://cdsbib.u-strasbg.fr/cgi-bin/cdsbib?1990RMxAA..21..381G" xr:uid="{00000000-0004-0000-0000-000014000000}"/>
    <hyperlink ref="H64490" r:id="rId22" display="http://vsolj.cetus-net.org/bulletin.html" xr:uid="{00000000-0004-0000-0000-000015000000}"/>
    <hyperlink ref="H64483" r:id="rId23" display="https://www.aavso.org/ejaavso" xr:uid="{00000000-0004-0000-0000-000016000000}"/>
    <hyperlink ref="I64490" r:id="rId24" display="http://vsolj.cetus-net.org/bulletin.html" xr:uid="{00000000-0004-0000-0000-000017000000}"/>
    <hyperlink ref="AQ58141" r:id="rId25" display="http://cdsbib.u-strasbg.fr/cgi-bin/cdsbib?1990RMxAA..21..381G" xr:uid="{00000000-0004-0000-0000-000018000000}"/>
    <hyperlink ref="H64487" r:id="rId26" display="https://www.aavso.org/ejaavso" xr:uid="{00000000-0004-0000-0000-000019000000}"/>
    <hyperlink ref="AP5505" r:id="rId27" display="http://cdsbib.u-strasbg.fr/cgi-bin/cdsbib?1990RMxAA..21..381G" xr:uid="{00000000-0004-0000-0000-00001A000000}"/>
    <hyperlink ref="AP5508" r:id="rId28" display="http://cdsbib.u-strasbg.fr/cgi-bin/cdsbib?1990RMxAA..21..381G" xr:uid="{00000000-0004-0000-0000-00001B000000}"/>
    <hyperlink ref="AP5506" r:id="rId29" display="http://cdsbib.u-strasbg.fr/cgi-bin/cdsbib?1990RMxAA..21..381G" xr:uid="{00000000-0004-0000-0000-00001C000000}"/>
    <hyperlink ref="AP5490" r:id="rId30" display="http://cdsbib.u-strasbg.fr/cgi-bin/cdsbib?1990RMxAA..21..381G" xr:uid="{00000000-0004-0000-0000-00001D000000}"/>
    <hyperlink ref="AQ5719" r:id="rId31" display="http://cdsbib.u-strasbg.fr/cgi-bin/cdsbib?1990RMxAA..21..381G" xr:uid="{00000000-0004-0000-0000-00001E000000}"/>
    <hyperlink ref="AQ5723" r:id="rId32" display="http://cdsbib.u-strasbg.fr/cgi-bin/cdsbib?1990RMxAA..21..381G" xr:uid="{00000000-0004-0000-0000-00001F000000}"/>
    <hyperlink ref="AQ65403" r:id="rId33" display="http://cdsbib.u-strasbg.fr/cgi-bin/cdsbib?1990RMxAA..21..381G" xr:uid="{00000000-0004-0000-0000-000020000000}"/>
    <hyperlink ref="I2611" r:id="rId34" display="http://vsolj.cetus-net.org/bulletin.html" xr:uid="{00000000-0004-0000-0000-000021000000}"/>
    <hyperlink ref="H2611" r:id="rId35" display="http://vsolj.cetus-net.org/bulletin.html" xr:uid="{00000000-0004-0000-0000-000022000000}"/>
    <hyperlink ref="AQ528" r:id="rId36" display="http://cdsbib.u-strasbg.fr/cgi-bin/cdsbib?1990RMxAA..21..381G" xr:uid="{00000000-0004-0000-0000-000023000000}"/>
    <hyperlink ref="AQ527" r:id="rId37" display="http://cdsbib.u-strasbg.fr/cgi-bin/cdsbib?1990RMxAA..21..381G" xr:uid="{00000000-0004-0000-0000-000024000000}"/>
    <hyperlink ref="AP3781" r:id="rId38" display="http://cdsbib.u-strasbg.fr/cgi-bin/cdsbib?1990RMxAA..21..381G" xr:uid="{00000000-0004-0000-0000-000025000000}"/>
    <hyperlink ref="AP3799" r:id="rId39" display="http://cdsbib.u-strasbg.fr/cgi-bin/cdsbib?1990RMxAA..21..381G" xr:uid="{00000000-0004-0000-0000-000026000000}"/>
    <hyperlink ref="AP3800" r:id="rId40" display="http://cdsbib.u-strasbg.fr/cgi-bin/cdsbib?1990RMxAA..21..381G" xr:uid="{00000000-0004-0000-0000-000027000000}"/>
    <hyperlink ref="AP3796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98"/>
  <sheetViews>
    <sheetView workbookViewId="0">
      <selection activeCell="K32" sqref="K3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85546875" customWidth="1"/>
    <col min="5" max="5" width="9.140625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64</v>
      </c>
    </row>
    <row r="2" spans="1:6" x14ac:dyDescent="0.2">
      <c r="A2" t="s">
        <v>28</v>
      </c>
      <c r="B2" s="13" t="s">
        <v>62</v>
      </c>
    </row>
    <row r="4" spans="1:6" x14ac:dyDescent="0.2">
      <c r="A4" s="8" t="s">
        <v>3</v>
      </c>
      <c r="C4" s="3">
        <v>41953.337299999999</v>
      </c>
      <c r="D4" s="4">
        <v>0.85903719999999995</v>
      </c>
    </row>
    <row r="6" spans="1:6" x14ac:dyDescent="0.2">
      <c r="A6" s="8" t="s">
        <v>4</v>
      </c>
    </row>
    <row r="7" spans="1:6" x14ac:dyDescent="0.2">
      <c r="A7" t="s">
        <v>5</v>
      </c>
      <c r="C7">
        <f>+C4</f>
        <v>41953.337299999999</v>
      </c>
    </row>
    <row r="8" spans="1:6" x14ac:dyDescent="0.2">
      <c r="A8" t="s">
        <v>6</v>
      </c>
      <c r="C8">
        <f>+D4</f>
        <v>0.85903719999999995</v>
      </c>
    </row>
    <row r="9" spans="1:6" x14ac:dyDescent="0.2">
      <c r="A9" s="26" t="s">
        <v>70</v>
      </c>
      <c r="B9" s="26"/>
      <c r="C9" s="26">
        <v>71</v>
      </c>
      <c r="D9" s="26" t="str">
        <f>"F"&amp;C9</f>
        <v>F71</v>
      </c>
      <c r="E9" s="26" t="str">
        <f>"G"&amp;C9</f>
        <v>G71</v>
      </c>
    </row>
    <row r="10" spans="1:6" ht="13.5" thickBot="1" x14ac:dyDescent="0.25">
      <c r="C10" s="7" t="s">
        <v>23</v>
      </c>
      <c r="D10" s="7" t="s">
        <v>24</v>
      </c>
    </row>
    <row r="11" spans="1:6" x14ac:dyDescent="0.2">
      <c r="A11" t="s">
        <v>19</v>
      </c>
      <c r="C11" s="27">
        <f ca="1">INTERCEPT(INDIRECT(E9):G983,INDIRECT(D9):$F983)</f>
        <v>9.1679754916223738E-2</v>
      </c>
      <c r="D11" s="6">
        <f>+E11*F11</f>
        <v>1.5994792480747486E-9</v>
      </c>
      <c r="E11" s="15">
        <v>1.5994792480747486</v>
      </c>
      <c r="F11">
        <v>1.0000000000000001E-9</v>
      </c>
    </row>
    <row r="12" spans="1:6" x14ac:dyDescent="0.2">
      <c r="A12" t="s">
        <v>20</v>
      </c>
      <c r="C12" s="27">
        <f ca="1">SLOPE(INDIRECT(E9):G983,INDIRECT(D9):$F983)</f>
        <v>-1.1722534103712515E-5</v>
      </c>
      <c r="D12" s="6">
        <f>+E12*F12</f>
        <v>2.0898440852062691E-6</v>
      </c>
      <c r="E12" s="16">
        <v>2089.844085206269</v>
      </c>
      <c r="F12">
        <v>1.0000000000000001E-9</v>
      </c>
    </row>
    <row r="13" spans="1:6" ht="13.5" thickBot="1" x14ac:dyDescent="0.25">
      <c r="A13" t="s">
        <v>22</v>
      </c>
      <c r="C13" s="6" t="s">
        <v>17</v>
      </c>
      <c r="D13" s="6">
        <f>+E13*F13</f>
        <v>-3.9982565952540942E-10</v>
      </c>
      <c r="E13" s="17">
        <v>-0.39982565952540938</v>
      </c>
      <c r="F13">
        <v>1.0000000000000001E-9</v>
      </c>
    </row>
    <row r="14" spans="1:6" x14ac:dyDescent="0.2">
      <c r="A14" t="s">
        <v>27</v>
      </c>
      <c r="E14">
        <f>SUM(R21:R49)</f>
        <v>2.165804830993226E-3</v>
      </c>
    </row>
    <row r="15" spans="1:6" x14ac:dyDescent="0.2">
      <c r="A15" s="5" t="s">
        <v>21</v>
      </c>
      <c r="C15" s="21">
        <f ca="1">(C7+C11)+(C8+C12)*INT(MAX(F21:F3511))</f>
        <v>54685.045581276965</v>
      </c>
      <c r="D15" s="23">
        <f>+C7+INT(MAX(F21:F1566))*C8+D11+D12*INT(MAX(F21:F4001))+D13*INT(MAX(F21:F4028)^2)</f>
        <v>54685.070782334558</v>
      </c>
    </row>
    <row r="16" spans="1:6" x14ac:dyDescent="0.2">
      <c r="A16" s="8" t="s">
        <v>7</v>
      </c>
      <c r="C16" s="22">
        <f ca="1">+C8+C12</f>
        <v>0.85902547746589619</v>
      </c>
      <c r="D16" s="70">
        <f>+C8+D12+2*D13*MAX(F21:F98)</f>
        <v>0.85902743781205981</v>
      </c>
    </row>
    <row r="17" spans="1:20" ht="13.5" thickBot="1" x14ac:dyDescent="0.25"/>
    <row r="18" spans="1:20" ht="14.25" thickTop="1" thickBot="1" x14ac:dyDescent="0.25">
      <c r="A18" s="8" t="s">
        <v>8</v>
      </c>
      <c r="C18" s="24">
        <f ca="1">+C15</f>
        <v>54685.045581276965</v>
      </c>
      <c r="D18" s="25">
        <f ca="1">C16</f>
        <v>0.85902547746589619</v>
      </c>
      <c r="E18" s="31" t="s">
        <v>23</v>
      </c>
    </row>
    <row r="19" spans="1:20" ht="13.5" thickBot="1" x14ac:dyDescent="0.25">
      <c r="A19" s="8" t="s">
        <v>68</v>
      </c>
      <c r="B19">
        <f>COUNT(C21:C4717)</f>
        <v>64</v>
      </c>
      <c r="C19" s="32">
        <f>+D15</f>
        <v>54685.070782334558</v>
      </c>
      <c r="D19" s="33">
        <f>+D16</f>
        <v>0.85902743781205981</v>
      </c>
      <c r="E19" s="26" t="s">
        <v>69</v>
      </c>
    </row>
    <row r="20" spans="1:20" ht="13.5" thickBot="1" x14ac:dyDescent="0.25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58</v>
      </c>
      <c r="J20" s="10" t="s">
        <v>31</v>
      </c>
      <c r="K20" s="10" t="s">
        <v>59</v>
      </c>
      <c r="L20" s="10" t="s">
        <v>63</v>
      </c>
      <c r="M20" s="10" t="s">
        <v>29</v>
      </c>
      <c r="N20" s="10" t="s">
        <v>30</v>
      </c>
      <c r="O20" s="10" t="s">
        <v>26</v>
      </c>
      <c r="P20" s="9" t="s">
        <v>25</v>
      </c>
      <c r="Q20" s="7" t="s">
        <v>18</v>
      </c>
    </row>
    <row r="21" spans="1:20" s="71" customFormat="1" ht="12.75" customHeight="1" x14ac:dyDescent="0.2">
      <c r="A21" s="71" t="s">
        <v>166</v>
      </c>
      <c r="B21" s="72" t="s">
        <v>61</v>
      </c>
      <c r="C21" s="72">
        <v>27624.452000000001</v>
      </c>
      <c r="D21" s="71" t="s">
        <v>40</v>
      </c>
      <c r="E21" s="71">
        <f t="shared" ref="E21:E52" si="0">+(C21-C$7)/C$8</f>
        <v>-16680.168565459098</v>
      </c>
      <c r="F21" s="71">
        <f t="shared" ref="F21:F52" si="1">ROUND(2*E21,0)/2</f>
        <v>-16680</v>
      </c>
      <c r="G21" s="71">
        <f t="shared" ref="G21:G54" si="2">+C21-(C$7+F21*C$8)</f>
        <v>-0.14480399999956717</v>
      </c>
      <c r="N21" s="71">
        <f t="shared" ref="N21:N42" si="3">+G21</f>
        <v>-0.14480399999956717</v>
      </c>
      <c r="P21" s="71">
        <f t="shared" ref="P21:P52" si="4">+D$11+D$12*F21+D$13*F21^2</f>
        <v>-0.14609905231650358</v>
      </c>
      <c r="Q21" s="73">
        <f t="shared" ref="Q21:Q52" si="5">+C21-15018.5</f>
        <v>12605.952000000001</v>
      </c>
      <c r="R21" s="71">
        <f t="shared" ref="R21:R54" si="6">+(P21-G21)^2</f>
        <v>1.6771605036023702E-6</v>
      </c>
      <c r="T21" s="71" t="s">
        <v>153</v>
      </c>
    </row>
    <row r="22" spans="1:20" s="71" customFormat="1" ht="12.75" customHeight="1" x14ac:dyDescent="0.2">
      <c r="A22" s="71" t="s">
        <v>166</v>
      </c>
      <c r="B22" s="72" t="s">
        <v>61</v>
      </c>
      <c r="C22" s="72">
        <v>27710.356</v>
      </c>
      <c r="D22" s="71" t="s">
        <v>40</v>
      </c>
      <c r="E22" s="71">
        <f t="shared" si="0"/>
        <v>-16580.168239512794</v>
      </c>
      <c r="F22" s="71">
        <f t="shared" si="1"/>
        <v>-16580</v>
      </c>
      <c r="G22" s="71">
        <f t="shared" si="2"/>
        <v>-0.14452400000300258</v>
      </c>
      <c r="N22" s="71">
        <f t="shared" si="3"/>
        <v>-0.14452400000300258</v>
      </c>
      <c r="P22" s="71">
        <f t="shared" si="4"/>
        <v>-0.14456024776440143</v>
      </c>
      <c r="Q22" s="73">
        <f t="shared" si="5"/>
        <v>12691.856</v>
      </c>
      <c r="R22" s="71">
        <f t="shared" si="6"/>
        <v>1.3139002064279519E-9</v>
      </c>
      <c r="T22" s="71" t="s">
        <v>153</v>
      </c>
    </row>
    <row r="23" spans="1:20" s="71" customFormat="1" ht="12.75" customHeight="1" x14ac:dyDescent="0.2">
      <c r="A23" s="71" t="s">
        <v>166</v>
      </c>
      <c r="B23" s="72" t="s">
        <v>61</v>
      </c>
      <c r="C23" s="72">
        <v>28070.282999999999</v>
      </c>
      <c r="D23" s="71" t="s">
        <v>40</v>
      </c>
      <c r="E23" s="71">
        <f t="shared" si="0"/>
        <v>-16161.179399448592</v>
      </c>
      <c r="F23" s="71">
        <f t="shared" si="1"/>
        <v>-16161</v>
      </c>
      <c r="G23" s="71">
        <f t="shared" si="2"/>
        <v>-0.1541107999983069</v>
      </c>
      <c r="N23" s="71">
        <f t="shared" si="3"/>
        <v>-0.1541107999983069</v>
      </c>
      <c r="P23" s="71">
        <f t="shared" si="4"/>
        <v>-0.13819960317883953</v>
      </c>
      <c r="Q23" s="73">
        <f t="shared" si="5"/>
        <v>13051.782999999999</v>
      </c>
      <c r="R23" s="71">
        <f t="shared" si="6"/>
        <v>2.5316618422782861E-4</v>
      </c>
      <c r="T23" s="71" t="s">
        <v>154</v>
      </c>
    </row>
    <row r="24" spans="1:20" s="71" customFormat="1" ht="12.75" customHeight="1" x14ac:dyDescent="0.2">
      <c r="A24" s="71" t="s">
        <v>166</v>
      </c>
      <c r="B24" s="72" t="s">
        <v>61</v>
      </c>
      <c r="C24" s="72">
        <v>28070.302</v>
      </c>
      <c r="D24" s="71" t="s">
        <v>148</v>
      </c>
      <c r="E24" s="71">
        <f t="shared" si="0"/>
        <v>-16161.157281663705</v>
      </c>
      <c r="F24" s="71">
        <f t="shared" si="1"/>
        <v>-16161</v>
      </c>
      <c r="G24" s="71">
        <f t="shared" si="2"/>
        <v>-0.13511079999807407</v>
      </c>
      <c r="N24" s="71">
        <f t="shared" si="3"/>
        <v>-0.13511079999807407</v>
      </c>
      <c r="P24" s="71">
        <f t="shared" si="4"/>
        <v>-0.13819960317883953</v>
      </c>
      <c r="Q24" s="73">
        <f t="shared" si="5"/>
        <v>13051.802</v>
      </c>
      <c r="R24" s="71">
        <f t="shared" si="6"/>
        <v>9.5407050895068189E-6</v>
      </c>
      <c r="T24" s="71" t="s">
        <v>155</v>
      </c>
    </row>
    <row r="25" spans="1:20" s="71" customFormat="1" ht="12.75" customHeight="1" x14ac:dyDescent="0.2">
      <c r="A25" s="71" t="s">
        <v>166</v>
      </c>
      <c r="B25" s="72" t="s">
        <v>61</v>
      </c>
      <c r="C25" s="72">
        <v>28351.222000000002</v>
      </c>
      <c r="D25" s="71" t="s">
        <v>40</v>
      </c>
      <c r="E25" s="71">
        <f t="shared" si="0"/>
        <v>-15834.140011631625</v>
      </c>
      <c r="F25" s="71">
        <f t="shared" si="1"/>
        <v>-15834</v>
      </c>
      <c r="G25" s="71">
        <f t="shared" si="2"/>
        <v>-0.12027519999901415</v>
      </c>
      <c r="N25" s="71">
        <f t="shared" si="3"/>
        <v>-0.12027519999901415</v>
      </c>
      <c r="P25" s="71">
        <f t="shared" si="4"/>
        <v>-0.13333310217665653</v>
      </c>
      <c r="Q25" s="73">
        <f t="shared" si="5"/>
        <v>13332.722000000002</v>
      </c>
      <c r="R25" s="71">
        <f t="shared" si="6"/>
        <v>1.7050880928087771E-4</v>
      </c>
      <c r="T25" s="71" t="s">
        <v>156</v>
      </c>
    </row>
    <row r="26" spans="1:20" s="71" customFormat="1" ht="12.75" customHeight="1" x14ac:dyDescent="0.2">
      <c r="A26" s="71" t="s">
        <v>166</v>
      </c>
      <c r="B26" s="72" t="s">
        <v>61</v>
      </c>
      <c r="C26" s="72">
        <v>28404.464</v>
      </c>
      <c r="D26" s="71" t="s">
        <v>148</v>
      </c>
      <c r="E26" s="71">
        <f t="shared" si="0"/>
        <v>-15772.161322000957</v>
      </c>
      <c r="F26" s="71">
        <f t="shared" si="1"/>
        <v>-15772</v>
      </c>
      <c r="G26" s="71">
        <f t="shared" si="2"/>
        <v>-0.13858160000017961</v>
      </c>
      <c r="N26" s="71">
        <f t="shared" si="3"/>
        <v>-0.13858160000017961</v>
      </c>
      <c r="P26" s="71">
        <f t="shared" si="4"/>
        <v>-0.13242004467608623</v>
      </c>
      <c r="Q26" s="73">
        <f t="shared" si="5"/>
        <v>13385.964</v>
      </c>
      <c r="R26" s="71">
        <f t="shared" si="6"/>
        <v>3.7964764011863429E-5</v>
      </c>
      <c r="T26" s="71" t="s">
        <v>157</v>
      </c>
    </row>
    <row r="27" spans="1:20" s="71" customFormat="1" ht="12.75" customHeight="1" x14ac:dyDescent="0.2">
      <c r="A27" s="71" t="s">
        <v>166</v>
      </c>
      <c r="B27" s="72" t="s">
        <v>61</v>
      </c>
      <c r="C27" s="72">
        <v>28428.53</v>
      </c>
      <c r="D27" s="71" t="s">
        <v>148</v>
      </c>
      <c r="E27" s="71">
        <f t="shared" si="0"/>
        <v>-15744.146237206027</v>
      </c>
      <c r="F27" s="71">
        <f t="shared" si="1"/>
        <v>-15744</v>
      </c>
      <c r="G27" s="71">
        <f t="shared" si="2"/>
        <v>-0.1256232000014279</v>
      </c>
      <c r="N27" s="71">
        <f t="shared" si="3"/>
        <v>-0.1256232000014279</v>
      </c>
      <c r="P27" s="71">
        <f t="shared" si="4"/>
        <v>-0.13200870368810358</v>
      </c>
      <c r="Q27" s="73">
        <f t="shared" si="5"/>
        <v>13410.029999999999</v>
      </c>
      <c r="R27" s="71">
        <f t="shared" si="6"/>
        <v>4.0774657332548642E-5</v>
      </c>
      <c r="T27" s="71" t="s">
        <v>155</v>
      </c>
    </row>
    <row r="28" spans="1:20" s="71" customFormat="1" ht="12.75" customHeight="1" x14ac:dyDescent="0.2">
      <c r="A28" s="71" t="s">
        <v>166</v>
      </c>
      <c r="B28" s="72" t="s">
        <v>61</v>
      </c>
      <c r="C28" s="72">
        <v>30532.33</v>
      </c>
      <c r="D28" s="71" t="s">
        <v>40</v>
      </c>
      <c r="E28" s="71">
        <f t="shared" si="0"/>
        <v>-13295.125403183934</v>
      </c>
      <c r="F28" s="71">
        <f t="shared" si="1"/>
        <v>-13295</v>
      </c>
      <c r="G28" s="71">
        <f t="shared" si="2"/>
        <v>-0.1077259999983653</v>
      </c>
      <c r="N28" s="71">
        <f t="shared" si="3"/>
        <v>-0.1077259999983653</v>
      </c>
      <c r="P28" s="71">
        <f t="shared" si="4"/>
        <v>-9.8456469609712383E-2</v>
      </c>
      <c r="Q28" s="73">
        <f t="shared" si="5"/>
        <v>15513.830000000002</v>
      </c>
      <c r="R28" s="71">
        <f t="shared" si="6"/>
        <v>8.5924193626159837E-5</v>
      </c>
      <c r="T28" s="71" t="s">
        <v>158</v>
      </c>
    </row>
    <row r="29" spans="1:20" s="71" customFormat="1" ht="12.75" customHeight="1" x14ac:dyDescent="0.2">
      <c r="A29" s="71" t="s">
        <v>166</v>
      </c>
      <c r="B29" s="72" t="s">
        <v>61</v>
      </c>
      <c r="C29" s="72">
        <v>30898.287</v>
      </c>
      <c r="D29" s="71" t="s">
        <v>40</v>
      </c>
      <c r="E29" s="71">
        <f t="shared" si="0"/>
        <v>-12869.117076652792</v>
      </c>
      <c r="F29" s="71">
        <f t="shared" si="1"/>
        <v>-12869</v>
      </c>
      <c r="G29" s="71">
        <f t="shared" si="2"/>
        <v>-0.10057320000123582</v>
      </c>
      <c r="N29" s="71">
        <f t="shared" si="3"/>
        <v>-0.10057320000123582</v>
      </c>
      <c r="P29" s="71">
        <f t="shared" si="4"/>
        <v>-9.3109793604633978E-2</v>
      </c>
      <c r="Q29" s="73">
        <f t="shared" si="5"/>
        <v>15879.787</v>
      </c>
      <c r="R29" s="71">
        <f t="shared" si="6"/>
        <v>5.5702435040837267E-5</v>
      </c>
      <c r="T29" s="71" t="s">
        <v>159</v>
      </c>
    </row>
    <row r="30" spans="1:20" s="71" customFormat="1" ht="12.75" customHeight="1" x14ac:dyDescent="0.2">
      <c r="A30" s="71" t="s">
        <v>166</v>
      </c>
      <c r="B30" s="72" t="s">
        <v>61</v>
      </c>
      <c r="C30" s="72">
        <v>32296.827000000001</v>
      </c>
      <c r="D30" s="71" t="s">
        <v>40</v>
      </c>
      <c r="E30" s="71">
        <f t="shared" si="0"/>
        <v>-11241.085135777588</v>
      </c>
      <c r="F30" s="71">
        <f t="shared" si="1"/>
        <v>-11241</v>
      </c>
      <c r="G30" s="71">
        <f t="shared" si="2"/>
        <v>-7.3134800000843825E-2</v>
      </c>
      <c r="N30" s="71">
        <f t="shared" si="3"/>
        <v>-7.3134800000843825E-2</v>
      </c>
      <c r="P30" s="71">
        <f t="shared" si="4"/>
        <v>-7.4013938485833583E-2</v>
      </c>
      <c r="Q30" s="73">
        <f t="shared" si="5"/>
        <v>17278.327000000001</v>
      </c>
      <c r="R30" s="71">
        <f t="shared" si="6"/>
        <v>7.728844757900873E-7</v>
      </c>
      <c r="T30" s="71" t="s">
        <v>160</v>
      </c>
    </row>
    <row r="31" spans="1:20" s="71" customFormat="1" ht="12.75" customHeight="1" x14ac:dyDescent="0.2">
      <c r="A31" s="71" t="s">
        <v>166</v>
      </c>
      <c r="B31" s="72" t="s">
        <v>61</v>
      </c>
      <c r="C31" s="72">
        <v>32821.71</v>
      </c>
      <c r="D31" s="71" t="s">
        <v>40</v>
      </c>
      <c r="E31" s="71">
        <f t="shared" si="0"/>
        <v>-10630.072015507594</v>
      </c>
      <c r="F31" s="71">
        <f t="shared" si="1"/>
        <v>-10630</v>
      </c>
      <c r="G31" s="71">
        <f t="shared" si="2"/>
        <v>-6.1864000002969988E-2</v>
      </c>
      <c r="N31" s="71">
        <f t="shared" si="3"/>
        <v>-6.1864000002969988E-2</v>
      </c>
      <c r="P31" s="71">
        <f t="shared" si="4"/>
        <v>-6.7394101093090131E-2</v>
      </c>
      <c r="Q31" s="73">
        <f t="shared" si="5"/>
        <v>17803.21</v>
      </c>
      <c r="R31" s="71">
        <f t="shared" si="6"/>
        <v>3.0582018066947996E-5</v>
      </c>
      <c r="T31" s="71" t="s">
        <v>160</v>
      </c>
    </row>
    <row r="32" spans="1:20" s="71" customFormat="1" ht="12.75" customHeight="1" x14ac:dyDescent="0.2">
      <c r="A32" s="71" t="s">
        <v>166</v>
      </c>
      <c r="B32" s="72" t="s">
        <v>61</v>
      </c>
      <c r="C32" s="72">
        <v>33218.578000000001</v>
      </c>
      <c r="D32" s="71" t="s">
        <v>40</v>
      </c>
      <c r="E32" s="71">
        <f t="shared" si="0"/>
        <v>-10168.080381152293</v>
      </c>
      <c r="F32" s="71">
        <f t="shared" si="1"/>
        <v>-10168</v>
      </c>
      <c r="G32" s="71">
        <f t="shared" si="2"/>
        <v>-6.9050400001287926E-2</v>
      </c>
      <c r="N32" s="71">
        <f t="shared" si="3"/>
        <v>-6.9050400001287926E-2</v>
      </c>
      <c r="P32" s="71">
        <f t="shared" si="4"/>
        <v>-6.2586797906858865E-2</v>
      </c>
      <c r="Q32" s="73">
        <f t="shared" si="5"/>
        <v>18200.078000000001</v>
      </c>
      <c r="R32" s="71">
        <f t="shared" si="6"/>
        <v>4.1778152035107742E-5</v>
      </c>
      <c r="T32" s="71" t="s">
        <v>160</v>
      </c>
    </row>
    <row r="33" spans="1:34" s="71" customFormat="1" ht="12.75" customHeight="1" x14ac:dyDescent="0.2">
      <c r="A33" s="71" t="s">
        <v>166</v>
      </c>
      <c r="B33" s="72" t="s">
        <v>61</v>
      </c>
      <c r="C33" s="72">
        <v>33483.165000000001</v>
      </c>
      <c r="D33" s="71" t="s">
        <v>40</v>
      </c>
      <c r="E33" s="71">
        <f t="shared" si="0"/>
        <v>-9860.0762574659148</v>
      </c>
      <c r="F33" s="71">
        <f t="shared" si="1"/>
        <v>-9860</v>
      </c>
      <c r="G33" s="71">
        <f t="shared" si="2"/>
        <v>-6.5507999999681488E-2</v>
      </c>
      <c r="N33" s="71">
        <f t="shared" si="3"/>
        <v>-6.5507999999681488E-2</v>
      </c>
      <c r="P33" s="71">
        <f t="shared" si="4"/>
        <v>-5.9476751769451053E-2</v>
      </c>
      <c r="Q33" s="73">
        <f t="shared" si="5"/>
        <v>18464.665000000001</v>
      </c>
      <c r="R33" s="71">
        <f t="shared" si="6"/>
        <v>3.6375955214657755E-5</v>
      </c>
      <c r="T33" s="71" t="s">
        <v>161</v>
      </c>
    </row>
    <row r="34" spans="1:34" s="71" customFormat="1" ht="12.75" customHeight="1" x14ac:dyDescent="0.2">
      <c r="A34" s="71" t="s">
        <v>166</v>
      </c>
      <c r="B34" s="72" t="s">
        <v>61</v>
      </c>
      <c r="C34" s="72">
        <v>33584.542000000001</v>
      </c>
      <c r="D34" s="71" t="s">
        <v>40</v>
      </c>
      <c r="E34" s="71">
        <f t="shared" si="0"/>
        <v>-9742.0639059635578</v>
      </c>
      <c r="F34" s="71">
        <f t="shared" si="1"/>
        <v>-9742</v>
      </c>
      <c r="G34" s="71">
        <f t="shared" si="2"/>
        <v>-5.4897599999094382E-2</v>
      </c>
      <c r="N34" s="71">
        <f t="shared" si="3"/>
        <v>-5.4897599999094382E-2</v>
      </c>
      <c r="P34" s="71">
        <f t="shared" si="4"/>
        <v>-5.8305339023190704E-2</v>
      </c>
      <c r="Q34" s="73">
        <f t="shared" si="5"/>
        <v>18566.042000000001</v>
      </c>
      <c r="R34" s="71">
        <f t="shared" si="6"/>
        <v>1.1612685256348954E-5</v>
      </c>
      <c r="T34" s="71" t="s">
        <v>160</v>
      </c>
    </row>
    <row r="35" spans="1:34" s="71" customFormat="1" ht="12.75" customHeight="1" x14ac:dyDescent="0.2">
      <c r="A35" s="71" t="s">
        <v>166</v>
      </c>
      <c r="B35" s="72" t="s">
        <v>61</v>
      </c>
      <c r="C35" s="72">
        <v>33919.576000000001</v>
      </c>
      <c r="D35" s="71" t="s">
        <v>40</v>
      </c>
      <c r="E35" s="71">
        <f t="shared" si="0"/>
        <v>-9352.052856383867</v>
      </c>
      <c r="F35" s="71">
        <f t="shared" si="1"/>
        <v>-9352</v>
      </c>
      <c r="G35" s="71">
        <f t="shared" si="2"/>
        <v>-4.5405600001686253E-2</v>
      </c>
      <c r="N35" s="71">
        <f t="shared" si="3"/>
        <v>-4.5405600001686253E-2</v>
      </c>
      <c r="P35" s="71">
        <f t="shared" si="4"/>
        <v>-5.4512934084198772E-2</v>
      </c>
      <c r="Q35" s="73">
        <f t="shared" si="5"/>
        <v>18901.076000000001</v>
      </c>
      <c r="R35" s="71">
        <f t="shared" si="6"/>
        <v>8.2943534090494157E-5</v>
      </c>
      <c r="T35" s="71" t="s">
        <v>160</v>
      </c>
    </row>
    <row r="36" spans="1:34" s="71" customFormat="1" ht="12.75" customHeight="1" x14ac:dyDescent="0.2">
      <c r="A36" s="71" t="s">
        <v>166</v>
      </c>
      <c r="B36" s="72" t="s">
        <v>61</v>
      </c>
      <c r="C36" s="72">
        <v>34223.667000000001</v>
      </c>
      <c r="D36" s="71" t="s">
        <v>40</v>
      </c>
      <c r="E36" s="71">
        <f t="shared" si="0"/>
        <v>-8998.0623656344542</v>
      </c>
      <c r="F36" s="71">
        <f t="shared" si="1"/>
        <v>-8998</v>
      </c>
      <c r="G36" s="71">
        <f t="shared" si="2"/>
        <v>-5.357440000079805E-2</v>
      </c>
      <c r="N36" s="71">
        <f t="shared" si="3"/>
        <v>-5.357440000079805E-2</v>
      </c>
      <c r="P36" s="71">
        <f t="shared" si="4"/>
        <v>-5.1175901776324646E-2</v>
      </c>
      <c r="Q36" s="73">
        <f t="shared" si="5"/>
        <v>19205.167000000001</v>
      </c>
      <c r="R36" s="71">
        <f t="shared" si="6"/>
        <v>5.7527937328020715E-6</v>
      </c>
      <c r="T36" s="71" t="s">
        <v>160</v>
      </c>
    </row>
    <row r="37" spans="1:34" s="71" customFormat="1" ht="12.75" customHeight="1" x14ac:dyDescent="0.2">
      <c r="A37" s="71" t="s">
        <v>166</v>
      </c>
      <c r="B37" s="72" t="s">
        <v>61</v>
      </c>
      <c r="C37" s="72">
        <v>35089.597000000002</v>
      </c>
      <c r="D37" s="71" t="s">
        <v>40</v>
      </c>
      <c r="E37" s="71">
        <f t="shared" si="0"/>
        <v>-7990.0384989148297</v>
      </c>
      <c r="F37" s="71">
        <f t="shared" si="1"/>
        <v>-7990</v>
      </c>
      <c r="G37" s="71">
        <f t="shared" si="2"/>
        <v>-3.307199999835575E-2</v>
      </c>
      <c r="N37" s="71">
        <f t="shared" si="3"/>
        <v>-3.307199999835575E-2</v>
      </c>
      <c r="P37" s="71">
        <f t="shared" si="4"/>
        <v>-4.2222762727986932E-2</v>
      </c>
      <c r="Q37" s="73">
        <f t="shared" si="5"/>
        <v>20071.097000000002</v>
      </c>
      <c r="R37" s="71">
        <f t="shared" si="6"/>
        <v>8.3736458534007109E-5</v>
      </c>
      <c r="T37" s="71" t="s">
        <v>160</v>
      </c>
    </row>
    <row r="38" spans="1:34" s="71" customFormat="1" ht="12.75" customHeight="1" x14ac:dyDescent="0.2">
      <c r="A38" s="71" t="s">
        <v>166</v>
      </c>
      <c r="B38" s="72" t="s">
        <v>61</v>
      </c>
      <c r="C38" s="72">
        <v>36821.43</v>
      </c>
      <c r="D38" s="71" t="s">
        <v>40</v>
      </c>
      <c r="E38" s="71">
        <f t="shared" si="0"/>
        <v>-5974.0221960119998</v>
      </c>
      <c r="F38" s="71">
        <f t="shared" si="1"/>
        <v>-5974</v>
      </c>
      <c r="G38" s="71">
        <f t="shared" si="2"/>
        <v>-1.9067199995333795E-2</v>
      </c>
      <c r="N38" s="71">
        <f t="shared" si="3"/>
        <v>-1.9067199995333795E-2</v>
      </c>
      <c r="P38" s="71">
        <f t="shared" si="4"/>
        <v>-2.6753975384831652E-2</v>
      </c>
      <c r="Q38" s="73">
        <f t="shared" si="5"/>
        <v>21802.93</v>
      </c>
      <c r="R38" s="71">
        <f t="shared" si="6"/>
        <v>5.9086515888589941E-5</v>
      </c>
      <c r="T38" s="71" t="s">
        <v>162</v>
      </c>
    </row>
    <row r="39" spans="1:34" s="71" customFormat="1" ht="12.75" customHeight="1" x14ac:dyDescent="0.2">
      <c r="A39" s="71" t="s">
        <v>166</v>
      </c>
      <c r="B39" s="72" t="s">
        <v>61</v>
      </c>
      <c r="C39" s="72">
        <v>36895.307999999997</v>
      </c>
      <c r="D39" s="71" t="s">
        <v>40</v>
      </c>
      <c r="E39" s="71">
        <f t="shared" si="0"/>
        <v>-5888.0212638055746</v>
      </c>
      <c r="F39" s="71">
        <f t="shared" si="1"/>
        <v>-5888</v>
      </c>
      <c r="G39" s="71">
        <f t="shared" si="2"/>
        <v>-1.8266400002175942E-2</v>
      </c>
      <c r="N39" s="71">
        <f t="shared" si="3"/>
        <v>-1.8266400002175942E-2</v>
      </c>
      <c r="P39" s="71">
        <f t="shared" si="4"/>
        <v>-2.6166373843800939E-2</v>
      </c>
      <c r="Q39" s="73">
        <f t="shared" si="5"/>
        <v>21876.807999999997</v>
      </c>
      <c r="R39" s="71">
        <f t="shared" si="6"/>
        <v>6.2409586698359212E-5</v>
      </c>
      <c r="T39" s="71" t="s">
        <v>162</v>
      </c>
    </row>
    <row r="40" spans="1:34" s="71" customFormat="1" ht="12.75" customHeight="1" x14ac:dyDescent="0.2">
      <c r="A40" s="71" t="s">
        <v>166</v>
      </c>
      <c r="B40" s="72" t="s">
        <v>61</v>
      </c>
      <c r="C40" s="72">
        <v>37199.428999999996</v>
      </c>
      <c r="D40" s="71" t="s">
        <v>40</v>
      </c>
      <c r="E40" s="71">
        <f t="shared" si="0"/>
        <v>-5533.9958502379213</v>
      </c>
      <c r="F40" s="71">
        <f t="shared" si="1"/>
        <v>-5534</v>
      </c>
      <c r="G40" s="71">
        <f t="shared" si="2"/>
        <v>3.5647999975481071E-3</v>
      </c>
      <c r="N40" s="71">
        <f t="shared" si="3"/>
        <v>3.5647999975481071E-3</v>
      </c>
      <c r="P40" s="71">
        <f t="shared" si="4"/>
        <v>-2.3809918763820794E-2</v>
      </c>
      <c r="Q40" s="73">
        <f t="shared" si="5"/>
        <v>22180.928999999996</v>
      </c>
      <c r="R40" s="71">
        <f t="shared" si="6"/>
        <v>7.4937522726404248E-4</v>
      </c>
      <c r="T40" s="71" t="s">
        <v>162</v>
      </c>
    </row>
    <row r="41" spans="1:34" s="71" customFormat="1" ht="12.75" customHeight="1" x14ac:dyDescent="0.2">
      <c r="A41" s="71" t="s">
        <v>166</v>
      </c>
      <c r="B41" s="72" t="s">
        <v>61</v>
      </c>
      <c r="C41" s="72">
        <v>38290.402999999998</v>
      </c>
      <c r="D41" s="71" t="s">
        <v>40</v>
      </c>
      <c r="E41" s="71">
        <f t="shared" si="0"/>
        <v>-4263.9996265586651</v>
      </c>
      <c r="F41" s="71">
        <f t="shared" si="1"/>
        <v>-4264</v>
      </c>
      <c r="G41" s="71">
        <f t="shared" si="2"/>
        <v>3.2079999800771475E-4</v>
      </c>
      <c r="N41" s="71">
        <f t="shared" si="3"/>
        <v>3.2079999800771475E-4</v>
      </c>
      <c r="P41" s="71">
        <f t="shared" si="4"/>
        <v>-1.6180602174330781E-2</v>
      </c>
      <c r="Q41" s="73">
        <f t="shared" si="5"/>
        <v>23271.902999999998</v>
      </c>
      <c r="R41" s="71">
        <f t="shared" si="6"/>
        <v>2.7229627365325766E-4</v>
      </c>
      <c r="T41" s="71" t="s">
        <v>163</v>
      </c>
    </row>
    <row r="42" spans="1:34" s="71" customFormat="1" ht="12.75" customHeight="1" x14ac:dyDescent="0.2">
      <c r="A42" s="71" t="s">
        <v>166</v>
      </c>
      <c r="B42" s="72" t="s">
        <v>61</v>
      </c>
      <c r="C42" s="72">
        <v>41928.424099999997</v>
      </c>
      <c r="D42" s="71" t="s">
        <v>149</v>
      </c>
      <c r="E42" s="71">
        <f t="shared" si="0"/>
        <v>-29.001305182130285</v>
      </c>
      <c r="F42" s="71">
        <f t="shared" si="1"/>
        <v>-29</v>
      </c>
      <c r="G42" s="71">
        <f t="shared" si="2"/>
        <v>-1.1212000026716851E-3</v>
      </c>
      <c r="N42" s="71">
        <f t="shared" si="3"/>
        <v>-1.1212000026716851E-3</v>
      </c>
      <c r="P42" s="71">
        <f t="shared" si="4"/>
        <v>-6.0940132371394596E-5</v>
      </c>
      <c r="Q42" s="73">
        <f t="shared" si="5"/>
        <v>26909.924099999997</v>
      </c>
      <c r="R42" s="71">
        <f t="shared" si="6"/>
        <v>1.1241509925691886E-6</v>
      </c>
      <c r="T42" s="71" t="s">
        <v>164</v>
      </c>
    </row>
    <row r="43" spans="1:34" s="71" customFormat="1" ht="12.75" customHeight="1" x14ac:dyDescent="0.2">
      <c r="A43" s="71" t="s">
        <v>15</v>
      </c>
      <c r="C43" s="72">
        <v>41953.337299999999</v>
      </c>
      <c r="D43" s="72" t="s">
        <v>17</v>
      </c>
      <c r="E43" s="71">
        <f t="shared" si="0"/>
        <v>0</v>
      </c>
      <c r="F43" s="71">
        <f t="shared" si="1"/>
        <v>0</v>
      </c>
      <c r="G43" s="71">
        <f t="shared" si="2"/>
        <v>0</v>
      </c>
      <c r="H43" s="71">
        <f>+G43</f>
        <v>0</v>
      </c>
      <c r="P43" s="71">
        <f t="shared" si="4"/>
        <v>1.5994792480747486E-9</v>
      </c>
      <c r="Q43" s="73">
        <f t="shared" si="5"/>
        <v>26934.837299999999</v>
      </c>
      <c r="R43" s="71">
        <f t="shared" si="6"/>
        <v>2.558333865021763E-18</v>
      </c>
    </row>
    <row r="44" spans="1:34" s="71" customFormat="1" ht="12.75" customHeight="1" x14ac:dyDescent="0.2">
      <c r="A44" s="71" t="s">
        <v>166</v>
      </c>
      <c r="B44" s="72" t="s">
        <v>61</v>
      </c>
      <c r="C44" s="72">
        <v>41953.337500000001</v>
      </c>
      <c r="D44" s="71" t="s">
        <v>149</v>
      </c>
      <c r="E44" s="71">
        <f t="shared" si="0"/>
        <v>2.3281879087836085E-4</v>
      </c>
      <c r="F44" s="71">
        <f t="shared" si="1"/>
        <v>0</v>
      </c>
      <c r="G44" s="71">
        <f t="shared" si="2"/>
        <v>2.0000000222353265E-4</v>
      </c>
      <c r="N44" s="71">
        <f>+G44</f>
        <v>2.0000000222353265E-4</v>
      </c>
      <c r="P44" s="71">
        <f t="shared" si="4"/>
        <v>1.5994792480747486E-9</v>
      </c>
      <c r="Q44" s="73">
        <f t="shared" si="5"/>
        <v>26934.837500000001</v>
      </c>
      <c r="R44" s="71">
        <f t="shared" si="6"/>
        <v>3.9999361100265056E-8</v>
      </c>
      <c r="T44" s="71" t="s">
        <v>164</v>
      </c>
    </row>
    <row r="45" spans="1:34" s="71" customFormat="1" ht="12.75" customHeight="1" x14ac:dyDescent="0.2">
      <c r="A45" s="71" t="s">
        <v>166</v>
      </c>
      <c r="B45" s="72" t="s">
        <v>61</v>
      </c>
      <c r="C45" s="72">
        <v>42567.549200000001</v>
      </c>
      <c r="D45" s="71" t="s">
        <v>149</v>
      </c>
      <c r="E45" s="71">
        <f t="shared" si="0"/>
        <v>715.00035155637272</v>
      </c>
      <c r="F45" s="71">
        <f t="shared" si="1"/>
        <v>715</v>
      </c>
      <c r="G45" s="71">
        <f t="shared" si="2"/>
        <v>3.0200000037439167E-4</v>
      </c>
      <c r="N45" s="71">
        <f>+G45</f>
        <v>3.0200000037439167E-4</v>
      </c>
      <c r="P45" s="71">
        <f t="shared" si="4"/>
        <v>1.2898392476108529E-3</v>
      </c>
      <c r="Q45" s="73">
        <f t="shared" si="5"/>
        <v>27549.049200000001</v>
      </c>
      <c r="R45" s="71">
        <f t="shared" si="6"/>
        <v>9.7582637838069834E-7</v>
      </c>
      <c r="T45" s="71" t="s">
        <v>164</v>
      </c>
    </row>
    <row r="46" spans="1:34" s="71" customFormat="1" ht="12.75" customHeight="1" x14ac:dyDescent="0.2">
      <c r="A46" s="71" t="s">
        <v>166</v>
      </c>
      <c r="B46" s="72" t="s">
        <v>57</v>
      </c>
      <c r="C46" s="72">
        <v>42595.468999999997</v>
      </c>
      <c r="D46" s="71" t="s">
        <v>149</v>
      </c>
      <c r="E46" s="71">
        <f t="shared" si="0"/>
        <v>747.50162158285832</v>
      </c>
      <c r="F46" s="71">
        <f t="shared" si="1"/>
        <v>747.5</v>
      </c>
      <c r="G46" s="71">
        <f t="shared" si="2"/>
        <v>1.392999998643063E-3</v>
      </c>
      <c r="N46" s="71">
        <f>+G46</f>
        <v>1.392999998643063E-3</v>
      </c>
      <c r="P46" s="71">
        <f t="shared" si="4"/>
        <v>1.3387549670007396E-3</v>
      </c>
      <c r="Q46" s="73">
        <f t="shared" si="5"/>
        <v>27576.968999999997</v>
      </c>
      <c r="R46" s="71">
        <f t="shared" si="6"/>
        <v>2.9425234578766654E-9</v>
      </c>
      <c r="T46" s="71" t="s">
        <v>164</v>
      </c>
    </row>
    <row r="47" spans="1:34" s="71" customFormat="1" ht="12.75" customHeight="1" x14ac:dyDescent="0.2">
      <c r="A47" s="71" t="s">
        <v>33</v>
      </c>
      <c r="B47" s="74"/>
      <c r="C47" s="72">
        <v>44445.409</v>
      </c>
      <c r="D47" s="71" t="s">
        <v>148</v>
      </c>
      <c r="E47" s="71">
        <f t="shared" si="0"/>
        <v>2901.0055676285037</v>
      </c>
      <c r="F47" s="71">
        <f t="shared" si="1"/>
        <v>2901</v>
      </c>
      <c r="G47" s="71">
        <f t="shared" si="2"/>
        <v>4.7828000024310313E-3</v>
      </c>
      <c r="J47" s="71">
        <f>+G47</f>
        <v>4.7828000024310313E-3</v>
      </c>
      <c r="P47" s="71">
        <f t="shared" si="4"/>
        <v>2.6977861054030342E-3</v>
      </c>
      <c r="Q47" s="73">
        <f t="shared" si="5"/>
        <v>29426.909</v>
      </c>
      <c r="R47" s="71">
        <f t="shared" si="6"/>
        <v>4.3472829507998753E-6</v>
      </c>
      <c r="AC47" s="71">
        <v>7</v>
      </c>
      <c r="AE47" s="71" t="s">
        <v>32</v>
      </c>
      <c r="AH47" s="71" t="s">
        <v>34</v>
      </c>
    </row>
    <row r="48" spans="1:34" s="71" customFormat="1" ht="12.75" customHeight="1" x14ac:dyDescent="0.2">
      <c r="A48" s="71" t="s">
        <v>39</v>
      </c>
      <c r="B48" s="74" t="s">
        <v>57</v>
      </c>
      <c r="C48" s="72">
        <v>45228.414199999999</v>
      </c>
      <c r="D48" s="71" t="s">
        <v>149</v>
      </c>
      <c r="E48" s="71">
        <f t="shared" si="0"/>
        <v>3812.4971770721922</v>
      </c>
      <c r="F48" s="71">
        <f t="shared" si="1"/>
        <v>3812.5</v>
      </c>
      <c r="G48" s="71">
        <f t="shared" si="2"/>
        <v>-2.4249999987659976E-3</v>
      </c>
      <c r="K48" s="71">
        <f>+G48</f>
        <v>-2.4249999987659976E-3</v>
      </c>
      <c r="P48" s="71">
        <f t="shared" si="4"/>
        <v>2.1560037403670239E-3</v>
      </c>
      <c r="Q48" s="73">
        <f t="shared" si="5"/>
        <v>30209.914199999999</v>
      </c>
      <c r="R48" s="71">
        <f t="shared" si="6"/>
        <v>2.0985595257950722E-5</v>
      </c>
      <c r="AA48" s="71" t="s">
        <v>38</v>
      </c>
      <c r="AH48" s="71" t="s">
        <v>37</v>
      </c>
    </row>
    <row r="49" spans="1:34" s="71" customFormat="1" ht="12.75" customHeight="1" x14ac:dyDescent="0.2">
      <c r="A49" s="71" t="s">
        <v>39</v>
      </c>
      <c r="B49" s="74"/>
      <c r="C49" s="75">
        <v>45231.418599999997</v>
      </c>
      <c r="D49" s="71" t="s">
        <v>149</v>
      </c>
      <c r="E49" s="71">
        <f t="shared" si="0"/>
        <v>3815.9945809098817</v>
      </c>
      <c r="F49" s="71">
        <f t="shared" si="1"/>
        <v>3816</v>
      </c>
      <c r="G49" s="71">
        <f t="shared" si="2"/>
        <v>-4.65519999852404E-3</v>
      </c>
      <c r="K49" s="71">
        <f>+G49</f>
        <v>-4.65519999852404E-3</v>
      </c>
      <c r="P49" s="71">
        <f t="shared" si="4"/>
        <v>2.1526429495123322E-3</v>
      </c>
      <c r="Q49" s="73">
        <f t="shared" si="5"/>
        <v>30212.918599999997</v>
      </c>
      <c r="R49" s="71">
        <f t="shared" si="6"/>
        <v>4.634672560512856E-5</v>
      </c>
      <c r="AA49" s="71" t="s">
        <v>38</v>
      </c>
      <c r="AH49" s="71" t="s">
        <v>37</v>
      </c>
    </row>
    <row r="50" spans="1:34" s="71" customFormat="1" ht="12.75" customHeight="1" x14ac:dyDescent="0.2">
      <c r="A50" s="71" t="s">
        <v>39</v>
      </c>
      <c r="B50" s="74"/>
      <c r="C50" s="72">
        <v>45232.278599999998</v>
      </c>
      <c r="D50" s="71" t="s">
        <v>149</v>
      </c>
      <c r="E50" s="71">
        <f t="shared" si="0"/>
        <v>3816.995701699529</v>
      </c>
      <c r="F50" s="71">
        <f t="shared" si="1"/>
        <v>3817</v>
      </c>
      <c r="G50" s="71">
        <f t="shared" si="2"/>
        <v>-3.6924000014550984E-3</v>
      </c>
      <c r="K50" s="71">
        <f>+G50</f>
        <v>-3.6924000014550984E-3</v>
      </c>
      <c r="P50" s="71">
        <f t="shared" si="4"/>
        <v>2.1516809243383788E-3</v>
      </c>
      <c r="Q50" s="73">
        <f t="shared" si="5"/>
        <v>30213.778599999998</v>
      </c>
      <c r="R50" s="71">
        <f t="shared" si="6"/>
        <v>3.4153281867223148E-5</v>
      </c>
      <c r="AA50" s="71" t="s">
        <v>38</v>
      </c>
      <c r="AH50" s="71" t="s">
        <v>37</v>
      </c>
    </row>
    <row r="51" spans="1:34" s="71" customFormat="1" ht="12.75" customHeight="1" x14ac:dyDescent="0.2">
      <c r="A51" s="71" t="s">
        <v>41</v>
      </c>
      <c r="B51" s="74"/>
      <c r="C51" s="72">
        <v>45597.375699999997</v>
      </c>
      <c r="D51" s="71" t="s">
        <v>149</v>
      </c>
      <c r="E51" s="71">
        <f t="shared" si="0"/>
        <v>4242.0030238504196</v>
      </c>
      <c r="F51" s="71">
        <f t="shared" si="1"/>
        <v>4242</v>
      </c>
      <c r="G51" s="71">
        <f t="shared" si="2"/>
        <v>2.5975999960792251E-3</v>
      </c>
      <c r="I51" s="71">
        <f>+G51</f>
        <v>2.5975999960792251E-3</v>
      </c>
      <c r="P51" s="71">
        <f t="shared" si="4"/>
        <v>1.6704317897520519E-3</v>
      </c>
      <c r="Q51" s="73">
        <f t="shared" si="5"/>
        <v>30578.875699999997</v>
      </c>
      <c r="R51" s="71">
        <f t="shared" si="6"/>
        <v>8.5964088282394755E-7</v>
      </c>
      <c r="AA51" s="71" t="s">
        <v>38</v>
      </c>
      <c r="AH51" s="71" t="s">
        <v>37</v>
      </c>
    </row>
    <row r="52" spans="1:34" s="71" customFormat="1" ht="12.75" customHeight="1" x14ac:dyDescent="0.2">
      <c r="A52" s="71" t="s">
        <v>44</v>
      </c>
      <c r="B52" s="74"/>
      <c r="C52" s="72">
        <v>46309.512499999997</v>
      </c>
      <c r="D52" s="71" t="s">
        <v>149</v>
      </c>
      <c r="E52" s="71">
        <f t="shared" si="0"/>
        <v>5070.9971582138678</v>
      </c>
      <c r="F52" s="71">
        <f t="shared" si="1"/>
        <v>5071</v>
      </c>
      <c r="G52" s="71">
        <f t="shared" si="2"/>
        <v>-2.4412000057054684E-3</v>
      </c>
      <c r="N52" s="71">
        <f>+G52</f>
        <v>-2.4412000057054684E-3</v>
      </c>
      <c r="P52" s="71">
        <f t="shared" si="4"/>
        <v>3.1606772801229602E-4</v>
      </c>
      <c r="Q52" s="73">
        <f t="shared" si="5"/>
        <v>31291.012499999997</v>
      </c>
      <c r="R52" s="71">
        <f t="shared" si="6"/>
        <v>7.6025253554010966E-6</v>
      </c>
      <c r="AA52" s="71" t="s">
        <v>38</v>
      </c>
      <c r="AH52" s="71" t="s">
        <v>37</v>
      </c>
    </row>
    <row r="53" spans="1:34" s="71" customFormat="1" ht="12.75" customHeight="1" x14ac:dyDescent="0.2">
      <c r="A53" s="71" t="s">
        <v>45</v>
      </c>
      <c r="B53" s="74"/>
      <c r="C53" s="72">
        <v>46614.466</v>
      </c>
      <c r="D53" s="71" t="s">
        <v>149</v>
      </c>
      <c r="E53" s="71">
        <f t="shared" ref="E53:E84" si="7">+(C53-C$7)/C$8</f>
        <v>5425.9916799877838</v>
      </c>
      <c r="F53" s="71">
        <f t="shared" ref="F53:F84" si="8">ROUND(2*E53,0)/2</f>
        <v>5426</v>
      </c>
      <c r="G53" s="71">
        <f t="shared" si="2"/>
        <v>-7.1471999981440604E-3</v>
      </c>
      <c r="J53" s="71">
        <f>+G53</f>
        <v>-7.1471999981440604E-3</v>
      </c>
      <c r="P53" s="71">
        <f t="shared" ref="P53:P84" si="9">+D$11+D$12*F53+D$13*F53^2</f>
        <v>-4.3196195329304847E-4</v>
      </c>
      <c r="Q53" s="73">
        <f t="shared" ref="Q53:Q84" si="10">+C53-15018.5</f>
        <v>31595.966</v>
      </c>
      <c r="R53" s="71">
        <f t="shared" si="6"/>
        <v>4.509442199901444E-5</v>
      </c>
      <c r="AA53" s="71" t="s">
        <v>38</v>
      </c>
      <c r="AC53" s="71">
        <v>6</v>
      </c>
      <c r="AE53" s="71" t="s">
        <v>32</v>
      </c>
      <c r="AH53" s="71" t="s">
        <v>34</v>
      </c>
    </row>
    <row r="54" spans="1:34" s="71" customFormat="1" ht="12.75" customHeight="1" x14ac:dyDescent="0.2">
      <c r="A54" s="71" t="s">
        <v>41</v>
      </c>
      <c r="B54" s="74"/>
      <c r="C54" s="72">
        <v>45566.449000000001</v>
      </c>
      <c r="D54" s="71" t="s">
        <v>40</v>
      </c>
      <c r="E54" s="71">
        <f t="shared" si="7"/>
        <v>4206.0014397513887</v>
      </c>
      <c r="F54" s="71">
        <f t="shared" si="8"/>
        <v>4206</v>
      </c>
      <c r="G54" s="71">
        <f t="shared" si="2"/>
        <v>1.2368000025162473E-3</v>
      </c>
      <c r="I54" s="71">
        <f>+G54</f>
        <v>1.2368000025162473E-3</v>
      </c>
      <c r="P54" s="71">
        <f t="shared" si="9"/>
        <v>1.7167955808647705E-3</v>
      </c>
      <c r="Q54" s="73">
        <f t="shared" si="10"/>
        <v>30547.949000000001</v>
      </c>
      <c r="R54" s="71">
        <f t="shared" si="6"/>
        <v>2.3039575523413323E-7</v>
      </c>
      <c r="AA54" s="71" t="s">
        <v>40</v>
      </c>
      <c r="AH54" s="71" t="s">
        <v>37</v>
      </c>
    </row>
    <row r="55" spans="1:34" s="71" customFormat="1" ht="12.75" customHeight="1" x14ac:dyDescent="0.2">
      <c r="A55" s="71" t="s">
        <v>36</v>
      </c>
      <c r="B55" s="74"/>
      <c r="C55" s="72">
        <v>44853.440999999999</v>
      </c>
      <c r="D55" s="71" t="s">
        <v>148</v>
      </c>
      <c r="E55" s="71">
        <f t="shared" si="7"/>
        <v>3375.9931467461479</v>
      </c>
      <c r="F55" s="71">
        <f t="shared" si="8"/>
        <v>3376</v>
      </c>
      <c r="I55" s="71">
        <v>-5.8872000008705072E-3</v>
      </c>
      <c r="P55" s="71">
        <f t="shared" si="9"/>
        <v>2.4983518550765393E-3</v>
      </c>
      <c r="Q55" s="73">
        <f t="shared" si="10"/>
        <v>29834.940999999999</v>
      </c>
      <c r="AA55" s="71" t="s">
        <v>35</v>
      </c>
      <c r="AH55" s="71" t="s">
        <v>37</v>
      </c>
    </row>
    <row r="56" spans="1:34" s="71" customFormat="1" ht="12.75" customHeight="1" x14ac:dyDescent="0.2">
      <c r="A56" s="71" t="s">
        <v>36</v>
      </c>
      <c r="B56" s="74"/>
      <c r="C56" s="72">
        <v>44853.451000000001</v>
      </c>
      <c r="D56" s="71" t="s">
        <v>148</v>
      </c>
      <c r="E56" s="71">
        <f t="shared" si="7"/>
        <v>3376.0047876855647</v>
      </c>
      <c r="F56" s="71">
        <f t="shared" si="8"/>
        <v>3376</v>
      </c>
      <c r="G56" s="71">
        <f t="shared" ref="G56:G80" si="11">+C56-(C$7+F56*C$8)</f>
        <v>4.1128000011667609E-3</v>
      </c>
      <c r="I56" s="71">
        <f>+G56</f>
        <v>4.1128000011667609E-3</v>
      </c>
      <c r="P56" s="71">
        <f t="shared" si="9"/>
        <v>2.4983518550765393E-3</v>
      </c>
      <c r="Q56" s="73">
        <f t="shared" si="10"/>
        <v>29834.951000000001</v>
      </c>
      <c r="R56" s="71">
        <f t="shared" ref="R56:R80" si="12">+(P56-G56)^2</f>
        <v>2.6064428164141534E-6</v>
      </c>
      <c r="AA56" s="71" t="s">
        <v>35</v>
      </c>
      <c r="AH56" s="71" t="s">
        <v>37</v>
      </c>
    </row>
    <row r="57" spans="1:34" s="71" customFormat="1" ht="12.75" customHeight="1" x14ac:dyDescent="0.2">
      <c r="A57" s="71" t="s">
        <v>36</v>
      </c>
      <c r="B57" s="74"/>
      <c r="C57" s="72">
        <v>44853.47</v>
      </c>
      <c r="D57" s="71" t="s">
        <v>148</v>
      </c>
      <c r="E57" s="71">
        <f t="shared" si="7"/>
        <v>3376.0269054704522</v>
      </c>
      <c r="F57" s="71">
        <f t="shared" si="8"/>
        <v>3376</v>
      </c>
      <c r="G57" s="71">
        <f t="shared" si="11"/>
        <v>2.3112800001399592E-2</v>
      </c>
      <c r="I57" s="71">
        <f>+G57</f>
        <v>2.3112800001399592E-2</v>
      </c>
      <c r="P57" s="71">
        <f t="shared" si="9"/>
        <v>2.4983518550765393E-3</v>
      </c>
      <c r="Q57" s="73">
        <f t="shared" si="10"/>
        <v>29834.97</v>
      </c>
      <c r="R57" s="71">
        <f t="shared" si="12"/>
        <v>4.2495547237744188E-4</v>
      </c>
      <c r="AA57" s="71" t="s">
        <v>35</v>
      </c>
      <c r="AH57" s="71" t="s">
        <v>37</v>
      </c>
    </row>
    <row r="58" spans="1:34" s="71" customFormat="1" ht="12.75" customHeight="1" x14ac:dyDescent="0.2">
      <c r="A58" s="71" t="s">
        <v>43</v>
      </c>
      <c r="B58" s="74"/>
      <c r="C58" s="72">
        <v>45603.383000000002</v>
      </c>
      <c r="D58" s="71" t="s">
        <v>148</v>
      </c>
      <c r="E58" s="71">
        <f t="shared" si="7"/>
        <v>4248.996085384897</v>
      </c>
      <c r="F58" s="71">
        <f t="shared" si="8"/>
        <v>4249</v>
      </c>
      <c r="G58" s="71">
        <f t="shared" si="11"/>
        <v>-3.3627999946475029E-3</v>
      </c>
      <c r="J58" s="71">
        <f t="shared" ref="J58:J63" si="13">+G58</f>
        <v>-3.3627999946475029E-3</v>
      </c>
      <c r="P58" s="71">
        <f t="shared" si="9"/>
        <v>1.6612962606232838E-3</v>
      </c>
      <c r="Q58" s="73">
        <f t="shared" si="10"/>
        <v>30584.883000000002</v>
      </c>
      <c r="R58" s="71">
        <f t="shared" si="12"/>
        <v>2.5241543182225942E-5</v>
      </c>
      <c r="AA58" s="71" t="s">
        <v>35</v>
      </c>
      <c r="AC58" s="71">
        <v>14</v>
      </c>
      <c r="AE58" s="71" t="s">
        <v>42</v>
      </c>
      <c r="AH58" s="71" t="s">
        <v>34</v>
      </c>
    </row>
    <row r="59" spans="1:34" s="71" customFormat="1" ht="12.75" customHeight="1" x14ac:dyDescent="0.2">
      <c r="A59" s="71" t="s">
        <v>48</v>
      </c>
      <c r="B59" s="74"/>
      <c r="C59" s="72">
        <v>46974.408000000003</v>
      </c>
      <c r="D59" s="71" t="s">
        <v>148</v>
      </c>
      <c r="E59" s="71">
        <f t="shared" si="7"/>
        <v>5844.9979814611106</v>
      </c>
      <c r="F59" s="71">
        <f t="shared" si="8"/>
        <v>5845</v>
      </c>
      <c r="G59" s="71">
        <f t="shared" si="11"/>
        <v>-1.7339999976684339E-3</v>
      </c>
      <c r="J59" s="71">
        <f t="shared" si="13"/>
        <v>-1.7339999976684339E-3</v>
      </c>
      <c r="P59" s="71">
        <f t="shared" si="9"/>
        <v>-1.4445135501576847E-3</v>
      </c>
      <c r="Q59" s="73">
        <f t="shared" si="10"/>
        <v>31955.908000000003</v>
      </c>
      <c r="R59" s="71">
        <f t="shared" si="12"/>
        <v>8.3802403292393753E-8</v>
      </c>
      <c r="AA59" s="71" t="s">
        <v>35</v>
      </c>
      <c r="AC59" s="71">
        <v>8</v>
      </c>
      <c r="AE59" s="71" t="s">
        <v>46</v>
      </c>
      <c r="AF59" s="71" t="s">
        <v>47</v>
      </c>
      <c r="AH59" s="71" t="s">
        <v>34</v>
      </c>
    </row>
    <row r="60" spans="1:34" s="71" customFormat="1" ht="12.75" customHeight="1" x14ac:dyDescent="0.2">
      <c r="A60" s="71" t="s">
        <v>49</v>
      </c>
      <c r="B60" s="74"/>
      <c r="C60" s="72">
        <v>47005.328999999998</v>
      </c>
      <c r="D60" s="72"/>
      <c r="E60" s="71">
        <f t="shared" si="7"/>
        <v>5880.9929302246737</v>
      </c>
      <c r="F60" s="71">
        <f t="shared" si="8"/>
        <v>5881</v>
      </c>
      <c r="G60" s="71">
        <f t="shared" si="11"/>
        <v>-6.0731999983545393E-3</v>
      </c>
      <c r="J60" s="71">
        <f t="shared" si="13"/>
        <v>-6.0731999983545393E-3</v>
      </c>
      <c r="P60" s="71">
        <f t="shared" si="9"/>
        <v>-1.5380599676996769E-3</v>
      </c>
      <c r="Q60" s="73">
        <f t="shared" si="10"/>
        <v>31986.828999999998</v>
      </c>
      <c r="R60" s="71">
        <f t="shared" si="12"/>
        <v>2.0567495097648186E-5</v>
      </c>
      <c r="AA60" s="71" t="s">
        <v>35</v>
      </c>
      <c r="AC60" s="71">
        <v>6</v>
      </c>
      <c r="AE60" s="71" t="s">
        <v>46</v>
      </c>
      <c r="AF60" s="71" t="s">
        <v>47</v>
      </c>
      <c r="AH60" s="71" t="s">
        <v>34</v>
      </c>
    </row>
    <row r="61" spans="1:34" s="71" customFormat="1" ht="12.75" customHeight="1" x14ac:dyDescent="0.2">
      <c r="A61" s="71" t="s">
        <v>49</v>
      </c>
      <c r="B61" s="74"/>
      <c r="C61" s="72">
        <v>47017.353999999999</v>
      </c>
      <c r="D61" s="72"/>
      <c r="E61" s="71">
        <f t="shared" si="7"/>
        <v>5894.9911598706094</v>
      </c>
      <c r="F61" s="71">
        <f t="shared" si="8"/>
        <v>5895</v>
      </c>
      <c r="G61" s="71">
        <f t="shared" si="11"/>
        <v>-7.5940000024274923E-3</v>
      </c>
      <c r="J61" s="71">
        <f t="shared" si="13"/>
        <v>-7.5940000024274923E-3</v>
      </c>
      <c r="P61" s="71">
        <f t="shared" si="9"/>
        <v>-1.5747190080387871E-3</v>
      </c>
      <c r="Q61" s="73">
        <f t="shared" si="10"/>
        <v>31998.853999999999</v>
      </c>
      <c r="R61" s="71">
        <f t="shared" si="12"/>
        <v>3.6231743689409079E-5</v>
      </c>
      <c r="AA61" s="71" t="s">
        <v>35</v>
      </c>
      <c r="AC61" s="71">
        <v>7</v>
      </c>
      <c r="AE61" s="71" t="s">
        <v>46</v>
      </c>
      <c r="AF61" s="71" t="s">
        <v>47</v>
      </c>
      <c r="AH61" s="71" t="s">
        <v>34</v>
      </c>
    </row>
    <row r="62" spans="1:34" s="71" customFormat="1" ht="12.75" customHeight="1" x14ac:dyDescent="0.2">
      <c r="A62" s="71" t="s">
        <v>49</v>
      </c>
      <c r="B62" s="74"/>
      <c r="C62" s="72">
        <v>47054.298000000003</v>
      </c>
      <c r="D62" s="72"/>
      <c r="E62" s="71">
        <f t="shared" si="7"/>
        <v>5937.9974464435345</v>
      </c>
      <c r="F62" s="71">
        <f t="shared" si="8"/>
        <v>5938</v>
      </c>
      <c r="G62" s="71">
        <f t="shared" si="11"/>
        <v>-2.1935999975539744E-3</v>
      </c>
      <c r="J62" s="71">
        <f t="shared" si="13"/>
        <v>-2.1935999975539744E-3</v>
      </c>
      <c r="P62" s="71">
        <f t="shared" si="9"/>
        <v>-1.6882946046289753E-3</v>
      </c>
      <c r="Q62" s="73">
        <f t="shared" si="10"/>
        <v>32035.798000000003</v>
      </c>
      <c r="R62" s="71">
        <f t="shared" si="12"/>
        <v>2.5533354011908778E-7</v>
      </c>
      <c r="AA62" s="71" t="s">
        <v>35</v>
      </c>
      <c r="AC62" s="71">
        <v>7</v>
      </c>
      <c r="AE62" s="71" t="s">
        <v>46</v>
      </c>
      <c r="AF62" s="71" t="s">
        <v>47</v>
      </c>
      <c r="AH62" s="71" t="s">
        <v>34</v>
      </c>
    </row>
    <row r="63" spans="1:34" s="71" customFormat="1" ht="12.75" customHeight="1" x14ac:dyDescent="0.2">
      <c r="A63" s="71" t="s">
        <v>50</v>
      </c>
      <c r="B63" s="74"/>
      <c r="C63" s="72">
        <v>47364.396999999997</v>
      </c>
      <c r="D63" s="71" t="s">
        <v>148</v>
      </c>
      <c r="E63" s="71">
        <f t="shared" si="7"/>
        <v>6298.9818135931691</v>
      </c>
      <c r="F63" s="71">
        <f t="shared" si="8"/>
        <v>6299</v>
      </c>
      <c r="G63" s="71">
        <f t="shared" si="11"/>
        <v>-1.562279999780003E-2</v>
      </c>
      <c r="J63" s="71">
        <f t="shared" si="13"/>
        <v>-1.562279999780003E-2</v>
      </c>
      <c r="P63" s="71">
        <f t="shared" si="9"/>
        <v>-2.7001135308856034E-3</v>
      </c>
      <c r="Q63" s="73">
        <f t="shared" si="10"/>
        <v>32345.896999999997</v>
      </c>
      <c r="R63" s="71">
        <f t="shared" si="12"/>
        <v>1.6699582552217327E-4</v>
      </c>
      <c r="AA63" s="71" t="s">
        <v>35</v>
      </c>
      <c r="AC63" s="71">
        <v>7</v>
      </c>
      <c r="AE63" s="71" t="s">
        <v>46</v>
      </c>
      <c r="AF63" s="71" t="s">
        <v>47</v>
      </c>
      <c r="AH63" s="71" t="s">
        <v>34</v>
      </c>
    </row>
    <row r="64" spans="1:34" s="71" customFormat="1" ht="12.75" customHeight="1" x14ac:dyDescent="0.2">
      <c r="A64" s="71" t="s">
        <v>51</v>
      </c>
      <c r="B64" s="74"/>
      <c r="C64" s="72">
        <v>47803.370199999998</v>
      </c>
      <c r="D64" s="71" t="s">
        <v>149</v>
      </c>
      <c r="E64" s="71">
        <f t="shared" si="7"/>
        <v>6809.9878561720016</v>
      </c>
      <c r="F64" s="71">
        <f t="shared" si="8"/>
        <v>6810</v>
      </c>
      <c r="G64" s="71">
        <f t="shared" si="11"/>
        <v>-1.0432000002765562E-2</v>
      </c>
      <c r="I64" s="71">
        <f>+G64</f>
        <v>-1.0432000002765562E-2</v>
      </c>
      <c r="P64" s="71">
        <f t="shared" si="9"/>
        <v>-4.3105149489823993E-3</v>
      </c>
      <c r="Q64" s="73">
        <f t="shared" si="10"/>
        <v>32784.870199999998</v>
      </c>
      <c r="R64" s="71">
        <f t="shared" si="12"/>
        <v>3.7472579263690654E-5</v>
      </c>
      <c r="AA64" s="71" t="s">
        <v>38</v>
      </c>
      <c r="AB64" s="71" t="s">
        <v>34</v>
      </c>
      <c r="AH64" s="71" t="s">
        <v>37</v>
      </c>
    </row>
    <row r="65" spans="1:34" s="71" customFormat="1" ht="12.75" customHeight="1" x14ac:dyDescent="0.2">
      <c r="A65" s="71" t="s">
        <v>51</v>
      </c>
      <c r="B65" s="74"/>
      <c r="C65" s="72">
        <v>47803.370499999997</v>
      </c>
      <c r="D65" s="71" t="s">
        <v>149</v>
      </c>
      <c r="E65" s="71">
        <f t="shared" si="7"/>
        <v>6809.9882054001837</v>
      </c>
      <c r="F65" s="71">
        <f t="shared" si="8"/>
        <v>6810</v>
      </c>
      <c r="G65" s="71">
        <f t="shared" si="11"/>
        <v>-1.0132000003068242E-2</v>
      </c>
      <c r="I65" s="71">
        <f>+G65</f>
        <v>-1.0132000003068242E-2</v>
      </c>
      <c r="P65" s="71">
        <f t="shared" si="9"/>
        <v>-4.3105149489823993E-3</v>
      </c>
      <c r="Q65" s="73">
        <f t="shared" si="10"/>
        <v>32784.870499999997</v>
      </c>
      <c r="R65" s="71">
        <f t="shared" si="12"/>
        <v>3.3889688234944851E-5</v>
      </c>
      <c r="AA65" s="71" t="s">
        <v>38</v>
      </c>
      <c r="AB65" s="71" t="s">
        <v>52</v>
      </c>
      <c r="AH65" s="71" t="s">
        <v>37</v>
      </c>
    </row>
    <row r="66" spans="1:34" s="71" customFormat="1" ht="12.75" customHeight="1" x14ac:dyDescent="0.2">
      <c r="A66" s="71" t="s">
        <v>53</v>
      </c>
      <c r="B66" s="74"/>
      <c r="C66" s="72">
        <v>48101.453999999998</v>
      </c>
      <c r="D66" s="71" t="s">
        <v>149</v>
      </c>
      <c r="E66" s="71">
        <f t="shared" si="7"/>
        <v>7156.9854017963353</v>
      </c>
      <c r="F66" s="71">
        <f t="shared" si="8"/>
        <v>7157</v>
      </c>
      <c r="G66" s="71">
        <f t="shared" si="11"/>
        <v>-1.2540399999124929E-2</v>
      </c>
      <c r="I66" s="71">
        <f>+G66</f>
        <v>-1.2540399999124929E-2</v>
      </c>
      <c r="P66" s="71">
        <f t="shared" si="9"/>
        <v>-5.5231137017630379E-3</v>
      </c>
      <c r="Q66" s="73">
        <f t="shared" si="10"/>
        <v>33082.953999999998</v>
      </c>
      <c r="R66" s="71">
        <f t="shared" si="12"/>
        <v>4.9242306979142966E-5</v>
      </c>
      <c r="AA66" s="71" t="s">
        <v>38</v>
      </c>
      <c r="AB66" s="71" t="s">
        <v>34</v>
      </c>
      <c r="AH66" s="71" t="s">
        <v>37</v>
      </c>
    </row>
    <row r="67" spans="1:34" s="71" customFormat="1" ht="12.75" customHeight="1" x14ac:dyDescent="0.2">
      <c r="A67" s="71" t="s">
        <v>53</v>
      </c>
      <c r="B67" s="74"/>
      <c r="C67" s="72">
        <v>48101.454599999997</v>
      </c>
      <c r="D67" s="71" t="s">
        <v>149</v>
      </c>
      <c r="E67" s="71">
        <f t="shared" si="7"/>
        <v>7156.9861002526995</v>
      </c>
      <c r="F67" s="71">
        <f t="shared" si="8"/>
        <v>7157</v>
      </c>
      <c r="G67" s="71">
        <f t="shared" si="11"/>
        <v>-1.1940399999730289E-2</v>
      </c>
      <c r="I67" s="71">
        <f>+G67</f>
        <v>-1.1940399999730289E-2</v>
      </c>
      <c r="P67" s="71">
        <f t="shared" si="9"/>
        <v>-5.5231137017630379E-3</v>
      </c>
      <c r="Q67" s="73">
        <f t="shared" si="10"/>
        <v>33082.954599999997</v>
      </c>
      <c r="R67" s="71">
        <f t="shared" si="12"/>
        <v>4.1181563430078225E-5</v>
      </c>
      <c r="AA67" s="71" t="s">
        <v>38</v>
      </c>
      <c r="AB67" s="71" t="s">
        <v>52</v>
      </c>
      <c r="AH67" s="71" t="s">
        <v>37</v>
      </c>
    </row>
    <row r="68" spans="1:34" s="71" customFormat="1" ht="12.75" customHeight="1" x14ac:dyDescent="0.2">
      <c r="A68" s="71" t="s">
        <v>54</v>
      </c>
      <c r="B68" s="74"/>
      <c r="C68" s="72">
        <v>48467.404999999999</v>
      </c>
      <c r="D68" s="72">
        <v>2E-3</v>
      </c>
      <c r="E68" s="71">
        <f t="shared" si="7"/>
        <v>7582.9867437638322</v>
      </c>
      <c r="F68" s="71">
        <f t="shared" si="8"/>
        <v>7583</v>
      </c>
      <c r="G68" s="71">
        <f t="shared" si="11"/>
        <v>-1.1387599995941855E-2</v>
      </c>
      <c r="J68" s="71">
        <f>+G68</f>
        <v>-1.1387599995941855E-2</v>
      </c>
      <c r="P68" s="71">
        <f t="shared" si="9"/>
        <v>-7.1434413957835001E-3</v>
      </c>
      <c r="Q68" s="73">
        <f t="shared" si="10"/>
        <v>33448.904999999999</v>
      </c>
      <c r="R68" s="71">
        <f t="shared" si="12"/>
        <v>1.8012882223298128E-5</v>
      </c>
      <c r="AA68" s="71" t="s">
        <v>38</v>
      </c>
      <c r="AB68" s="71" t="s">
        <v>34</v>
      </c>
      <c r="AC68" s="71">
        <v>16</v>
      </c>
      <c r="AE68" s="71" t="s">
        <v>32</v>
      </c>
      <c r="AH68" s="71" t="s">
        <v>34</v>
      </c>
    </row>
    <row r="69" spans="1:34" s="71" customFormat="1" ht="12.75" customHeight="1" x14ac:dyDescent="0.2">
      <c r="A69" s="71" t="s">
        <v>55</v>
      </c>
      <c r="B69" s="74"/>
      <c r="C69" s="72">
        <v>49594.461000000003</v>
      </c>
      <c r="D69" s="72"/>
      <c r="E69" s="71">
        <f t="shared" si="7"/>
        <v>8894.9858050384828</v>
      </c>
      <c r="F69" s="71">
        <f t="shared" si="8"/>
        <v>8895</v>
      </c>
      <c r="G69" s="71">
        <f t="shared" si="11"/>
        <v>-1.2193999995361082E-2</v>
      </c>
      <c r="N69" s="71">
        <f>+G69</f>
        <v>-1.2193999995361082E-2</v>
      </c>
      <c r="O69" s="71">
        <f t="shared" ref="O69:O84" ca="1" si="14">+C$11+C$12*F69</f>
        <v>-1.2592185936299072E-2</v>
      </c>
      <c r="P69" s="71">
        <f t="shared" si="9"/>
        <v>-1.3045451265562398E-2</v>
      </c>
      <c r="Q69" s="73">
        <f t="shared" si="10"/>
        <v>34575.961000000003</v>
      </c>
      <c r="R69" s="71">
        <f t="shared" si="12"/>
        <v>7.2496926552743402E-7</v>
      </c>
      <c r="AA69" s="71" t="s">
        <v>35</v>
      </c>
      <c r="AH69" s="71" t="s">
        <v>37</v>
      </c>
    </row>
    <row r="70" spans="1:34" s="71" customFormat="1" ht="12.75" customHeight="1" x14ac:dyDescent="0.2">
      <c r="A70" s="71" t="s">
        <v>56</v>
      </c>
      <c r="B70" s="74" t="s">
        <v>57</v>
      </c>
      <c r="C70" s="72">
        <v>49859.453000000001</v>
      </c>
      <c r="D70" s="72">
        <v>0.01</v>
      </c>
      <c r="E70" s="71">
        <f t="shared" si="7"/>
        <v>9203.4613867711469</v>
      </c>
      <c r="F70" s="71">
        <f t="shared" si="8"/>
        <v>9203.5</v>
      </c>
      <c r="G70" s="71">
        <f t="shared" si="11"/>
        <v>-3.3170199996675365E-2</v>
      </c>
      <c r="K70" s="71">
        <f>+G70</f>
        <v>-3.3170199996675365E-2</v>
      </c>
      <c r="O70" s="71">
        <f t="shared" ca="1" si="14"/>
        <v>-1.6208587707294386E-2</v>
      </c>
      <c r="P70" s="71">
        <f t="shared" si="9"/>
        <v>-1.4633115854893276E-2</v>
      </c>
      <c r="Q70" s="73">
        <f t="shared" si="10"/>
        <v>34840.953000000001</v>
      </c>
      <c r="R70" s="71">
        <f t="shared" si="12"/>
        <v>3.43623488479509E-4</v>
      </c>
      <c r="AA70" s="71" t="s">
        <v>38</v>
      </c>
      <c r="AB70" s="71" t="s">
        <v>34</v>
      </c>
      <c r="AC70" s="71">
        <v>16</v>
      </c>
      <c r="AE70" s="71" t="s">
        <v>32</v>
      </c>
      <c r="AH70" s="71" t="s">
        <v>34</v>
      </c>
    </row>
    <row r="71" spans="1:34" s="71" customFormat="1" ht="12.75" customHeight="1" x14ac:dyDescent="0.2">
      <c r="A71" s="71" t="s">
        <v>167</v>
      </c>
      <c r="B71" s="72" t="s">
        <v>61</v>
      </c>
      <c r="C71" s="72">
        <v>51510.945599999999</v>
      </c>
      <c r="D71" s="71" t="s">
        <v>150</v>
      </c>
      <c r="E71" s="71">
        <f t="shared" si="7"/>
        <v>11125.953916780321</v>
      </c>
      <c r="F71" s="71">
        <f t="shared" si="8"/>
        <v>11126</v>
      </c>
      <c r="G71" s="71">
        <f t="shared" si="11"/>
        <v>-3.9587200000823941E-2</v>
      </c>
      <c r="N71" s="71">
        <f>+G71</f>
        <v>-3.9587200000823941E-2</v>
      </c>
      <c r="O71" s="71">
        <f t="shared" ca="1" si="14"/>
        <v>-3.8745159521681699E-2</v>
      </c>
      <c r="P71" s="71">
        <f t="shared" si="9"/>
        <v>-2.6241962271465403E-2</v>
      </c>
      <c r="Q71" s="73">
        <f t="shared" si="10"/>
        <v>36492.445599999999</v>
      </c>
      <c r="R71" s="71">
        <f t="shared" si="12"/>
        <v>1.7809537005309463E-4</v>
      </c>
      <c r="S71" s="71" t="s">
        <v>165</v>
      </c>
    </row>
    <row r="72" spans="1:34" s="71" customFormat="1" ht="12.75" customHeight="1" x14ac:dyDescent="0.2">
      <c r="A72" s="71" t="s">
        <v>167</v>
      </c>
      <c r="B72" s="72" t="s">
        <v>61</v>
      </c>
      <c r="C72" s="72">
        <v>51510.945899999999</v>
      </c>
      <c r="D72" s="71" t="s">
        <v>151</v>
      </c>
      <c r="E72" s="71">
        <f t="shared" si="7"/>
        <v>11125.954266008504</v>
      </c>
      <c r="F72" s="71">
        <f t="shared" si="8"/>
        <v>11126</v>
      </c>
      <c r="G72" s="71">
        <f t="shared" si="11"/>
        <v>-3.9287200001126621E-2</v>
      </c>
      <c r="N72" s="71">
        <f>+G72</f>
        <v>-3.9287200001126621E-2</v>
      </c>
      <c r="O72" s="71">
        <f t="shared" ca="1" si="14"/>
        <v>-3.8745159521681699E-2</v>
      </c>
      <c r="P72" s="71">
        <f t="shared" si="9"/>
        <v>-2.6241962271465403E-2</v>
      </c>
      <c r="Q72" s="73">
        <f t="shared" si="10"/>
        <v>36492.445899999999</v>
      </c>
      <c r="R72" s="71">
        <f t="shared" si="12"/>
        <v>1.7017822742337657E-4</v>
      </c>
      <c r="S72" s="71" t="s">
        <v>165</v>
      </c>
    </row>
    <row r="73" spans="1:34" s="71" customFormat="1" ht="12.75" customHeight="1" x14ac:dyDescent="0.2">
      <c r="A73" s="71" t="s">
        <v>167</v>
      </c>
      <c r="B73" s="72" t="s">
        <v>61</v>
      </c>
      <c r="C73" s="72">
        <v>51510.946900000003</v>
      </c>
      <c r="D73" s="71" t="s">
        <v>152</v>
      </c>
      <c r="E73" s="71">
        <f t="shared" si="7"/>
        <v>11125.955430102449</v>
      </c>
      <c r="F73" s="71">
        <f t="shared" si="8"/>
        <v>11126</v>
      </c>
      <c r="G73" s="71">
        <f t="shared" si="11"/>
        <v>-3.8287199997284915E-2</v>
      </c>
      <c r="N73" s="71">
        <f>+G73</f>
        <v>-3.8287199997284915E-2</v>
      </c>
      <c r="O73" s="71">
        <f t="shared" ca="1" si="14"/>
        <v>-3.8745159521681699E-2</v>
      </c>
      <c r="P73" s="71">
        <f t="shared" si="9"/>
        <v>-2.6241962271465403E-2</v>
      </c>
      <c r="Q73" s="73">
        <f t="shared" si="10"/>
        <v>36492.446900000003</v>
      </c>
      <c r="R73" s="71">
        <f t="shared" si="12"/>
        <v>1.4508775187150561E-4</v>
      </c>
      <c r="S73" s="71" t="s">
        <v>165</v>
      </c>
    </row>
    <row r="74" spans="1:34" ht="12.75" customHeight="1" x14ac:dyDescent="0.2">
      <c r="A74" s="11" t="s">
        <v>60</v>
      </c>
      <c r="B74" s="12" t="s">
        <v>61</v>
      </c>
      <c r="C74" s="30">
        <v>52836.422500000001</v>
      </c>
      <c r="D74" s="30">
        <v>2.0999999999999999E-3</v>
      </c>
      <c r="E74">
        <f t="shared" si="7"/>
        <v>12668.933545601985</v>
      </c>
      <c r="F74">
        <f t="shared" si="8"/>
        <v>12669</v>
      </c>
      <c r="G74">
        <f t="shared" si="11"/>
        <v>-5.7086799999524374E-2</v>
      </c>
      <c r="K74">
        <f t="shared" ref="K74:K80" si="15">+G74</f>
        <v>-5.7086799999524374E-2</v>
      </c>
      <c r="O74">
        <f t="shared" ca="1" si="14"/>
        <v>-5.683302964371012E-2</v>
      </c>
      <c r="P74">
        <f t="shared" si="9"/>
        <v>-3.7697205818044317E-2</v>
      </c>
      <c r="Q74" s="2">
        <f t="shared" si="10"/>
        <v>37817.922500000001</v>
      </c>
      <c r="R74">
        <f t="shared" si="12"/>
        <v>3.7595636252248527E-4</v>
      </c>
    </row>
    <row r="75" spans="1:34" ht="12.75" customHeight="1" x14ac:dyDescent="0.2">
      <c r="A75" s="11" t="s">
        <v>60</v>
      </c>
      <c r="B75" s="12" t="s">
        <v>57</v>
      </c>
      <c r="C75" s="30">
        <v>52875.508999999998</v>
      </c>
      <c r="D75" s="30">
        <v>2.3E-3</v>
      </c>
      <c r="E75">
        <f t="shared" si="7"/>
        <v>12714.43390344446</v>
      </c>
      <c r="F75">
        <f t="shared" si="8"/>
        <v>12714.5</v>
      </c>
      <c r="G75">
        <f t="shared" si="11"/>
        <v>-5.6779400001687463E-2</v>
      </c>
      <c r="K75">
        <f t="shared" si="15"/>
        <v>-5.6779400001687463E-2</v>
      </c>
      <c r="O75">
        <f t="shared" ca="1" si="14"/>
        <v>-5.7366404945429023E-2</v>
      </c>
      <c r="P75">
        <f t="shared" si="9"/>
        <v>-3.8063896257767058E-2</v>
      </c>
      <c r="Q75" s="2">
        <f t="shared" si="10"/>
        <v>37857.008999999998</v>
      </c>
      <c r="R75">
        <f t="shared" si="12"/>
        <v>3.502700803886987E-4</v>
      </c>
    </row>
    <row r="76" spans="1:34" ht="12.75" customHeight="1" x14ac:dyDescent="0.2">
      <c r="A76" s="11" t="s">
        <v>60</v>
      </c>
      <c r="B76" s="12" t="s">
        <v>57</v>
      </c>
      <c r="C76" s="30">
        <v>52900.426599999999</v>
      </c>
      <c r="D76" s="30">
        <v>1.8E-3</v>
      </c>
      <c r="E76">
        <f t="shared" si="7"/>
        <v>12743.440330639931</v>
      </c>
      <c r="F76">
        <f t="shared" si="8"/>
        <v>12743.5</v>
      </c>
      <c r="G76">
        <f t="shared" si="11"/>
        <v>-5.1258200001029763E-2</v>
      </c>
      <c r="K76">
        <f t="shared" si="15"/>
        <v>-5.1258200001029763E-2</v>
      </c>
      <c r="O76">
        <f t="shared" ca="1" si="14"/>
        <v>-5.7706358434436694E-2</v>
      </c>
      <c r="P76">
        <f t="shared" si="9"/>
        <v>-3.8298474866861817E-2</v>
      </c>
      <c r="Q76" s="2">
        <f t="shared" si="10"/>
        <v>37881.926599999999</v>
      </c>
      <c r="R76">
        <f t="shared" si="12"/>
        <v>1.6795447555318439E-4</v>
      </c>
    </row>
    <row r="77" spans="1:34" ht="12.75" customHeight="1" x14ac:dyDescent="0.2">
      <c r="A77" s="18" t="s">
        <v>66</v>
      </c>
      <c r="B77" s="12" t="s">
        <v>61</v>
      </c>
      <c r="C77" s="30">
        <v>53183.466800000002</v>
      </c>
      <c r="D77" s="30">
        <v>1.9E-3</v>
      </c>
      <c r="E77">
        <f t="shared" si="7"/>
        <v>13072.925712646675</v>
      </c>
      <c r="F77">
        <f t="shared" si="8"/>
        <v>13073</v>
      </c>
      <c r="G77">
        <f t="shared" si="11"/>
        <v>-6.3815599998633843E-2</v>
      </c>
      <c r="K77">
        <f t="shared" si="15"/>
        <v>-6.3815599998633843E-2</v>
      </c>
      <c r="O77">
        <f t="shared" ca="1" si="14"/>
        <v>-6.1568933421609962E-2</v>
      </c>
      <c r="P77">
        <f t="shared" si="9"/>
        <v>-4.1011002907132235E-2</v>
      </c>
      <c r="Q77" s="2">
        <f t="shared" si="10"/>
        <v>38164.966800000002</v>
      </c>
      <c r="R77">
        <f t="shared" si="12"/>
        <v>5.2004964850572359E-4</v>
      </c>
    </row>
    <row r="78" spans="1:34" ht="12.75" customHeight="1" x14ac:dyDescent="0.2">
      <c r="A78" s="18" t="s">
        <v>66</v>
      </c>
      <c r="B78" s="12" t="s">
        <v>61</v>
      </c>
      <c r="C78" s="30">
        <v>53250.472199999997</v>
      </c>
      <c r="D78" s="30">
        <v>1.5E-3</v>
      </c>
      <c r="E78">
        <f t="shared" si="7"/>
        <v>13150.926292831087</v>
      </c>
      <c r="F78">
        <f t="shared" si="8"/>
        <v>13151</v>
      </c>
      <c r="G78">
        <f t="shared" si="11"/>
        <v>-6.3317200001620222E-2</v>
      </c>
      <c r="K78">
        <f t="shared" si="15"/>
        <v>-6.3317200001620222E-2</v>
      </c>
      <c r="O78">
        <f t="shared" ca="1" si="14"/>
        <v>-6.2483291081699532E-2</v>
      </c>
      <c r="P78">
        <f t="shared" si="9"/>
        <v>-4.1665827259926902E-2</v>
      </c>
      <c r="Q78" s="2">
        <f t="shared" si="10"/>
        <v>38231.972199999997</v>
      </c>
      <c r="R78">
        <f t="shared" si="12"/>
        <v>4.6878194159974049E-4</v>
      </c>
    </row>
    <row r="79" spans="1:34" ht="12.75" customHeight="1" x14ac:dyDescent="0.2">
      <c r="A79" s="18" t="s">
        <v>66</v>
      </c>
      <c r="B79" s="12" t="s">
        <v>57</v>
      </c>
      <c r="C79" s="30">
        <v>53253.473700000002</v>
      </c>
      <c r="D79" s="30">
        <v>1.4E-3</v>
      </c>
      <c r="E79">
        <f t="shared" si="7"/>
        <v>13154.420320796356</v>
      </c>
      <c r="F79">
        <f t="shared" si="8"/>
        <v>13154.5</v>
      </c>
      <c r="G79">
        <f t="shared" si="11"/>
        <v>-6.8447399993601721E-2</v>
      </c>
      <c r="K79">
        <f t="shared" si="15"/>
        <v>-6.8447399993601721E-2</v>
      </c>
      <c r="O79">
        <f t="shared" ca="1" si="14"/>
        <v>-6.2524319951062529E-2</v>
      </c>
      <c r="P79">
        <f t="shared" si="9"/>
        <v>-4.1695324454231929E-2</v>
      </c>
      <c r="Q79" s="2">
        <f t="shared" si="10"/>
        <v>38234.973700000002</v>
      </c>
      <c r="R79">
        <f t="shared" si="12"/>
        <v>7.1567354566414755E-4</v>
      </c>
    </row>
    <row r="80" spans="1:34" ht="12.75" customHeight="1" x14ac:dyDescent="0.2">
      <c r="A80" s="19" t="s">
        <v>67</v>
      </c>
      <c r="B80" s="12" t="s">
        <v>61</v>
      </c>
      <c r="C80" s="30">
        <v>53585.497499999998</v>
      </c>
      <c r="D80" s="30">
        <v>8.9999999999999998E-4</v>
      </c>
      <c r="E80">
        <f t="shared" si="7"/>
        <v>13540.927214793492</v>
      </c>
      <c r="F80">
        <f t="shared" si="8"/>
        <v>13541</v>
      </c>
      <c r="G80">
        <f t="shared" si="11"/>
        <v>-6.2525200002710335E-2</v>
      </c>
      <c r="K80">
        <f t="shared" si="15"/>
        <v>-6.2525200002710335E-2</v>
      </c>
      <c r="O80">
        <f t="shared" ca="1" si="14"/>
        <v>-6.7055079382147414E-2</v>
      </c>
      <c r="P80">
        <f t="shared" si="9"/>
        <v>-4.5012925203276821E-2</v>
      </c>
      <c r="Q80" s="2">
        <f t="shared" si="10"/>
        <v>38566.997499999998</v>
      </c>
      <c r="R80">
        <f t="shared" si="12"/>
        <v>3.0667976865087409E-4</v>
      </c>
    </row>
    <row r="81" spans="1:18" ht="12.75" customHeight="1" x14ac:dyDescent="0.2">
      <c r="A81" s="28" t="s">
        <v>71</v>
      </c>
      <c r="B81" s="29" t="s">
        <v>61</v>
      </c>
      <c r="C81" s="28">
        <v>53622.438249999999</v>
      </c>
      <c r="D81" s="28" t="s">
        <v>72</v>
      </c>
      <c r="E81">
        <f t="shared" si="7"/>
        <v>13583.929718061105</v>
      </c>
      <c r="F81">
        <f t="shared" si="8"/>
        <v>13584</v>
      </c>
      <c r="N81" s="23">
        <v>-6.0374799999408424E-2</v>
      </c>
      <c r="O81">
        <f t="shared" ca="1" si="14"/>
        <v>-6.7559148348607045E-2</v>
      </c>
      <c r="P81">
        <f t="shared" si="9"/>
        <v>-4.5389408561241906E-2</v>
      </c>
      <c r="Q81" s="2">
        <f t="shared" si="10"/>
        <v>38603.938249999999</v>
      </c>
    </row>
    <row r="82" spans="1:18" ht="12.75" customHeight="1" x14ac:dyDescent="0.2">
      <c r="A82" s="14" t="s">
        <v>65</v>
      </c>
      <c r="B82" s="6"/>
      <c r="C82" s="20">
        <v>53706.615100000003</v>
      </c>
      <c r="D82" s="30">
        <v>1E-4</v>
      </c>
      <c r="E82">
        <f t="shared" si="7"/>
        <v>13681.919479156437</v>
      </c>
      <c r="F82">
        <f t="shared" si="8"/>
        <v>13682</v>
      </c>
      <c r="G82">
        <f>+C82-(C$7+F82*C$8)</f>
        <v>-6.9170399998256471E-2</v>
      </c>
      <c r="L82">
        <f>+G82</f>
        <v>-6.9170399998256471E-2</v>
      </c>
      <c r="O82">
        <f t="shared" ca="1" si="14"/>
        <v>-6.8707956690770899E-2</v>
      </c>
      <c r="P82">
        <f t="shared" si="9"/>
        <v>-4.6252965191288437E-2</v>
      </c>
      <c r="Q82" s="2">
        <f t="shared" si="10"/>
        <v>38688.115100000003</v>
      </c>
      <c r="R82">
        <f>+(P82-G82)^2</f>
        <v>5.2520881813163003E-4</v>
      </c>
    </row>
    <row r="83" spans="1:18" ht="12.75" customHeight="1" x14ac:dyDescent="0.2">
      <c r="A83" s="28" t="s">
        <v>71</v>
      </c>
      <c r="B83" s="29" t="s">
        <v>61</v>
      </c>
      <c r="C83" s="28">
        <v>53988.375</v>
      </c>
      <c r="D83" s="28">
        <v>1.6999999999999999E-3</v>
      </c>
      <c r="E83">
        <f t="shared" si="7"/>
        <v>14009.914471689935</v>
      </c>
      <c r="F83">
        <f t="shared" si="8"/>
        <v>14010</v>
      </c>
      <c r="G83">
        <f>+C83-(C$7+F83*C$8)</f>
        <v>-7.3471999996399973E-2</v>
      </c>
      <c r="N83">
        <f>+G83</f>
        <v>-7.3471999996399973E-2</v>
      </c>
      <c r="O83">
        <f t="shared" ca="1" si="14"/>
        <v>-7.2552947876788593E-2</v>
      </c>
      <c r="P83">
        <f t="shared" si="9"/>
        <v>-4.9199103200994229E-2</v>
      </c>
      <c r="Q83" s="2">
        <f t="shared" si="10"/>
        <v>38969.875</v>
      </c>
      <c r="R83">
        <f>+(P83-G83)^2</f>
        <v>5.8917351884041846E-4</v>
      </c>
    </row>
    <row r="84" spans="1:18" ht="12.75" customHeight="1" x14ac:dyDescent="0.2">
      <c r="A84" s="28" t="s">
        <v>73</v>
      </c>
      <c r="B84" s="29" t="s">
        <v>57</v>
      </c>
      <c r="C84" s="28">
        <v>54685.498189999998</v>
      </c>
      <c r="D84" s="28" t="s">
        <v>72</v>
      </c>
      <c r="E84">
        <f t="shared" si="7"/>
        <v>14821.431353613092</v>
      </c>
      <c r="F84">
        <f t="shared" si="8"/>
        <v>14821.5</v>
      </c>
      <c r="N84" s="23">
        <v>-5.8969799996702932E-2</v>
      </c>
      <c r="O84">
        <f t="shared" ca="1" si="14"/>
        <v>-8.20657843019513E-2</v>
      </c>
      <c r="P84">
        <f t="shared" si="9"/>
        <v>-5.6857820623214796E-2</v>
      </c>
      <c r="Q84" s="2">
        <f t="shared" si="10"/>
        <v>39666.998189999998</v>
      </c>
    </row>
    <row r="85" spans="1:18" ht="12.75" customHeight="1" x14ac:dyDescent="0.2"/>
    <row r="86" spans="1:18" ht="12.75" customHeight="1" x14ac:dyDescent="0.2"/>
    <row r="87" spans="1:18" ht="12.75" customHeight="1" x14ac:dyDescent="0.2"/>
    <row r="88" spans="1:18" ht="12.75" customHeight="1" x14ac:dyDescent="0.2"/>
    <row r="89" spans="1:18" ht="12.75" customHeight="1" x14ac:dyDescent="0.2"/>
    <row r="90" spans="1:18" ht="12.75" customHeight="1" x14ac:dyDescent="0.2"/>
    <row r="91" spans="1:18" ht="12.75" customHeight="1" x14ac:dyDescent="0.2"/>
    <row r="92" spans="1:18" ht="12.75" customHeight="1" x14ac:dyDescent="0.2"/>
    <row r="93" spans="1:18" ht="12.75" customHeight="1" x14ac:dyDescent="0.2"/>
    <row r="94" spans="1:18" ht="12.75" customHeight="1" x14ac:dyDescent="0.2"/>
    <row r="95" spans="1:18" ht="12.75" customHeight="1" x14ac:dyDescent="0.2"/>
    <row r="96" spans="1:18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25"/>
  <sheetViews>
    <sheetView topLeftCell="A79" workbookViewId="0">
      <selection activeCell="A79" sqref="A79:D126"/>
    </sheetView>
  </sheetViews>
  <sheetFormatPr defaultRowHeight="12.75" x14ac:dyDescent="0.2"/>
  <cols>
    <col min="1" max="1" width="19.7109375" style="89" customWidth="1"/>
    <col min="2" max="2" width="4.42578125" style="18" customWidth="1"/>
    <col min="3" max="3" width="12.7109375" style="89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89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88" t="s">
        <v>191</v>
      </c>
      <c r="I1" s="90" t="s">
        <v>89</v>
      </c>
      <c r="J1" s="91" t="s">
        <v>192</v>
      </c>
    </row>
    <row r="2" spans="1:16" x14ac:dyDescent="0.2">
      <c r="I2" s="92" t="s">
        <v>100</v>
      </c>
      <c r="J2" s="93" t="s">
        <v>193</v>
      </c>
    </row>
    <row r="3" spans="1:16" x14ac:dyDescent="0.2">
      <c r="A3" s="94" t="s">
        <v>194</v>
      </c>
      <c r="I3" s="92" t="s">
        <v>104</v>
      </c>
      <c r="J3" s="93" t="s">
        <v>40</v>
      </c>
    </row>
    <row r="4" spans="1:16" x14ac:dyDescent="0.2">
      <c r="I4" s="92" t="s">
        <v>117</v>
      </c>
      <c r="J4" s="93" t="s">
        <v>40</v>
      </c>
    </row>
    <row r="5" spans="1:16" ht="13.5" thickBot="1" x14ac:dyDescent="0.25">
      <c r="I5" s="95" t="s">
        <v>52</v>
      </c>
      <c r="J5" s="96" t="s">
        <v>72</v>
      </c>
    </row>
    <row r="10" spans="1:16" ht="13.5" thickBot="1" x14ac:dyDescent="0.25"/>
    <row r="11" spans="1:16" ht="12.75" customHeight="1" thickBot="1" x14ac:dyDescent="0.25">
      <c r="A11" s="89" t="str">
        <f t="shared" ref="A11:A42" si="0">P11</f>
        <v> AN 255.425 </v>
      </c>
      <c r="B11" s="6" t="str">
        <f t="shared" ref="B11:B42" si="1">IF(H11=INT(H11),"I","II")</f>
        <v>I</v>
      </c>
      <c r="C11" s="89">
        <f t="shared" ref="C11:C42" si="2">1*G11</f>
        <v>27624.452000000001</v>
      </c>
      <c r="D11" s="18" t="str">
        <f t="shared" ref="D11:D42" si="3">VLOOKUP(F11,I$1:J$5,2,FALSE)</f>
        <v>vis</v>
      </c>
      <c r="E11" s="97">
        <f>VLOOKUP(C11,Active!C$21:E$956,3,FALSE)</f>
        <v>-16680.168565459098</v>
      </c>
      <c r="F11" s="6" t="s">
        <v>52</v>
      </c>
      <c r="G11" s="18" t="str">
        <f t="shared" ref="G11:G42" si="4">MID(I11,3,LEN(I11)-3)</f>
        <v>27624.452</v>
      </c>
      <c r="H11" s="89">
        <f t="shared" ref="H11:H42" si="5">1*K11</f>
        <v>-16680</v>
      </c>
      <c r="I11" s="98" t="s">
        <v>198</v>
      </c>
      <c r="J11" s="99" t="s">
        <v>199</v>
      </c>
      <c r="K11" s="98">
        <v>-16680</v>
      </c>
      <c r="L11" s="98" t="s">
        <v>200</v>
      </c>
      <c r="M11" s="99" t="s">
        <v>201</v>
      </c>
      <c r="N11" s="99"/>
      <c r="O11" s="100" t="s">
        <v>202</v>
      </c>
      <c r="P11" s="100" t="s">
        <v>203</v>
      </c>
    </row>
    <row r="12" spans="1:16" ht="12.75" customHeight="1" thickBot="1" x14ac:dyDescent="0.25">
      <c r="A12" s="89" t="str">
        <f t="shared" si="0"/>
        <v> AN 255.425 </v>
      </c>
      <c r="B12" s="6" t="str">
        <f t="shared" si="1"/>
        <v>I</v>
      </c>
      <c r="C12" s="89">
        <f t="shared" si="2"/>
        <v>27710.356</v>
      </c>
      <c r="D12" s="18" t="str">
        <f t="shared" si="3"/>
        <v>vis</v>
      </c>
      <c r="E12" s="97">
        <f>VLOOKUP(C12,Active!C$21:E$956,3,FALSE)</f>
        <v>-16580.168239512794</v>
      </c>
      <c r="F12" s="6" t="s">
        <v>52</v>
      </c>
      <c r="G12" s="18" t="str">
        <f t="shared" si="4"/>
        <v>27710.356</v>
      </c>
      <c r="H12" s="89">
        <f t="shared" si="5"/>
        <v>-16580</v>
      </c>
      <c r="I12" s="98" t="s">
        <v>204</v>
      </c>
      <c r="J12" s="99" t="s">
        <v>205</v>
      </c>
      <c r="K12" s="98">
        <v>-16580</v>
      </c>
      <c r="L12" s="98" t="s">
        <v>200</v>
      </c>
      <c r="M12" s="99" t="s">
        <v>201</v>
      </c>
      <c r="N12" s="99"/>
      <c r="O12" s="100" t="s">
        <v>202</v>
      </c>
      <c r="P12" s="100" t="s">
        <v>203</v>
      </c>
    </row>
    <row r="13" spans="1:16" ht="12.75" customHeight="1" thickBot="1" x14ac:dyDescent="0.25">
      <c r="A13" s="89" t="str">
        <f t="shared" si="0"/>
        <v> PZ 6.213 </v>
      </c>
      <c r="B13" s="6" t="str">
        <f t="shared" si="1"/>
        <v>I</v>
      </c>
      <c r="C13" s="89">
        <f t="shared" si="2"/>
        <v>28070.282999999999</v>
      </c>
      <c r="D13" s="18" t="str">
        <f t="shared" si="3"/>
        <v>vis</v>
      </c>
      <c r="E13" s="97">
        <f>VLOOKUP(C13,Active!C$21:E$956,3,FALSE)</f>
        <v>-16161.179399448592</v>
      </c>
      <c r="F13" s="6" t="s">
        <v>52</v>
      </c>
      <c r="G13" s="18" t="str">
        <f t="shared" si="4"/>
        <v>28070.283</v>
      </c>
      <c r="H13" s="89">
        <f t="shared" si="5"/>
        <v>-16161</v>
      </c>
      <c r="I13" s="98" t="s">
        <v>206</v>
      </c>
      <c r="J13" s="99" t="s">
        <v>207</v>
      </c>
      <c r="K13" s="98">
        <v>-16161</v>
      </c>
      <c r="L13" s="98" t="s">
        <v>208</v>
      </c>
      <c r="M13" s="99" t="s">
        <v>196</v>
      </c>
      <c r="N13" s="99"/>
      <c r="O13" s="100" t="s">
        <v>209</v>
      </c>
      <c r="P13" s="100" t="s">
        <v>210</v>
      </c>
    </row>
    <row r="14" spans="1:16" ht="12.75" customHeight="1" thickBot="1" x14ac:dyDescent="0.25">
      <c r="A14" s="89" t="str">
        <f t="shared" si="0"/>
        <v> AAC 3.31 </v>
      </c>
      <c r="B14" s="6" t="str">
        <f t="shared" si="1"/>
        <v>I</v>
      </c>
      <c r="C14" s="89">
        <f t="shared" si="2"/>
        <v>28070.302</v>
      </c>
      <c r="D14" s="18" t="str">
        <f t="shared" si="3"/>
        <v>vis</v>
      </c>
      <c r="E14" s="97">
        <f>VLOOKUP(C14,Active!C$21:E$956,3,FALSE)</f>
        <v>-16161.157281663705</v>
      </c>
      <c r="F14" s="6" t="s">
        <v>52</v>
      </c>
      <c r="G14" s="18" t="str">
        <f t="shared" si="4"/>
        <v>28070.302</v>
      </c>
      <c r="H14" s="89">
        <f t="shared" si="5"/>
        <v>-16161</v>
      </c>
      <c r="I14" s="98" t="s">
        <v>211</v>
      </c>
      <c r="J14" s="99" t="s">
        <v>212</v>
      </c>
      <c r="K14" s="98">
        <v>-16161</v>
      </c>
      <c r="L14" s="98" t="s">
        <v>213</v>
      </c>
      <c r="M14" s="99" t="s">
        <v>214</v>
      </c>
      <c r="N14" s="99"/>
      <c r="O14" s="100" t="s">
        <v>215</v>
      </c>
      <c r="P14" s="100" t="s">
        <v>216</v>
      </c>
    </row>
    <row r="15" spans="1:16" ht="12.75" customHeight="1" thickBot="1" x14ac:dyDescent="0.25">
      <c r="A15" s="89" t="str">
        <f t="shared" si="0"/>
        <v> HA 113.73 </v>
      </c>
      <c r="B15" s="6" t="str">
        <f t="shared" si="1"/>
        <v>I</v>
      </c>
      <c r="C15" s="89">
        <f t="shared" si="2"/>
        <v>28351.222000000002</v>
      </c>
      <c r="D15" s="18" t="str">
        <f t="shared" si="3"/>
        <v>vis</v>
      </c>
      <c r="E15" s="97">
        <f>VLOOKUP(C15,Active!C$21:E$956,3,FALSE)</f>
        <v>-15834.140011631625</v>
      </c>
      <c r="F15" s="6" t="s">
        <v>52</v>
      </c>
      <c r="G15" s="18" t="str">
        <f t="shared" si="4"/>
        <v>28351.222</v>
      </c>
      <c r="H15" s="89">
        <f t="shared" si="5"/>
        <v>-15834</v>
      </c>
      <c r="I15" s="98" t="s">
        <v>225</v>
      </c>
      <c r="J15" s="99" t="s">
        <v>226</v>
      </c>
      <c r="K15" s="98">
        <v>-15834</v>
      </c>
      <c r="L15" s="98" t="s">
        <v>227</v>
      </c>
      <c r="M15" s="99" t="s">
        <v>196</v>
      </c>
      <c r="N15" s="99"/>
      <c r="O15" s="100" t="s">
        <v>228</v>
      </c>
      <c r="P15" s="100" t="s">
        <v>229</v>
      </c>
    </row>
    <row r="16" spans="1:16" ht="12.75" customHeight="1" thickBot="1" x14ac:dyDescent="0.25">
      <c r="A16" s="89" t="str">
        <f t="shared" si="0"/>
        <v> BZ 18.61 </v>
      </c>
      <c r="B16" s="6" t="str">
        <f t="shared" si="1"/>
        <v>I</v>
      </c>
      <c r="C16" s="89">
        <f t="shared" si="2"/>
        <v>28404.464</v>
      </c>
      <c r="D16" s="18" t="str">
        <f t="shared" si="3"/>
        <v>vis</v>
      </c>
      <c r="E16" s="97">
        <f>VLOOKUP(C16,Active!C$21:E$956,3,FALSE)</f>
        <v>-15772.161322000957</v>
      </c>
      <c r="F16" s="6" t="s">
        <v>52</v>
      </c>
      <c r="G16" s="18" t="str">
        <f t="shared" si="4"/>
        <v>28404.464</v>
      </c>
      <c r="H16" s="89">
        <f t="shared" si="5"/>
        <v>-15772</v>
      </c>
      <c r="I16" s="98" t="s">
        <v>230</v>
      </c>
      <c r="J16" s="99" t="s">
        <v>231</v>
      </c>
      <c r="K16" s="98">
        <v>-15772</v>
      </c>
      <c r="L16" s="98" t="s">
        <v>232</v>
      </c>
      <c r="M16" s="99" t="s">
        <v>214</v>
      </c>
      <c r="N16" s="99"/>
      <c r="O16" s="100" t="s">
        <v>233</v>
      </c>
      <c r="P16" s="100" t="s">
        <v>234</v>
      </c>
    </row>
    <row r="17" spans="1:16" ht="12.75" customHeight="1" thickBot="1" x14ac:dyDescent="0.25">
      <c r="A17" s="89" t="str">
        <f t="shared" si="0"/>
        <v> COSP 14.154 </v>
      </c>
      <c r="B17" s="6" t="str">
        <f t="shared" si="1"/>
        <v>I</v>
      </c>
      <c r="C17" s="89">
        <f t="shared" si="2"/>
        <v>28428.53</v>
      </c>
      <c r="D17" s="18" t="str">
        <f t="shared" si="3"/>
        <v>vis</v>
      </c>
      <c r="E17" s="97">
        <f>VLOOKUP(C17,Active!C$21:E$956,3,FALSE)</f>
        <v>-15744.146237206027</v>
      </c>
      <c r="F17" s="6" t="s">
        <v>52</v>
      </c>
      <c r="G17" s="18" t="str">
        <f t="shared" si="4"/>
        <v>28428.530</v>
      </c>
      <c r="H17" s="89">
        <f t="shared" si="5"/>
        <v>-15744</v>
      </c>
      <c r="I17" s="98" t="s">
        <v>235</v>
      </c>
      <c r="J17" s="99" t="s">
        <v>236</v>
      </c>
      <c r="K17" s="98">
        <v>-15744</v>
      </c>
      <c r="L17" s="98" t="s">
        <v>237</v>
      </c>
      <c r="M17" s="99" t="s">
        <v>214</v>
      </c>
      <c r="N17" s="99"/>
      <c r="O17" s="100" t="s">
        <v>215</v>
      </c>
      <c r="P17" s="100" t="s">
        <v>238</v>
      </c>
    </row>
    <row r="18" spans="1:16" ht="12.75" customHeight="1" thickBot="1" x14ac:dyDescent="0.25">
      <c r="A18" s="89" t="str">
        <f t="shared" si="0"/>
        <v> AC 29.7 </v>
      </c>
      <c r="B18" s="6" t="str">
        <f t="shared" si="1"/>
        <v>I</v>
      </c>
      <c r="C18" s="89">
        <f t="shared" si="2"/>
        <v>30532.33</v>
      </c>
      <c r="D18" s="18" t="str">
        <f t="shared" si="3"/>
        <v>vis</v>
      </c>
      <c r="E18" s="97">
        <f>VLOOKUP(C18,Active!C$21:E$956,3,FALSE)</f>
        <v>-13295.125403183934</v>
      </c>
      <c r="F18" s="6" t="s">
        <v>52</v>
      </c>
      <c r="G18" s="18" t="str">
        <f t="shared" si="4"/>
        <v>30532.330</v>
      </c>
      <c r="H18" s="89">
        <f t="shared" si="5"/>
        <v>-13295</v>
      </c>
      <c r="I18" s="98" t="s">
        <v>247</v>
      </c>
      <c r="J18" s="99" t="s">
        <v>248</v>
      </c>
      <c r="K18" s="98">
        <v>-13295</v>
      </c>
      <c r="L18" s="98" t="s">
        <v>249</v>
      </c>
      <c r="M18" s="99" t="s">
        <v>201</v>
      </c>
      <c r="N18" s="99"/>
      <c r="O18" s="100" t="s">
        <v>250</v>
      </c>
      <c r="P18" s="100" t="s">
        <v>251</v>
      </c>
    </row>
    <row r="19" spans="1:16" ht="12.75" customHeight="1" thickBot="1" x14ac:dyDescent="0.25">
      <c r="A19" s="89" t="str">
        <f t="shared" si="0"/>
        <v> AC 29.7 </v>
      </c>
      <c r="B19" s="6" t="str">
        <f t="shared" si="1"/>
        <v>I</v>
      </c>
      <c r="C19" s="89">
        <f t="shared" si="2"/>
        <v>30898.287</v>
      </c>
      <c r="D19" s="18" t="str">
        <f t="shared" si="3"/>
        <v>vis</v>
      </c>
      <c r="E19" s="97">
        <f>VLOOKUP(C19,Active!C$21:E$956,3,FALSE)</f>
        <v>-12869.117076652792</v>
      </c>
      <c r="F19" s="6" t="s">
        <v>52</v>
      </c>
      <c r="G19" s="18" t="str">
        <f t="shared" si="4"/>
        <v>30898.287</v>
      </c>
      <c r="H19" s="89">
        <f t="shared" si="5"/>
        <v>-12869</v>
      </c>
      <c r="I19" s="98" t="s">
        <v>252</v>
      </c>
      <c r="J19" s="99" t="s">
        <v>253</v>
      </c>
      <c r="K19" s="98">
        <v>-12869</v>
      </c>
      <c r="L19" s="98" t="s">
        <v>254</v>
      </c>
      <c r="M19" s="99" t="s">
        <v>201</v>
      </c>
      <c r="N19" s="99"/>
      <c r="O19" s="100" t="s">
        <v>250</v>
      </c>
      <c r="P19" s="100" t="s">
        <v>251</v>
      </c>
    </row>
    <row r="20" spans="1:16" ht="12.75" customHeight="1" thickBot="1" x14ac:dyDescent="0.25">
      <c r="A20" s="89" t="str">
        <f t="shared" si="0"/>
        <v> AJ 64.263 </v>
      </c>
      <c r="B20" s="6" t="str">
        <f t="shared" si="1"/>
        <v>I</v>
      </c>
      <c r="C20" s="89">
        <f t="shared" si="2"/>
        <v>32296.827000000001</v>
      </c>
      <c r="D20" s="18" t="str">
        <f t="shared" si="3"/>
        <v>vis</v>
      </c>
      <c r="E20" s="97">
        <f>VLOOKUP(C20,Active!C$21:E$956,3,FALSE)</f>
        <v>-11241.085135777588</v>
      </c>
      <c r="F20" s="6" t="s">
        <v>52</v>
      </c>
      <c r="G20" s="18" t="str">
        <f t="shared" si="4"/>
        <v>32296.827</v>
      </c>
      <c r="H20" s="89">
        <f t="shared" si="5"/>
        <v>-11241</v>
      </c>
      <c r="I20" s="98" t="s">
        <v>255</v>
      </c>
      <c r="J20" s="99" t="s">
        <v>256</v>
      </c>
      <c r="K20" s="98">
        <v>-11241</v>
      </c>
      <c r="L20" s="98" t="s">
        <v>257</v>
      </c>
      <c r="M20" s="99" t="s">
        <v>196</v>
      </c>
      <c r="N20" s="99"/>
      <c r="O20" s="100" t="s">
        <v>258</v>
      </c>
      <c r="P20" s="100" t="s">
        <v>259</v>
      </c>
    </row>
    <row r="21" spans="1:16" ht="12.75" customHeight="1" thickBot="1" x14ac:dyDescent="0.25">
      <c r="A21" s="89" t="str">
        <f t="shared" si="0"/>
        <v> AJ 64.263 </v>
      </c>
      <c r="B21" s="6" t="str">
        <f t="shared" si="1"/>
        <v>I</v>
      </c>
      <c r="C21" s="89">
        <f t="shared" si="2"/>
        <v>32821.71</v>
      </c>
      <c r="D21" s="18" t="str">
        <f t="shared" si="3"/>
        <v>vis</v>
      </c>
      <c r="E21" s="97">
        <f>VLOOKUP(C21,Active!C$21:E$956,3,FALSE)</f>
        <v>-10630.072015507594</v>
      </c>
      <c r="F21" s="6" t="s">
        <v>52</v>
      </c>
      <c r="G21" s="18" t="str">
        <f t="shared" si="4"/>
        <v>32821.710</v>
      </c>
      <c r="H21" s="89">
        <f t="shared" si="5"/>
        <v>-10630</v>
      </c>
      <c r="I21" s="98" t="s">
        <v>260</v>
      </c>
      <c r="J21" s="99" t="s">
        <v>261</v>
      </c>
      <c r="K21" s="98">
        <v>-10630</v>
      </c>
      <c r="L21" s="98" t="s">
        <v>262</v>
      </c>
      <c r="M21" s="99" t="s">
        <v>196</v>
      </c>
      <c r="N21" s="99"/>
      <c r="O21" s="100" t="s">
        <v>258</v>
      </c>
      <c r="P21" s="100" t="s">
        <v>259</v>
      </c>
    </row>
    <row r="22" spans="1:16" ht="12.75" customHeight="1" thickBot="1" x14ac:dyDescent="0.25">
      <c r="A22" s="89" t="str">
        <f t="shared" si="0"/>
        <v> AJ 64.263 </v>
      </c>
      <c r="B22" s="6" t="str">
        <f t="shared" si="1"/>
        <v>I</v>
      </c>
      <c r="C22" s="89">
        <f t="shared" si="2"/>
        <v>33218.578000000001</v>
      </c>
      <c r="D22" s="18" t="str">
        <f t="shared" si="3"/>
        <v>vis</v>
      </c>
      <c r="E22" s="97">
        <f>VLOOKUP(C22,Active!C$21:E$956,3,FALSE)</f>
        <v>-10168.080381152293</v>
      </c>
      <c r="F22" s="6" t="s">
        <v>52</v>
      </c>
      <c r="G22" s="18" t="str">
        <f t="shared" si="4"/>
        <v>33218.578</v>
      </c>
      <c r="H22" s="89">
        <f t="shared" si="5"/>
        <v>-10168</v>
      </c>
      <c r="I22" s="98" t="s">
        <v>263</v>
      </c>
      <c r="J22" s="99" t="s">
        <v>264</v>
      </c>
      <c r="K22" s="98">
        <v>-10168</v>
      </c>
      <c r="L22" s="98" t="s">
        <v>265</v>
      </c>
      <c r="M22" s="99" t="s">
        <v>196</v>
      </c>
      <c r="N22" s="99"/>
      <c r="O22" s="100" t="s">
        <v>258</v>
      </c>
      <c r="P22" s="100" t="s">
        <v>259</v>
      </c>
    </row>
    <row r="23" spans="1:16" ht="12.75" customHeight="1" thickBot="1" x14ac:dyDescent="0.25">
      <c r="A23" s="89" t="str">
        <f t="shared" si="0"/>
        <v> BTOK 49.385 </v>
      </c>
      <c r="B23" s="6" t="str">
        <f t="shared" si="1"/>
        <v>I</v>
      </c>
      <c r="C23" s="89">
        <f t="shared" si="2"/>
        <v>33483.165000000001</v>
      </c>
      <c r="D23" s="18" t="str">
        <f t="shared" si="3"/>
        <v>vis</v>
      </c>
      <c r="E23" s="97">
        <f>VLOOKUP(C23,Active!C$21:E$956,3,FALSE)</f>
        <v>-9860.0762574659148</v>
      </c>
      <c r="F23" s="6" t="s">
        <v>52</v>
      </c>
      <c r="G23" s="18" t="str">
        <f t="shared" si="4"/>
        <v>33483.165</v>
      </c>
      <c r="H23" s="89">
        <f t="shared" si="5"/>
        <v>-9860</v>
      </c>
      <c r="I23" s="98" t="s">
        <v>266</v>
      </c>
      <c r="J23" s="99" t="s">
        <v>267</v>
      </c>
      <c r="K23" s="98">
        <v>-9860</v>
      </c>
      <c r="L23" s="98" t="s">
        <v>268</v>
      </c>
      <c r="M23" s="99" t="s">
        <v>196</v>
      </c>
      <c r="N23" s="99"/>
      <c r="O23" s="100" t="s">
        <v>269</v>
      </c>
      <c r="P23" s="100" t="s">
        <v>270</v>
      </c>
    </row>
    <row r="24" spans="1:16" ht="12.75" customHeight="1" thickBot="1" x14ac:dyDescent="0.25">
      <c r="A24" s="89" t="str">
        <f t="shared" si="0"/>
        <v> AJ 64.263 </v>
      </c>
      <c r="B24" s="6" t="str">
        <f t="shared" si="1"/>
        <v>I</v>
      </c>
      <c r="C24" s="89">
        <f t="shared" si="2"/>
        <v>33584.542000000001</v>
      </c>
      <c r="D24" s="18" t="str">
        <f t="shared" si="3"/>
        <v>vis</v>
      </c>
      <c r="E24" s="97">
        <f>VLOOKUP(C24,Active!C$21:E$956,3,FALSE)</f>
        <v>-9742.0639059635578</v>
      </c>
      <c r="F24" s="6" t="s">
        <v>52</v>
      </c>
      <c r="G24" s="18" t="str">
        <f t="shared" si="4"/>
        <v>33584.542</v>
      </c>
      <c r="H24" s="89">
        <f t="shared" si="5"/>
        <v>-9742</v>
      </c>
      <c r="I24" s="98" t="s">
        <v>271</v>
      </c>
      <c r="J24" s="99" t="s">
        <v>272</v>
      </c>
      <c r="K24" s="98">
        <v>-9742</v>
      </c>
      <c r="L24" s="98" t="s">
        <v>273</v>
      </c>
      <c r="M24" s="99" t="s">
        <v>196</v>
      </c>
      <c r="N24" s="99"/>
      <c r="O24" s="100" t="s">
        <v>258</v>
      </c>
      <c r="P24" s="100" t="s">
        <v>259</v>
      </c>
    </row>
    <row r="25" spans="1:16" ht="12.75" customHeight="1" thickBot="1" x14ac:dyDescent="0.25">
      <c r="A25" s="89" t="str">
        <f t="shared" si="0"/>
        <v> AJ 64.263 </v>
      </c>
      <c r="B25" s="6" t="str">
        <f t="shared" si="1"/>
        <v>I</v>
      </c>
      <c r="C25" s="89">
        <f t="shared" si="2"/>
        <v>33919.576000000001</v>
      </c>
      <c r="D25" s="18" t="str">
        <f t="shared" si="3"/>
        <v>vis</v>
      </c>
      <c r="E25" s="97">
        <f>VLOOKUP(C25,Active!C$21:E$956,3,FALSE)</f>
        <v>-9352.052856383867</v>
      </c>
      <c r="F25" s="6" t="s">
        <v>52</v>
      </c>
      <c r="G25" s="18" t="str">
        <f t="shared" si="4"/>
        <v>33919.576</v>
      </c>
      <c r="H25" s="89">
        <f t="shared" si="5"/>
        <v>-9352</v>
      </c>
      <c r="I25" s="98" t="s">
        <v>274</v>
      </c>
      <c r="J25" s="99" t="s">
        <v>275</v>
      </c>
      <c r="K25" s="98">
        <v>-9352</v>
      </c>
      <c r="L25" s="98" t="s">
        <v>276</v>
      </c>
      <c r="M25" s="99" t="s">
        <v>196</v>
      </c>
      <c r="N25" s="99"/>
      <c r="O25" s="100" t="s">
        <v>258</v>
      </c>
      <c r="P25" s="100" t="s">
        <v>259</v>
      </c>
    </row>
    <row r="26" spans="1:16" ht="12.75" customHeight="1" thickBot="1" x14ac:dyDescent="0.25">
      <c r="A26" s="89" t="str">
        <f t="shared" si="0"/>
        <v> AJ 64.263 </v>
      </c>
      <c r="B26" s="6" t="str">
        <f t="shared" si="1"/>
        <v>I</v>
      </c>
      <c r="C26" s="89">
        <f t="shared" si="2"/>
        <v>34223.667000000001</v>
      </c>
      <c r="D26" s="18" t="str">
        <f t="shared" si="3"/>
        <v>vis</v>
      </c>
      <c r="E26" s="97">
        <f>VLOOKUP(C26,Active!C$21:E$956,3,FALSE)</f>
        <v>-8998.0623656344542</v>
      </c>
      <c r="F26" s="6" t="s">
        <v>52</v>
      </c>
      <c r="G26" s="18" t="str">
        <f t="shared" si="4"/>
        <v>34223.667</v>
      </c>
      <c r="H26" s="89">
        <f t="shared" si="5"/>
        <v>-8998</v>
      </c>
      <c r="I26" s="98" t="s">
        <v>277</v>
      </c>
      <c r="J26" s="99" t="s">
        <v>278</v>
      </c>
      <c r="K26" s="98">
        <v>-8998</v>
      </c>
      <c r="L26" s="98" t="s">
        <v>279</v>
      </c>
      <c r="M26" s="99" t="s">
        <v>196</v>
      </c>
      <c r="N26" s="99"/>
      <c r="O26" s="100" t="s">
        <v>258</v>
      </c>
      <c r="P26" s="100" t="s">
        <v>259</v>
      </c>
    </row>
    <row r="27" spans="1:16" ht="12.75" customHeight="1" thickBot="1" x14ac:dyDescent="0.25">
      <c r="A27" s="89" t="str">
        <f t="shared" si="0"/>
        <v> AJ 64.263 </v>
      </c>
      <c r="B27" s="6" t="str">
        <f t="shared" si="1"/>
        <v>I</v>
      </c>
      <c r="C27" s="89">
        <f t="shared" si="2"/>
        <v>35089.597000000002</v>
      </c>
      <c r="D27" s="18" t="str">
        <f t="shared" si="3"/>
        <v>vis</v>
      </c>
      <c r="E27" s="97">
        <f>VLOOKUP(C27,Active!C$21:E$956,3,FALSE)</f>
        <v>-7990.0384989148297</v>
      </c>
      <c r="F27" s="6" t="s">
        <v>52</v>
      </c>
      <c r="G27" s="18" t="str">
        <f t="shared" si="4"/>
        <v>35089.597</v>
      </c>
      <c r="H27" s="89">
        <f t="shared" si="5"/>
        <v>-7990</v>
      </c>
      <c r="I27" s="98" t="s">
        <v>280</v>
      </c>
      <c r="J27" s="99" t="s">
        <v>281</v>
      </c>
      <c r="K27" s="98">
        <v>-7990</v>
      </c>
      <c r="L27" s="98" t="s">
        <v>282</v>
      </c>
      <c r="M27" s="99" t="s">
        <v>196</v>
      </c>
      <c r="N27" s="99"/>
      <c r="O27" s="100" t="s">
        <v>258</v>
      </c>
      <c r="P27" s="100" t="s">
        <v>259</v>
      </c>
    </row>
    <row r="28" spans="1:16" ht="12.75" customHeight="1" thickBot="1" x14ac:dyDescent="0.25">
      <c r="A28" s="89" t="str">
        <f t="shared" si="0"/>
        <v> HABZ 18 </v>
      </c>
      <c r="B28" s="6" t="str">
        <f t="shared" si="1"/>
        <v>I</v>
      </c>
      <c r="C28" s="89">
        <f t="shared" si="2"/>
        <v>36821.43</v>
      </c>
      <c r="D28" s="18" t="str">
        <f t="shared" si="3"/>
        <v>vis</v>
      </c>
      <c r="E28" s="97">
        <f>VLOOKUP(C28,Active!C$21:E$956,3,FALSE)</f>
        <v>-5974.0221960119998</v>
      </c>
      <c r="F28" s="6" t="s">
        <v>52</v>
      </c>
      <c r="G28" s="18" t="str">
        <f t="shared" si="4"/>
        <v>36821.430</v>
      </c>
      <c r="H28" s="89">
        <f t="shared" si="5"/>
        <v>-5974</v>
      </c>
      <c r="I28" s="98" t="s">
        <v>283</v>
      </c>
      <c r="J28" s="99" t="s">
        <v>284</v>
      </c>
      <c r="K28" s="98">
        <v>-5974</v>
      </c>
      <c r="L28" s="98" t="s">
        <v>285</v>
      </c>
      <c r="M28" s="99" t="s">
        <v>201</v>
      </c>
      <c r="N28" s="99"/>
      <c r="O28" s="100" t="s">
        <v>286</v>
      </c>
      <c r="P28" s="100" t="s">
        <v>287</v>
      </c>
    </row>
    <row r="29" spans="1:16" ht="12.75" customHeight="1" thickBot="1" x14ac:dyDescent="0.25">
      <c r="A29" s="89" t="str">
        <f t="shared" si="0"/>
        <v> HABZ 18 </v>
      </c>
      <c r="B29" s="6" t="str">
        <f t="shared" si="1"/>
        <v>I</v>
      </c>
      <c r="C29" s="89">
        <f t="shared" si="2"/>
        <v>36895.307999999997</v>
      </c>
      <c r="D29" s="18" t="str">
        <f t="shared" si="3"/>
        <v>vis</v>
      </c>
      <c r="E29" s="97">
        <f>VLOOKUP(C29,Active!C$21:E$956,3,FALSE)</f>
        <v>-5888.0212638055746</v>
      </c>
      <c r="F29" s="6" t="s">
        <v>52</v>
      </c>
      <c r="G29" s="18" t="str">
        <f t="shared" si="4"/>
        <v>36895.308</v>
      </c>
      <c r="H29" s="89">
        <f t="shared" si="5"/>
        <v>-5888</v>
      </c>
      <c r="I29" s="98" t="s">
        <v>288</v>
      </c>
      <c r="J29" s="99" t="s">
        <v>289</v>
      </c>
      <c r="K29" s="98">
        <v>-5888</v>
      </c>
      <c r="L29" s="98" t="s">
        <v>290</v>
      </c>
      <c r="M29" s="99" t="s">
        <v>201</v>
      </c>
      <c r="N29" s="99"/>
      <c r="O29" s="100" t="s">
        <v>286</v>
      </c>
      <c r="P29" s="100" t="s">
        <v>287</v>
      </c>
    </row>
    <row r="30" spans="1:16" ht="12.75" customHeight="1" thickBot="1" x14ac:dyDescent="0.25">
      <c r="A30" s="89" t="str">
        <f t="shared" si="0"/>
        <v> HABZ 18 </v>
      </c>
      <c r="B30" s="6" t="str">
        <f t="shared" si="1"/>
        <v>I</v>
      </c>
      <c r="C30" s="89">
        <f t="shared" si="2"/>
        <v>37199.428999999996</v>
      </c>
      <c r="D30" s="18" t="str">
        <f t="shared" si="3"/>
        <v>vis</v>
      </c>
      <c r="E30" s="97">
        <f>VLOOKUP(C30,Active!C$21:E$956,3,FALSE)</f>
        <v>-5533.9958502379213</v>
      </c>
      <c r="F30" s="6" t="s">
        <v>52</v>
      </c>
      <c r="G30" s="18" t="str">
        <f t="shared" si="4"/>
        <v>37199.429</v>
      </c>
      <c r="H30" s="89">
        <f t="shared" si="5"/>
        <v>-5534</v>
      </c>
      <c r="I30" s="98" t="s">
        <v>291</v>
      </c>
      <c r="J30" s="99" t="s">
        <v>292</v>
      </c>
      <c r="K30" s="98">
        <v>-5534</v>
      </c>
      <c r="L30" s="98" t="s">
        <v>293</v>
      </c>
      <c r="M30" s="99" t="s">
        <v>201</v>
      </c>
      <c r="N30" s="99"/>
      <c r="O30" s="100" t="s">
        <v>286</v>
      </c>
      <c r="P30" s="100" t="s">
        <v>287</v>
      </c>
    </row>
    <row r="31" spans="1:16" ht="12.75" customHeight="1" thickBot="1" x14ac:dyDescent="0.25">
      <c r="A31" s="89" t="str">
        <f t="shared" si="0"/>
        <v> BRNO 6 </v>
      </c>
      <c r="B31" s="6" t="str">
        <f t="shared" si="1"/>
        <v>I</v>
      </c>
      <c r="C31" s="89">
        <f t="shared" si="2"/>
        <v>38290.402999999998</v>
      </c>
      <c r="D31" s="18" t="str">
        <f t="shared" si="3"/>
        <v>vis</v>
      </c>
      <c r="E31" s="97">
        <f>VLOOKUP(C31,Active!C$21:E$956,3,FALSE)</f>
        <v>-4263.9996265586651</v>
      </c>
      <c r="F31" s="6" t="s">
        <v>52</v>
      </c>
      <c r="G31" s="18" t="str">
        <f t="shared" si="4"/>
        <v>38290.403</v>
      </c>
      <c r="H31" s="89">
        <f t="shared" si="5"/>
        <v>-4264</v>
      </c>
      <c r="I31" s="98" t="s">
        <v>294</v>
      </c>
      <c r="J31" s="99" t="s">
        <v>295</v>
      </c>
      <c r="K31" s="98">
        <v>-4264</v>
      </c>
      <c r="L31" s="98" t="s">
        <v>296</v>
      </c>
      <c r="M31" s="99" t="s">
        <v>196</v>
      </c>
      <c r="N31" s="99"/>
      <c r="O31" s="100" t="s">
        <v>297</v>
      </c>
      <c r="P31" s="100" t="s">
        <v>298</v>
      </c>
    </row>
    <row r="32" spans="1:16" ht="12.75" customHeight="1" thickBot="1" x14ac:dyDescent="0.25">
      <c r="A32" s="89" t="str">
        <f t="shared" si="0"/>
        <v> AAPS 27.440 </v>
      </c>
      <c r="B32" s="6" t="str">
        <f t="shared" si="1"/>
        <v>I</v>
      </c>
      <c r="C32" s="89">
        <f t="shared" si="2"/>
        <v>41928.424099999997</v>
      </c>
      <c r="D32" s="18" t="str">
        <f t="shared" si="3"/>
        <v>vis</v>
      </c>
      <c r="E32" s="97">
        <f>VLOOKUP(C32,Active!C$21:E$956,3,FALSE)</f>
        <v>-29.001305182130285</v>
      </c>
      <c r="F32" s="6" t="s">
        <v>52</v>
      </c>
      <c r="G32" s="18" t="str">
        <f t="shared" si="4"/>
        <v>41928.4241</v>
      </c>
      <c r="H32" s="89">
        <f t="shared" si="5"/>
        <v>-29</v>
      </c>
      <c r="I32" s="98" t="s">
        <v>299</v>
      </c>
      <c r="J32" s="99" t="s">
        <v>300</v>
      </c>
      <c r="K32" s="98">
        <v>-29</v>
      </c>
      <c r="L32" s="98" t="s">
        <v>301</v>
      </c>
      <c r="M32" s="99" t="s">
        <v>302</v>
      </c>
      <c r="N32" s="99" t="s">
        <v>303</v>
      </c>
      <c r="O32" s="100" t="s">
        <v>304</v>
      </c>
      <c r="P32" s="100" t="s">
        <v>305</v>
      </c>
    </row>
    <row r="33" spans="1:16" ht="12.75" customHeight="1" thickBot="1" x14ac:dyDescent="0.25">
      <c r="A33" s="89" t="str">
        <f t="shared" si="0"/>
        <v> AAPS 27.440 </v>
      </c>
      <c r="B33" s="6" t="str">
        <f t="shared" si="1"/>
        <v>I</v>
      </c>
      <c r="C33" s="89">
        <f t="shared" si="2"/>
        <v>41953.337500000001</v>
      </c>
      <c r="D33" s="18" t="str">
        <f t="shared" si="3"/>
        <v>vis</v>
      </c>
      <c r="E33" s="97">
        <f>VLOOKUP(C33,Active!C$21:E$956,3,FALSE)</f>
        <v>2.3281879087836085E-4</v>
      </c>
      <c r="F33" s="6" t="s">
        <v>52</v>
      </c>
      <c r="G33" s="18" t="str">
        <f t="shared" si="4"/>
        <v>41953.3375</v>
      </c>
      <c r="H33" s="89">
        <f t="shared" si="5"/>
        <v>0</v>
      </c>
      <c r="I33" s="98" t="s">
        <v>306</v>
      </c>
      <c r="J33" s="99" t="s">
        <v>307</v>
      </c>
      <c r="K33" s="98">
        <v>0</v>
      </c>
      <c r="L33" s="98" t="s">
        <v>308</v>
      </c>
      <c r="M33" s="99" t="s">
        <v>302</v>
      </c>
      <c r="N33" s="99" t="s">
        <v>303</v>
      </c>
      <c r="O33" s="100" t="s">
        <v>304</v>
      </c>
      <c r="P33" s="100" t="s">
        <v>305</v>
      </c>
    </row>
    <row r="34" spans="1:16" ht="12.75" customHeight="1" thickBot="1" x14ac:dyDescent="0.25">
      <c r="A34" s="89" t="str">
        <f t="shared" si="0"/>
        <v> AAPS 27.440 </v>
      </c>
      <c r="B34" s="6" t="str">
        <f t="shared" si="1"/>
        <v>I</v>
      </c>
      <c r="C34" s="89">
        <f t="shared" si="2"/>
        <v>42567.549200000001</v>
      </c>
      <c r="D34" s="18" t="str">
        <f t="shared" si="3"/>
        <v>vis</v>
      </c>
      <c r="E34" s="97">
        <f>VLOOKUP(C34,Active!C$21:E$956,3,FALSE)</f>
        <v>715.00035155637272</v>
      </c>
      <c r="F34" s="6" t="s">
        <v>52</v>
      </c>
      <c r="G34" s="18" t="str">
        <f t="shared" si="4"/>
        <v>42567.5492</v>
      </c>
      <c r="H34" s="89">
        <f t="shared" si="5"/>
        <v>715</v>
      </c>
      <c r="I34" s="98" t="s">
        <v>309</v>
      </c>
      <c r="J34" s="99" t="s">
        <v>310</v>
      </c>
      <c r="K34" s="98">
        <v>715</v>
      </c>
      <c r="L34" s="98" t="s">
        <v>311</v>
      </c>
      <c r="M34" s="99" t="s">
        <v>302</v>
      </c>
      <c r="N34" s="99" t="s">
        <v>303</v>
      </c>
      <c r="O34" s="100" t="s">
        <v>304</v>
      </c>
      <c r="P34" s="100" t="s">
        <v>305</v>
      </c>
    </row>
    <row r="35" spans="1:16" ht="12.75" customHeight="1" thickBot="1" x14ac:dyDescent="0.25">
      <c r="A35" s="89" t="str">
        <f t="shared" si="0"/>
        <v> AAPS 27.440 </v>
      </c>
      <c r="B35" s="6" t="str">
        <f t="shared" si="1"/>
        <v>II</v>
      </c>
      <c r="C35" s="89">
        <f t="shared" si="2"/>
        <v>42595.468999999997</v>
      </c>
      <c r="D35" s="18" t="str">
        <f t="shared" si="3"/>
        <v>vis</v>
      </c>
      <c r="E35" s="97">
        <f>VLOOKUP(C35,Active!C$21:E$956,3,FALSE)</f>
        <v>747.50162158285832</v>
      </c>
      <c r="F35" s="6" t="s">
        <v>52</v>
      </c>
      <c r="G35" s="18" t="str">
        <f t="shared" si="4"/>
        <v>42595.469</v>
      </c>
      <c r="H35" s="89">
        <f t="shared" si="5"/>
        <v>747.5</v>
      </c>
      <c r="I35" s="98" t="s">
        <v>312</v>
      </c>
      <c r="J35" s="99" t="s">
        <v>313</v>
      </c>
      <c r="K35" s="98">
        <v>747.5</v>
      </c>
      <c r="L35" s="98" t="s">
        <v>314</v>
      </c>
      <c r="M35" s="99" t="s">
        <v>302</v>
      </c>
      <c r="N35" s="99" t="s">
        <v>303</v>
      </c>
      <c r="O35" s="100" t="s">
        <v>304</v>
      </c>
      <c r="P35" s="100" t="s">
        <v>305</v>
      </c>
    </row>
    <row r="36" spans="1:16" ht="12.75" customHeight="1" thickBot="1" x14ac:dyDescent="0.25">
      <c r="A36" s="89" t="str">
        <f t="shared" si="0"/>
        <v> BBS 49 </v>
      </c>
      <c r="B36" s="6" t="str">
        <f t="shared" si="1"/>
        <v>I</v>
      </c>
      <c r="C36" s="89">
        <f t="shared" si="2"/>
        <v>44445.409</v>
      </c>
      <c r="D36" s="18" t="str">
        <f t="shared" si="3"/>
        <v>vis</v>
      </c>
      <c r="E36" s="97">
        <f>VLOOKUP(C36,Active!C$21:E$956,3,FALSE)</f>
        <v>2901.0055676285037</v>
      </c>
      <c r="F36" s="6" t="s">
        <v>52</v>
      </c>
      <c r="G36" s="18" t="str">
        <f t="shared" si="4"/>
        <v>44445.409</v>
      </c>
      <c r="H36" s="89">
        <f t="shared" si="5"/>
        <v>2901</v>
      </c>
      <c r="I36" s="98" t="s">
        <v>344</v>
      </c>
      <c r="J36" s="99" t="s">
        <v>345</v>
      </c>
      <c r="K36" s="98">
        <v>2901</v>
      </c>
      <c r="L36" s="98" t="s">
        <v>322</v>
      </c>
      <c r="M36" s="99" t="s">
        <v>302</v>
      </c>
      <c r="N36" s="99" t="s">
        <v>303</v>
      </c>
      <c r="O36" s="100" t="s">
        <v>346</v>
      </c>
      <c r="P36" s="100" t="s">
        <v>347</v>
      </c>
    </row>
    <row r="37" spans="1:16" ht="12.75" customHeight="1" thickBot="1" x14ac:dyDescent="0.25">
      <c r="A37" s="89" t="str">
        <f t="shared" si="0"/>
        <v>BAVM 34 </v>
      </c>
      <c r="B37" s="6" t="str">
        <f t="shared" si="1"/>
        <v>I</v>
      </c>
      <c r="C37" s="89">
        <f t="shared" si="2"/>
        <v>44853.440999999999</v>
      </c>
      <c r="D37" s="18" t="str">
        <f t="shared" si="3"/>
        <v>vis</v>
      </c>
      <c r="E37" s="97">
        <f>VLOOKUP(C37,Active!C$21:E$956,3,FALSE)</f>
        <v>3375.9931467461479</v>
      </c>
      <c r="F37" s="6" t="s">
        <v>52</v>
      </c>
      <c r="G37" s="18" t="str">
        <f t="shared" si="4"/>
        <v>44853.441</v>
      </c>
      <c r="H37" s="89">
        <f t="shared" si="5"/>
        <v>3376</v>
      </c>
      <c r="I37" s="98" t="s">
        <v>358</v>
      </c>
      <c r="J37" s="99" t="s">
        <v>359</v>
      </c>
      <c r="K37" s="98">
        <v>3376</v>
      </c>
      <c r="L37" s="98" t="s">
        <v>360</v>
      </c>
      <c r="M37" s="99" t="s">
        <v>214</v>
      </c>
      <c r="N37" s="99"/>
      <c r="O37" s="100" t="s">
        <v>361</v>
      </c>
      <c r="P37" s="101" t="s">
        <v>362</v>
      </c>
    </row>
    <row r="38" spans="1:16" ht="12.75" customHeight="1" thickBot="1" x14ac:dyDescent="0.25">
      <c r="A38" s="89" t="str">
        <f t="shared" si="0"/>
        <v>BAVM 34 </v>
      </c>
      <c r="B38" s="6" t="str">
        <f t="shared" si="1"/>
        <v>I</v>
      </c>
      <c r="C38" s="89">
        <f t="shared" si="2"/>
        <v>44853.451000000001</v>
      </c>
      <c r="D38" s="18" t="str">
        <f t="shared" si="3"/>
        <v>vis</v>
      </c>
      <c r="E38" s="97">
        <f>VLOOKUP(C38,Active!C$21:E$956,3,FALSE)</f>
        <v>3376.0047876855647</v>
      </c>
      <c r="F38" s="6" t="s">
        <v>52</v>
      </c>
      <c r="G38" s="18" t="str">
        <f t="shared" si="4"/>
        <v>44853.451</v>
      </c>
      <c r="H38" s="89">
        <f t="shared" si="5"/>
        <v>3376</v>
      </c>
      <c r="I38" s="98" t="s">
        <v>363</v>
      </c>
      <c r="J38" s="99" t="s">
        <v>364</v>
      </c>
      <c r="K38" s="98">
        <v>3376</v>
      </c>
      <c r="L38" s="98" t="s">
        <v>293</v>
      </c>
      <c r="M38" s="99" t="s">
        <v>214</v>
      </c>
      <c r="N38" s="99"/>
      <c r="O38" s="100" t="s">
        <v>365</v>
      </c>
      <c r="P38" s="101" t="s">
        <v>362</v>
      </c>
    </row>
    <row r="39" spans="1:16" ht="12.75" customHeight="1" thickBot="1" x14ac:dyDescent="0.25">
      <c r="A39" s="89" t="str">
        <f t="shared" si="0"/>
        <v>BAVM 34 </v>
      </c>
      <c r="B39" s="6" t="str">
        <f t="shared" si="1"/>
        <v>I</v>
      </c>
      <c r="C39" s="89">
        <f t="shared" si="2"/>
        <v>44853.47</v>
      </c>
      <c r="D39" s="18" t="str">
        <f t="shared" si="3"/>
        <v>vis</v>
      </c>
      <c r="E39" s="97">
        <f>VLOOKUP(C39,Active!C$21:E$956,3,FALSE)</f>
        <v>3376.0269054704522</v>
      </c>
      <c r="F39" s="6" t="s">
        <v>52</v>
      </c>
      <c r="G39" s="18" t="str">
        <f t="shared" si="4"/>
        <v>44853.470</v>
      </c>
      <c r="H39" s="89">
        <f t="shared" si="5"/>
        <v>3376</v>
      </c>
      <c r="I39" s="98" t="s">
        <v>366</v>
      </c>
      <c r="J39" s="99" t="s">
        <v>367</v>
      </c>
      <c r="K39" s="98">
        <v>3376</v>
      </c>
      <c r="L39" s="98" t="s">
        <v>368</v>
      </c>
      <c r="M39" s="99" t="s">
        <v>214</v>
      </c>
      <c r="N39" s="99"/>
      <c r="O39" s="100" t="s">
        <v>369</v>
      </c>
      <c r="P39" s="101" t="s">
        <v>362</v>
      </c>
    </row>
    <row r="40" spans="1:16" ht="12.75" customHeight="1" thickBot="1" x14ac:dyDescent="0.25">
      <c r="A40" s="89" t="str">
        <f t="shared" si="0"/>
        <v>IBVS 2451 </v>
      </c>
      <c r="B40" s="6" t="str">
        <f t="shared" si="1"/>
        <v>II</v>
      </c>
      <c r="C40" s="89">
        <f t="shared" si="2"/>
        <v>45228.414199999999</v>
      </c>
      <c r="D40" s="18" t="str">
        <f t="shared" si="3"/>
        <v>vis</v>
      </c>
      <c r="E40" s="97">
        <f>VLOOKUP(C40,Active!C$21:E$956,3,FALSE)</f>
        <v>3812.4971770721922</v>
      </c>
      <c r="F40" s="6" t="s">
        <v>52</v>
      </c>
      <c r="G40" s="18" t="str">
        <f t="shared" si="4"/>
        <v>45228.4142</v>
      </c>
      <c r="H40" s="89">
        <f t="shared" si="5"/>
        <v>3812.5</v>
      </c>
      <c r="I40" s="98" t="s">
        <v>370</v>
      </c>
      <c r="J40" s="99" t="s">
        <v>371</v>
      </c>
      <c r="K40" s="98">
        <v>3812.5</v>
      </c>
      <c r="L40" s="98" t="s">
        <v>372</v>
      </c>
      <c r="M40" s="99" t="s">
        <v>302</v>
      </c>
      <c r="N40" s="99" t="s">
        <v>303</v>
      </c>
      <c r="O40" s="100" t="s">
        <v>373</v>
      </c>
      <c r="P40" s="101" t="s">
        <v>374</v>
      </c>
    </row>
    <row r="41" spans="1:16" ht="12.75" customHeight="1" thickBot="1" x14ac:dyDescent="0.25">
      <c r="A41" s="89" t="str">
        <f t="shared" si="0"/>
        <v>IBVS 2451 </v>
      </c>
      <c r="B41" s="6" t="str">
        <f t="shared" si="1"/>
        <v>I</v>
      </c>
      <c r="C41" s="89">
        <f t="shared" si="2"/>
        <v>45231.418599999997</v>
      </c>
      <c r="D41" s="18" t="str">
        <f t="shared" si="3"/>
        <v>vis</v>
      </c>
      <c r="E41" s="97">
        <f>VLOOKUP(C41,Active!C$21:E$956,3,FALSE)</f>
        <v>3815.9945809098817</v>
      </c>
      <c r="F41" s="6" t="s">
        <v>52</v>
      </c>
      <c r="G41" s="18" t="str">
        <f t="shared" si="4"/>
        <v>45231.4186</v>
      </c>
      <c r="H41" s="89">
        <f t="shared" si="5"/>
        <v>3816</v>
      </c>
      <c r="I41" s="98" t="s">
        <v>375</v>
      </c>
      <c r="J41" s="99" t="s">
        <v>376</v>
      </c>
      <c r="K41" s="98">
        <v>3816</v>
      </c>
      <c r="L41" s="98" t="s">
        <v>377</v>
      </c>
      <c r="M41" s="99" t="s">
        <v>302</v>
      </c>
      <c r="N41" s="99" t="s">
        <v>303</v>
      </c>
      <c r="O41" s="100" t="s">
        <v>373</v>
      </c>
      <c r="P41" s="101" t="s">
        <v>374</v>
      </c>
    </row>
    <row r="42" spans="1:16" ht="12.75" customHeight="1" thickBot="1" x14ac:dyDescent="0.25">
      <c r="A42" s="89" t="str">
        <f t="shared" si="0"/>
        <v>IBVS 2451 </v>
      </c>
      <c r="B42" s="6" t="str">
        <f t="shared" si="1"/>
        <v>I</v>
      </c>
      <c r="C42" s="89">
        <f t="shared" si="2"/>
        <v>45232.278599999998</v>
      </c>
      <c r="D42" s="18" t="str">
        <f t="shared" si="3"/>
        <v>vis</v>
      </c>
      <c r="E42" s="97">
        <f>VLOOKUP(C42,Active!C$21:E$956,3,FALSE)</f>
        <v>3816.995701699529</v>
      </c>
      <c r="F42" s="6" t="s">
        <v>52</v>
      </c>
      <c r="G42" s="18" t="str">
        <f t="shared" si="4"/>
        <v>45232.2786</v>
      </c>
      <c r="H42" s="89">
        <f t="shared" si="5"/>
        <v>3817</v>
      </c>
      <c r="I42" s="98" t="s">
        <v>378</v>
      </c>
      <c r="J42" s="99" t="s">
        <v>379</v>
      </c>
      <c r="K42" s="98">
        <v>3817</v>
      </c>
      <c r="L42" s="98" t="s">
        <v>380</v>
      </c>
      <c r="M42" s="99" t="s">
        <v>302</v>
      </c>
      <c r="N42" s="99" t="s">
        <v>303</v>
      </c>
      <c r="O42" s="100" t="s">
        <v>373</v>
      </c>
      <c r="P42" s="101" t="s">
        <v>374</v>
      </c>
    </row>
    <row r="43" spans="1:16" ht="12.75" customHeight="1" thickBot="1" x14ac:dyDescent="0.25">
      <c r="A43" s="89" t="str">
        <f t="shared" ref="A43:A74" si="6">P43</f>
        <v>BAVM 38 </v>
      </c>
      <c r="B43" s="6" t="str">
        <f t="shared" ref="B43:B74" si="7">IF(H43=INT(H43),"I","II")</f>
        <v>I</v>
      </c>
      <c r="C43" s="89">
        <f t="shared" ref="C43:C74" si="8">1*G43</f>
        <v>45566.449000000001</v>
      </c>
      <c r="D43" s="18" t="str">
        <f t="shared" ref="D43:D74" si="9">VLOOKUP(F43,I$1:J$5,2,FALSE)</f>
        <v>vis</v>
      </c>
      <c r="E43" s="97">
        <f>VLOOKUP(C43,Active!C$21:E$956,3,FALSE)</f>
        <v>4206.0014397513887</v>
      </c>
      <c r="F43" s="6" t="s">
        <v>52</v>
      </c>
      <c r="G43" s="18" t="str">
        <f t="shared" ref="G43:G74" si="10">MID(I43,3,LEN(I43)-3)</f>
        <v>45566.449</v>
      </c>
      <c r="H43" s="89">
        <f t="shared" ref="H43:H74" si="11">1*K43</f>
        <v>4206</v>
      </c>
      <c r="I43" s="98" t="s">
        <v>381</v>
      </c>
      <c r="J43" s="99" t="s">
        <v>382</v>
      </c>
      <c r="K43" s="98">
        <v>4206</v>
      </c>
      <c r="L43" s="98" t="s">
        <v>314</v>
      </c>
      <c r="M43" s="99" t="s">
        <v>196</v>
      </c>
      <c r="N43" s="99"/>
      <c r="O43" s="100" t="s">
        <v>383</v>
      </c>
      <c r="P43" s="101" t="s">
        <v>384</v>
      </c>
    </row>
    <row r="44" spans="1:16" ht="12.75" customHeight="1" thickBot="1" x14ac:dyDescent="0.25">
      <c r="A44" s="89" t="str">
        <f t="shared" si="6"/>
        <v>BAVM 38 </v>
      </c>
      <c r="B44" s="6" t="str">
        <f t="shared" si="7"/>
        <v>I</v>
      </c>
      <c r="C44" s="89">
        <f t="shared" si="8"/>
        <v>45597.375699999997</v>
      </c>
      <c r="D44" s="18" t="str">
        <f t="shared" si="9"/>
        <v>vis</v>
      </c>
      <c r="E44" s="97">
        <f>VLOOKUP(C44,Active!C$21:E$956,3,FALSE)</f>
        <v>4242.0030238504196</v>
      </c>
      <c r="F44" s="6" t="s">
        <v>52</v>
      </c>
      <c r="G44" s="18" t="str">
        <f t="shared" si="10"/>
        <v>45597.3757</v>
      </c>
      <c r="H44" s="89">
        <f t="shared" si="11"/>
        <v>4242</v>
      </c>
      <c r="I44" s="98" t="s">
        <v>385</v>
      </c>
      <c r="J44" s="99" t="s">
        <v>386</v>
      </c>
      <c r="K44" s="98">
        <v>4242</v>
      </c>
      <c r="L44" s="98" t="s">
        <v>387</v>
      </c>
      <c r="M44" s="99" t="s">
        <v>302</v>
      </c>
      <c r="N44" s="99" t="s">
        <v>52</v>
      </c>
      <c r="O44" s="100" t="s">
        <v>388</v>
      </c>
      <c r="P44" s="101" t="s">
        <v>384</v>
      </c>
    </row>
    <row r="45" spans="1:16" ht="12.75" customHeight="1" thickBot="1" x14ac:dyDescent="0.25">
      <c r="A45" s="89" t="str">
        <f t="shared" si="6"/>
        <v> BBS 69 </v>
      </c>
      <c r="B45" s="6" t="str">
        <f t="shared" si="7"/>
        <v>I</v>
      </c>
      <c r="C45" s="89">
        <f t="shared" si="8"/>
        <v>45603.383000000002</v>
      </c>
      <c r="D45" s="18" t="str">
        <f t="shared" si="9"/>
        <v>vis</v>
      </c>
      <c r="E45" s="97">
        <f>VLOOKUP(C45,Active!C$21:E$956,3,FALSE)</f>
        <v>4248.996085384897</v>
      </c>
      <c r="F45" s="6" t="s">
        <v>52</v>
      </c>
      <c r="G45" s="18" t="str">
        <f t="shared" si="10"/>
        <v>45603.383</v>
      </c>
      <c r="H45" s="89">
        <f t="shared" si="11"/>
        <v>4249</v>
      </c>
      <c r="I45" s="98" t="s">
        <v>389</v>
      </c>
      <c r="J45" s="99" t="s">
        <v>390</v>
      </c>
      <c r="K45" s="98">
        <v>4249</v>
      </c>
      <c r="L45" s="98" t="s">
        <v>195</v>
      </c>
      <c r="M45" s="99" t="s">
        <v>214</v>
      </c>
      <c r="N45" s="99"/>
      <c r="O45" s="100" t="s">
        <v>391</v>
      </c>
      <c r="P45" s="100" t="s">
        <v>392</v>
      </c>
    </row>
    <row r="46" spans="1:16" ht="12.75" customHeight="1" thickBot="1" x14ac:dyDescent="0.25">
      <c r="A46" s="89" t="str">
        <f t="shared" si="6"/>
        <v> COSP 14.155 </v>
      </c>
      <c r="B46" s="6" t="str">
        <f t="shared" si="7"/>
        <v>I</v>
      </c>
      <c r="C46" s="89">
        <f t="shared" si="8"/>
        <v>46309.512499999997</v>
      </c>
      <c r="D46" s="18" t="str">
        <f t="shared" si="9"/>
        <v>vis</v>
      </c>
      <c r="E46" s="97">
        <f>VLOOKUP(C46,Active!C$21:E$956,3,FALSE)</f>
        <v>5070.9971582138678</v>
      </c>
      <c r="F46" s="6" t="s">
        <v>52</v>
      </c>
      <c r="G46" s="18" t="str">
        <f t="shared" si="10"/>
        <v>46309.5125</v>
      </c>
      <c r="H46" s="89">
        <f t="shared" si="11"/>
        <v>5071</v>
      </c>
      <c r="I46" s="98" t="s">
        <v>393</v>
      </c>
      <c r="J46" s="99" t="s">
        <v>394</v>
      </c>
      <c r="K46" s="98">
        <v>5071</v>
      </c>
      <c r="L46" s="98" t="s">
        <v>372</v>
      </c>
      <c r="M46" s="99" t="s">
        <v>302</v>
      </c>
      <c r="N46" s="99" t="s">
        <v>303</v>
      </c>
      <c r="O46" s="100" t="s">
        <v>395</v>
      </c>
      <c r="P46" s="100" t="s">
        <v>396</v>
      </c>
    </row>
    <row r="47" spans="1:16" ht="12.75" customHeight="1" thickBot="1" x14ac:dyDescent="0.25">
      <c r="A47" s="89" t="str">
        <f t="shared" si="6"/>
        <v> BBS 80 </v>
      </c>
      <c r="B47" s="6" t="str">
        <f t="shared" si="7"/>
        <v>I</v>
      </c>
      <c r="C47" s="89">
        <f t="shared" si="8"/>
        <v>46614.466</v>
      </c>
      <c r="D47" s="18" t="str">
        <f t="shared" si="9"/>
        <v>vis</v>
      </c>
      <c r="E47" s="97">
        <f>VLOOKUP(C47,Active!C$21:E$956,3,FALSE)</f>
        <v>5425.9916799877838</v>
      </c>
      <c r="F47" s="6" t="s">
        <v>52</v>
      </c>
      <c r="G47" s="18" t="str">
        <f t="shared" si="10"/>
        <v>46614.466</v>
      </c>
      <c r="H47" s="89">
        <f t="shared" si="11"/>
        <v>5426</v>
      </c>
      <c r="I47" s="98" t="s">
        <v>397</v>
      </c>
      <c r="J47" s="99" t="s">
        <v>398</v>
      </c>
      <c r="K47" s="98">
        <v>5426</v>
      </c>
      <c r="L47" s="98" t="s">
        <v>399</v>
      </c>
      <c r="M47" s="99" t="s">
        <v>302</v>
      </c>
      <c r="N47" s="99" t="s">
        <v>303</v>
      </c>
      <c r="O47" s="100" t="s">
        <v>346</v>
      </c>
      <c r="P47" s="100" t="s">
        <v>400</v>
      </c>
    </row>
    <row r="48" spans="1:16" ht="12.75" customHeight="1" thickBot="1" x14ac:dyDescent="0.25">
      <c r="A48" s="89" t="str">
        <f t="shared" si="6"/>
        <v> BBS 84 </v>
      </c>
      <c r="B48" s="6" t="str">
        <f t="shared" si="7"/>
        <v>I</v>
      </c>
      <c r="C48" s="89">
        <f t="shared" si="8"/>
        <v>46974.408000000003</v>
      </c>
      <c r="D48" s="18" t="str">
        <f t="shared" si="9"/>
        <v>vis</v>
      </c>
      <c r="E48" s="97">
        <f>VLOOKUP(C48,Active!C$21:E$956,3,FALSE)</f>
        <v>5844.9979814611106</v>
      </c>
      <c r="F48" s="6" t="s">
        <v>52</v>
      </c>
      <c r="G48" s="18" t="str">
        <f t="shared" si="10"/>
        <v>46974.408</v>
      </c>
      <c r="H48" s="89">
        <f t="shared" si="11"/>
        <v>5845</v>
      </c>
      <c r="I48" s="98" t="s">
        <v>404</v>
      </c>
      <c r="J48" s="99" t="s">
        <v>405</v>
      </c>
      <c r="K48" s="98">
        <v>5845</v>
      </c>
      <c r="L48" s="98" t="s">
        <v>406</v>
      </c>
      <c r="M48" s="99" t="s">
        <v>214</v>
      </c>
      <c r="N48" s="99"/>
      <c r="O48" s="100" t="s">
        <v>407</v>
      </c>
      <c r="P48" s="100" t="s">
        <v>408</v>
      </c>
    </row>
    <row r="49" spans="1:16" ht="12.75" customHeight="1" thickBot="1" x14ac:dyDescent="0.25">
      <c r="A49" s="89" t="str">
        <f t="shared" si="6"/>
        <v> BBS 86 </v>
      </c>
      <c r="B49" s="6" t="str">
        <f t="shared" si="7"/>
        <v>I</v>
      </c>
      <c r="C49" s="89">
        <f t="shared" si="8"/>
        <v>47005.328999999998</v>
      </c>
      <c r="D49" s="18" t="str">
        <f t="shared" si="9"/>
        <v>vis</v>
      </c>
      <c r="E49" s="97">
        <f>VLOOKUP(C49,Active!C$21:E$956,3,FALSE)</f>
        <v>5880.9929302246737</v>
      </c>
      <c r="F49" s="6" t="s">
        <v>52</v>
      </c>
      <c r="G49" s="18" t="str">
        <f t="shared" si="10"/>
        <v>47005.329</v>
      </c>
      <c r="H49" s="89">
        <f t="shared" si="11"/>
        <v>5881</v>
      </c>
      <c r="I49" s="98" t="s">
        <v>409</v>
      </c>
      <c r="J49" s="99" t="s">
        <v>410</v>
      </c>
      <c r="K49" s="98">
        <v>5881</v>
      </c>
      <c r="L49" s="98" t="s">
        <v>360</v>
      </c>
      <c r="M49" s="99" t="s">
        <v>214</v>
      </c>
      <c r="N49" s="99"/>
      <c r="O49" s="100" t="s">
        <v>407</v>
      </c>
      <c r="P49" s="100" t="s">
        <v>411</v>
      </c>
    </row>
    <row r="50" spans="1:16" ht="12.75" customHeight="1" thickBot="1" x14ac:dyDescent="0.25">
      <c r="A50" s="89" t="str">
        <f t="shared" si="6"/>
        <v> BBS 86 </v>
      </c>
      <c r="B50" s="6" t="str">
        <f t="shared" si="7"/>
        <v>I</v>
      </c>
      <c r="C50" s="89">
        <f t="shared" si="8"/>
        <v>47017.353999999999</v>
      </c>
      <c r="D50" s="18" t="str">
        <f t="shared" si="9"/>
        <v>vis</v>
      </c>
      <c r="E50" s="97">
        <f>VLOOKUP(C50,Active!C$21:E$956,3,FALSE)</f>
        <v>5894.9911598706094</v>
      </c>
      <c r="F50" s="6" t="s">
        <v>52</v>
      </c>
      <c r="G50" s="18" t="str">
        <f t="shared" si="10"/>
        <v>47017.354</v>
      </c>
      <c r="H50" s="89">
        <f t="shared" si="11"/>
        <v>5895</v>
      </c>
      <c r="I50" s="98" t="s">
        <v>412</v>
      </c>
      <c r="J50" s="99" t="s">
        <v>413</v>
      </c>
      <c r="K50" s="98">
        <v>5895</v>
      </c>
      <c r="L50" s="98" t="s">
        <v>414</v>
      </c>
      <c r="M50" s="99" t="s">
        <v>214</v>
      </c>
      <c r="N50" s="99"/>
      <c r="O50" s="100" t="s">
        <v>407</v>
      </c>
      <c r="P50" s="100" t="s">
        <v>411</v>
      </c>
    </row>
    <row r="51" spans="1:16" ht="12.75" customHeight="1" thickBot="1" x14ac:dyDescent="0.25">
      <c r="A51" s="89" t="str">
        <f t="shared" si="6"/>
        <v> BBS 86 </v>
      </c>
      <c r="B51" s="6" t="str">
        <f t="shared" si="7"/>
        <v>I</v>
      </c>
      <c r="C51" s="89">
        <f t="shared" si="8"/>
        <v>47054.298000000003</v>
      </c>
      <c r="D51" s="18" t="str">
        <f t="shared" si="9"/>
        <v>vis</v>
      </c>
      <c r="E51" s="97">
        <f>VLOOKUP(C51,Active!C$21:E$956,3,FALSE)</f>
        <v>5937.9974464435345</v>
      </c>
      <c r="F51" s="6" t="s">
        <v>52</v>
      </c>
      <c r="G51" s="18" t="str">
        <f t="shared" si="10"/>
        <v>47054.298</v>
      </c>
      <c r="H51" s="89">
        <f t="shared" si="11"/>
        <v>5938</v>
      </c>
      <c r="I51" s="98" t="s">
        <v>415</v>
      </c>
      <c r="J51" s="99" t="s">
        <v>416</v>
      </c>
      <c r="K51" s="98">
        <v>5938</v>
      </c>
      <c r="L51" s="98" t="s">
        <v>406</v>
      </c>
      <c r="M51" s="99" t="s">
        <v>214</v>
      </c>
      <c r="N51" s="99"/>
      <c r="O51" s="100" t="s">
        <v>407</v>
      </c>
      <c r="P51" s="100" t="s">
        <v>411</v>
      </c>
    </row>
    <row r="52" spans="1:16" ht="12.75" customHeight="1" thickBot="1" x14ac:dyDescent="0.25">
      <c r="A52" s="89" t="str">
        <f t="shared" si="6"/>
        <v> BBS 89 </v>
      </c>
      <c r="B52" s="6" t="str">
        <f t="shared" si="7"/>
        <v>I</v>
      </c>
      <c r="C52" s="89">
        <f t="shared" si="8"/>
        <v>47364.396999999997</v>
      </c>
      <c r="D52" s="18" t="str">
        <f t="shared" si="9"/>
        <v>vis</v>
      </c>
      <c r="E52" s="97">
        <f>VLOOKUP(C52,Active!C$21:E$956,3,FALSE)</f>
        <v>6298.9818135931691</v>
      </c>
      <c r="F52" s="6" t="s">
        <v>52</v>
      </c>
      <c r="G52" s="18" t="str">
        <f t="shared" si="10"/>
        <v>47364.397</v>
      </c>
      <c r="H52" s="89">
        <f t="shared" si="11"/>
        <v>6299</v>
      </c>
      <c r="I52" s="98" t="s">
        <v>417</v>
      </c>
      <c r="J52" s="99" t="s">
        <v>418</v>
      </c>
      <c r="K52" s="98">
        <v>6299</v>
      </c>
      <c r="L52" s="98" t="s">
        <v>340</v>
      </c>
      <c r="M52" s="99" t="s">
        <v>214</v>
      </c>
      <c r="N52" s="99"/>
      <c r="O52" s="100" t="s">
        <v>407</v>
      </c>
      <c r="P52" s="100" t="s">
        <v>419</v>
      </c>
    </row>
    <row r="53" spans="1:16" ht="12.75" customHeight="1" thickBot="1" x14ac:dyDescent="0.25">
      <c r="A53" s="89" t="str">
        <f t="shared" si="6"/>
        <v> BRNO 31 </v>
      </c>
      <c r="B53" s="6" t="str">
        <f t="shared" si="7"/>
        <v>I</v>
      </c>
      <c r="C53" s="89">
        <f t="shared" si="8"/>
        <v>49594.461000000003</v>
      </c>
      <c r="D53" s="18" t="str">
        <f t="shared" si="9"/>
        <v>vis</v>
      </c>
      <c r="E53" s="97">
        <f>VLOOKUP(C53,Active!C$21:E$956,3,FALSE)</f>
        <v>8894.9858050384828</v>
      </c>
      <c r="F53" s="6" t="str">
        <f>LEFT(M53,1)</f>
        <v>V</v>
      </c>
      <c r="G53" s="18" t="str">
        <f t="shared" si="10"/>
        <v>49594.461</v>
      </c>
      <c r="H53" s="89">
        <f t="shared" si="11"/>
        <v>8895</v>
      </c>
      <c r="I53" s="98" t="s">
        <v>442</v>
      </c>
      <c r="J53" s="99" t="s">
        <v>443</v>
      </c>
      <c r="K53" s="98">
        <v>8895</v>
      </c>
      <c r="L53" s="98" t="s">
        <v>444</v>
      </c>
      <c r="M53" s="99" t="s">
        <v>214</v>
      </c>
      <c r="N53" s="99"/>
      <c r="O53" s="100" t="s">
        <v>445</v>
      </c>
      <c r="P53" s="100" t="s">
        <v>446</v>
      </c>
    </row>
    <row r="54" spans="1:16" ht="12.75" customHeight="1" thickBot="1" x14ac:dyDescent="0.25">
      <c r="A54" s="89" t="str">
        <f t="shared" si="6"/>
        <v> BBS 109 </v>
      </c>
      <c r="B54" s="6" t="str">
        <f t="shared" si="7"/>
        <v>II</v>
      </c>
      <c r="C54" s="89">
        <f t="shared" si="8"/>
        <v>49859.453000000001</v>
      </c>
      <c r="D54" s="18" t="str">
        <f t="shared" si="9"/>
        <v>PE</v>
      </c>
      <c r="E54" s="97">
        <f>VLOOKUP(C54,Active!C$21:E$956,3,FALSE)</f>
        <v>9203.4613867711469</v>
      </c>
      <c r="F54" s="6" t="str">
        <f>LEFT(M54,1)</f>
        <v>E</v>
      </c>
      <c r="G54" s="18" t="str">
        <f t="shared" si="10"/>
        <v>49859.453</v>
      </c>
      <c r="H54" s="89">
        <f t="shared" si="11"/>
        <v>9203.5</v>
      </c>
      <c r="I54" s="98" t="s">
        <v>447</v>
      </c>
      <c r="J54" s="99" t="s">
        <v>448</v>
      </c>
      <c r="K54" s="98">
        <v>9203.5</v>
      </c>
      <c r="L54" s="98" t="s">
        <v>282</v>
      </c>
      <c r="M54" s="99" t="s">
        <v>302</v>
      </c>
      <c r="N54" s="99" t="s">
        <v>34</v>
      </c>
      <c r="O54" s="100" t="s">
        <v>346</v>
      </c>
      <c r="P54" s="100" t="s">
        <v>449</v>
      </c>
    </row>
    <row r="55" spans="1:16" ht="12.75" customHeight="1" thickBot="1" x14ac:dyDescent="0.25">
      <c r="A55" s="89" t="str">
        <f t="shared" si="6"/>
        <v>IBVS 5583 </v>
      </c>
      <c r="B55" s="6" t="str">
        <f t="shared" si="7"/>
        <v>I</v>
      </c>
      <c r="C55" s="89">
        <f t="shared" si="8"/>
        <v>52836.422500000001</v>
      </c>
      <c r="D55" s="18" t="str">
        <f t="shared" si="9"/>
        <v>vis</v>
      </c>
      <c r="E55" s="97">
        <f>VLOOKUP(C55,Active!C$21:E$956,3,FALSE)</f>
        <v>12668.933545601985</v>
      </c>
      <c r="F55" s="6" t="s">
        <v>52</v>
      </c>
      <c r="G55" s="18" t="str">
        <f t="shared" si="10"/>
        <v>52836.4225</v>
      </c>
      <c r="H55" s="89">
        <f t="shared" si="11"/>
        <v>12669</v>
      </c>
      <c r="I55" s="98" t="s">
        <v>479</v>
      </c>
      <c r="J55" s="99" t="s">
        <v>480</v>
      </c>
      <c r="K55" s="98">
        <v>12669</v>
      </c>
      <c r="L55" s="98" t="s">
        <v>481</v>
      </c>
      <c r="M55" s="99" t="s">
        <v>302</v>
      </c>
      <c r="N55" s="99" t="s">
        <v>303</v>
      </c>
      <c r="O55" s="100" t="s">
        <v>482</v>
      </c>
      <c r="P55" s="101" t="s">
        <v>483</v>
      </c>
    </row>
    <row r="56" spans="1:16" ht="12.75" customHeight="1" thickBot="1" x14ac:dyDescent="0.25">
      <c r="A56" s="89" t="str">
        <f t="shared" si="6"/>
        <v>IBVS 5583 </v>
      </c>
      <c r="B56" s="6" t="str">
        <f t="shared" si="7"/>
        <v>II</v>
      </c>
      <c r="C56" s="89">
        <f t="shared" si="8"/>
        <v>52900.426599999999</v>
      </c>
      <c r="D56" s="18" t="str">
        <f t="shared" si="9"/>
        <v>vis</v>
      </c>
      <c r="E56" s="97">
        <f>VLOOKUP(C56,Active!C$21:E$956,3,FALSE)</f>
        <v>12743.440330639931</v>
      </c>
      <c r="F56" s="6" t="s">
        <v>52</v>
      </c>
      <c r="G56" s="18" t="str">
        <f t="shared" si="10"/>
        <v>52900.4266</v>
      </c>
      <c r="H56" s="89">
        <f t="shared" si="11"/>
        <v>12743.5</v>
      </c>
      <c r="I56" s="98" t="s">
        <v>487</v>
      </c>
      <c r="J56" s="99" t="s">
        <v>488</v>
      </c>
      <c r="K56" s="98">
        <v>12743.5</v>
      </c>
      <c r="L56" s="98" t="s">
        <v>489</v>
      </c>
      <c r="M56" s="99" t="s">
        <v>302</v>
      </c>
      <c r="N56" s="99" t="s">
        <v>303</v>
      </c>
      <c r="O56" s="100" t="s">
        <v>482</v>
      </c>
      <c r="P56" s="101" t="s">
        <v>483</v>
      </c>
    </row>
    <row r="57" spans="1:16" ht="12.75" customHeight="1" thickBot="1" x14ac:dyDescent="0.25">
      <c r="A57" s="89" t="str">
        <f t="shared" si="6"/>
        <v>IBVS 5645 </v>
      </c>
      <c r="B57" s="6" t="str">
        <f t="shared" si="7"/>
        <v>I</v>
      </c>
      <c r="C57" s="89">
        <f t="shared" si="8"/>
        <v>53183.466800000002</v>
      </c>
      <c r="D57" s="18" t="str">
        <f t="shared" si="9"/>
        <v>vis</v>
      </c>
      <c r="E57" s="97">
        <f>VLOOKUP(C57,Active!C$21:E$956,3,FALSE)</f>
        <v>13072.925712646675</v>
      </c>
      <c r="F57" s="6" t="s">
        <v>52</v>
      </c>
      <c r="G57" s="18" t="str">
        <f t="shared" si="10"/>
        <v>53183.4668</v>
      </c>
      <c r="H57" s="89">
        <f t="shared" si="11"/>
        <v>13073</v>
      </c>
      <c r="I57" s="98" t="s">
        <v>490</v>
      </c>
      <c r="J57" s="99" t="s">
        <v>491</v>
      </c>
      <c r="K57" s="98">
        <v>13073</v>
      </c>
      <c r="L57" s="98" t="s">
        <v>492</v>
      </c>
      <c r="M57" s="99" t="s">
        <v>302</v>
      </c>
      <c r="N57" s="99" t="s">
        <v>303</v>
      </c>
      <c r="O57" s="100" t="s">
        <v>493</v>
      </c>
      <c r="P57" s="101" t="s">
        <v>494</v>
      </c>
    </row>
    <row r="58" spans="1:16" ht="12.75" customHeight="1" thickBot="1" x14ac:dyDescent="0.25">
      <c r="A58" s="89" t="str">
        <f t="shared" si="6"/>
        <v>IBVS 5645 </v>
      </c>
      <c r="B58" s="6" t="str">
        <f t="shared" si="7"/>
        <v>I</v>
      </c>
      <c r="C58" s="89">
        <f t="shared" si="8"/>
        <v>53250.472199999997</v>
      </c>
      <c r="D58" s="18" t="str">
        <f t="shared" si="9"/>
        <v>vis</v>
      </c>
      <c r="E58" s="97">
        <f>VLOOKUP(C58,Active!C$21:E$956,3,FALSE)</f>
        <v>13150.926292831087</v>
      </c>
      <c r="F58" s="6" t="s">
        <v>52</v>
      </c>
      <c r="G58" s="18" t="str">
        <f t="shared" si="10"/>
        <v>53250.4722</v>
      </c>
      <c r="H58" s="89">
        <f t="shared" si="11"/>
        <v>13151</v>
      </c>
      <c r="I58" s="98" t="s">
        <v>500</v>
      </c>
      <c r="J58" s="99" t="s">
        <v>501</v>
      </c>
      <c r="K58" s="98">
        <v>13151</v>
      </c>
      <c r="L58" s="98" t="s">
        <v>502</v>
      </c>
      <c r="M58" s="99" t="s">
        <v>302</v>
      </c>
      <c r="N58" s="99" t="s">
        <v>303</v>
      </c>
      <c r="O58" s="100" t="s">
        <v>493</v>
      </c>
      <c r="P58" s="101" t="s">
        <v>494</v>
      </c>
    </row>
    <row r="59" spans="1:16" ht="12.75" customHeight="1" thickBot="1" x14ac:dyDescent="0.25">
      <c r="A59" s="89" t="str">
        <f t="shared" si="6"/>
        <v>IBVS 5645 </v>
      </c>
      <c r="B59" s="6" t="str">
        <f t="shared" si="7"/>
        <v>II</v>
      </c>
      <c r="C59" s="89">
        <f t="shared" si="8"/>
        <v>53253.473700000002</v>
      </c>
      <c r="D59" s="18" t="str">
        <f t="shared" si="9"/>
        <v>vis</v>
      </c>
      <c r="E59" s="97">
        <f>VLOOKUP(C59,Active!C$21:E$956,3,FALSE)</f>
        <v>13154.420320796356</v>
      </c>
      <c r="F59" s="6" t="s">
        <v>52</v>
      </c>
      <c r="G59" s="18" t="str">
        <f t="shared" si="10"/>
        <v>53253.4737</v>
      </c>
      <c r="H59" s="89">
        <f t="shared" si="11"/>
        <v>13154.5</v>
      </c>
      <c r="I59" s="98" t="s">
        <v>503</v>
      </c>
      <c r="J59" s="99" t="s">
        <v>504</v>
      </c>
      <c r="K59" s="98">
        <v>13154.5</v>
      </c>
      <c r="L59" s="98" t="s">
        <v>505</v>
      </c>
      <c r="M59" s="99" t="s">
        <v>302</v>
      </c>
      <c r="N59" s="99" t="s">
        <v>303</v>
      </c>
      <c r="O59" s="100" t="s">
        <v>493</v>
      </c>
      <c r="P59" s="101" t="s">
        <v>494</v>
      </c>
    </row>
    <row r="60" spans="1:16" ht="12.75" customHeight="1" thickBot="1" x14ac:dyDescent="0.25">
      <c r="A60" s="89" t="str">
        <f t="shared" si="6"/>
        <v>IBVS 5662 </v>
      </c>
      <c r="B60" s="6" t="str">
        <f t="shared" si="7"/>
        <v>I</v>
      </c>
      <c r="C60" s="89">
        <f t="shared" si="8"/>
        <v>53585.497499999998</v>
      </c>
      <c r="D60" s="18" t="str">
        <f t="shared" si="9"/>
        <v>vis</v>
      </c>
      <c r="E60" s="97">
        <f>VLOOKUP(C60,Active!C$21:E$956,3,FALSE)</f>
        <v>13540.927214793492</v>
      </c>
      <c r="F60" s="6" t="s">
        <v>52</v>
      </c>
      <c r="G60" s="18" t="str">
        <f t="shared" si="10"/>
        <v>53585.4975</v>
      </c>
      <c r="H60" s="89">
        <f t="shared" si="11"/>
        <v>13541</v>
      </c>
      <c r="I60" s="98" t="s">
        <v>514</v>
      </c>
      <c r="J60" s="99" t="s">
        <v>515</v>
      </c>
      <c r="K60" s="98">
        <v>13541</v>
      </c>
      <c r="L60" s="98" t="s">
        <v>516</v>
      </c>
      <c r="M60" s="99" t="s">
        <v>302</v>
      </c>
      <c r="N60" s="99" t="s">
        <v>303</v>
      </c>
      <c r="O60" s="100" t="s">
        <v>517</v>
      </c>
      <c r="P60" s="101" t="s">
        <v>518</v>
      </c>
    </row>
    <row r="61" spans="1:16" ht="12.75" customHeight="1" thickBot="1" x14ac:dyDescent="0.25">
      <c r="A61" s="89" t="str">
        <f t="shared" si="6"/>
        <v>IBVS 5672 </v>
      </c>
      <c r="B61" s="6" t="str">
        <f t="shared" si="7"/>
        <v>I</v>
      </c>
      <c r="C61" s="89">
        <f t="shared" si="8"/>
        <v>53706.615100000003</v>
      </c>
      <c r="D61" s="18" t="str">
        <f t="shared" si="9"/>
        <v>vis</v>
      </c>
      <c r="E61" s="97">
        <f>VLOOKUP(C61,Active!C$21:E$956,3,FALSE)</f>
        <v>13681.919479156437</v>
      </c>
      <c r="F61" s="6" t="s">
        <v>52</v>
      </c>
      <c r="G61" s="18" t="str">
        <f t="shared" si="10"/>
        <v>53706.6151</v>
      </c>
      <c r="H61" s="89">
        <f t="shared" si="11"/>
        <v>13682</v>
      </c>
      <c r="I61" s="98" t="s">
        <v>524</v>
      </c>
      <c r="J61" s="99" t="s">
        <v>525</v>
      </c>
      <c r="K61" s="98">
        <v>13682</v>
      </c>
      <c r="L61" s="98" t="s">
        <v>526</v>
      </c>
      <c r="M61" s="99" t="s">
        <v>302</v>
      </c>
      <c r="N61" s="99" t="s">
        <v>303</v>
      </c>
      <c r="O61" s="100" t="s">
        <v>527</v>
      </c>
      <c r="P61" s="101" t="s">
        <v>528</v>
      </c>
    </row>
    <row r="62" spans="1:16" ht="12.75" customHeight="1" thickBot="1" x14ac:dyDescent="0.25">
      <c r="A62" s="89" t="str">
        <f t="shared" si="6"/>
        <v>OEJV 0074 </v>
      </c>
      <c r="B62" s="6" t="str">
        <f t="shared" si="7"/>
        <v>I</v>
      </c>
      <c r="C62" s="89">
        <f t="shared" si="8"/>
        <v>53988.375</v>
      </c>
      <c r="D62" s="18" t="str">
        <f t="shared" si="9"/>
        <v>vis</v>
      </c>
      <c r="E62" s="97">
        <f>VLOOKUP(C62,Active!C$21:E$956,3,FALSE)</f>
        <v>14009.914471689935</v>
      </c>
      <c r="F62" s="6" t="s">
        <v>52</v>
      </c>
      <c r="G62" s="18" t="str">
        <f t="shared" si="10"/>
        <v>53988.37500</v>
      </c>
      <c r="H62" s="89">
        <f t="shared" si="11"/>
        <v>14010</v>
      </c>
      <c r="I62" s="98" t="s">
        <v>529</v>
      </c>
      <c r="J62" s="99" t="s">
        <v>530</v>
      </c>
      <c r="K62" s="98">
        <v>14010</v>
      </c>
      <c r="L62" s="98" t="s">
        <v>531</v>
      </c>
      <c r="M62" s="99" t="s">
        <v>458</v>
      </c>
      <c r="N62" s="99" t="s">
        <v>122</v>
      </c>
      <c r="O62" s="100" t="s">
        <v>532</v>
      </c>
      <c r="P62" s="101" t="s">
        <v>523</v>
      </c>
    </row>
    <row r="63" spans="1:16" ht="12.75" customHeight="1" thickBot="1" x14ac:dyDescent="0.25">
      <c r="A63" s="89" t="str">
        <f t="shared" si="6"/>
        <v>JAAVSO 36(2);186 </v>
      </c>
      <c r="B63" s="6" t="str">
        <f t="shared" si="7"/>
        <v>I</v>
      </c>
      <c r="C63" s="89">
        <f t="shared" si="8"/>
        <v>54619.762999999999</v>
      </c>
      <c r="D63" s="18" t="str">
        <f t="shared" si="9"/>
        <v>vis</v>
      </c>
      <c r="E63" s="97">
        <f>VLOOKUP(C63,Active!C$21:E$956,3,FALSE)</f>
        <v>14744.909417194041</v>
      </c>
      <c r="F63" s="6" t="s">
        <v>52</v>
      </c>
      <c r="G63" s="18" t="str">
        <f t="shared" si="10"/>
        <v>54619.763</v>
      </c>
      <c r="H63" s="89">
        <f t="shared" si="11"/>
        <v>14745</v>
      </c>
      <c r="I63" s="98" t="s">
        <v>546</v>
      </c>
      <c r="J63" s="99" t="s">
        <v>547</v>
      </c>
      <c r="K63" s="98">
        <v>14745</v>
      </c>
      <c r="L63" s="98" t="s">
        <v>548</v>
      </c>
      <c r="M63" s="99" t="s">
        <v>458</v>
      </c>
      <c r="N63" s="99" t="s">
        <v>543</v>
      </c>
      <c r="O63" s="100" t="s">
        <v>549</v>
      </c>
      <c r="P63" s="101" t="s">
        <v>550</v>
      </c>
    </row>
    <row r="64" spans="1:16" ht="12.75" customHeight="1" thickBot="1" x14ac:dyDescent="0.25">
      <c r="A64" s="89" t="str">
        <f t="shared" si="6"/>
        <v>JAAVSO 36(2);186 </v>
      </c>
      <c r="B64" s="6" t="str">
        <f t="shared" si="7"/>
        <v>I</v>
      </c>
      <c r="C64" s="89">
        <f t="shared" si="8"/>
        <v>54619.767099999997</v>
      </c>
      <c r="D64" s="18" t="str">
        <f t="shared" si="9"/>
        <v>vis</v>
      </c>
      <c r="E64" s="97">
        <f>VLOOKUP(C64,Active!C$21:E$956,3,FALSE)</f>
        <v>14744.914189979199</v>
      </c>
      <c r="F64" s="6" t="s">
        <v>52</v>
      </c>
      <c r="G64" s="18" t="str">
        <f t="shared" si="10"/>
        <v>54619.7671</v>
      </c>
      <c r="H64" s="89">
        <f t="shared" si="11"/>
        <v>14745</v>
      </c>
      <c r="I64" s="98" t="s">
        <v>551</v>
      </c>
      <c r="J64" s="99" t="s">
        <v>552</v>
      </c>
      <c r="K64" s="98">
        <v>14745</v>
      </c>
      <c r="L64" s="98" t="s">
        <v>553</v>
      </c>
      <c r="M64" s="99" t="s">
        <v>458</v>
      </c>
      <c r="N64" s="99" t="s">
        <v>543</v>
      </c>
      <c r="O64" s="100" t="s">
        <v>554</v>
      </c>
      <c r="P64" s="101" t="s">
        <v>550</v>
      </c>
    </row>
    <row r="65" spans="1:16" ht="12.75" customHeight="1" thickBot="1" x14ac:dyDescent="0.25">
      <c r="A65" s="89" t="str">
        <f t="shared" si="6"/>
        <v>JAAVSO 36(2);186 </v>
      </c>
      <c r="B65" s="6" t="str">
        <f t="shared" si="7"/>
        <v>I</v>
      </c>
      <c r="C65" s="89">
        <f t="shared" si="8"/>
        <v>54649.830600000001</v>
      </c>
      <c r="D65" s="18" t="str">
        <f t="shared" si="9"/>
        <v>vis</v>
      </c>
      <c r="E65" s="97">
        <f>VLOOKUP(C65,Active!C$21:E$956,3,FALSE)</f>
        <v>14779.910928187979</v>
      </c>
      <c r="F65" s="6" t="s">
        <v>52</v>
      </c>
      <c r="G65" s="18" t="str">
        <f t="shared" si="10"/>
        <v>54649.8306</v>
      </c>
      <c r="H65" s="89">
        <f t="shared" si="11"/>
        <v>14780</v>
      </c>
      <c r="I65" s="98" t="s">
        <v>555</v>
      </c>
      <c r="J65" s="99" t="s">
        <v>556</v>
      </c>
      <c r="K65" s="98">
        <v>14780</v>
      </c>
      <c r="L65" s="98" t="s">
        <v>557</v>
      </c>
      <c r="M65" s="99" t="s">
        <v>458</v>
      </c>
      <c r="N65" s="99" t="s">
        <v>543</v>
      </c>
      <c r="O65" s="100" t="s">
        <v>318</v>
      </c>
      <c r="P65" s="101" t="s">
        <v>550</v>
      </c>
    </row>
    <row r="66" spans="1:16" ht="12.75" customHeight="1" thickBot="1" x14ac:dyDescent="0.25">
      <c r="A66" s="89" t="str">
        <f t="shared" si="6"/>
        <v>JAAVSO 36(2);186 </v>
      </c>
      <c r="B66" s="6" t="str">
        <f t="shared" si="7"/>
        <v>I</v>
      </c>
      <c r="C66" s="89">
        <f t="shared" si="8"/>
        <v>54650.6872</v>
      </c>
      <c r="D66" s="18" t="str">
        <f t="shared" si="9"/>
        <v>vis</v>
      </c>
      <c r="E66" s="97">
        <f>VLOOKUP(C66,Active!C$21:E$956,3,FALSE)</f>
        <v>14780.908091058223</v>
      </c>
      <c r="F66" s="6" t="s">
        <v>52</v>
      </c>
      <c r="G66" s="18" t="str">
        <f t="shared" si="10"/>
        <v>54650.6872</v>
      </c>
      <c r="H66" s="89">
        <f t="shared" si="11"/>
        <v>14781</v>
      </c>
      <c r="I66" s="98" t="s">
        <v>558</v>
      </c>
      <c r="J66" s="99" t="s">
        <v>559</v>
      </c>
      <c r="K66" s="98">
        <v>14781</v>
      </c>
      <c r="L66" s="98" t="s">
        <v>560</v>
      </c>
      <c r="M66" s="99" t="s">
        <v>458</v>
      </c>
      <c r="N66" s="99" t="s">
        <v>543</v>
      </c>
      <c r="O66" s="100" t="s">
        <v>549</v>
      </c>
      <c r="P66" s="101" t="s">
        <v>550</v>
      </c>
    </row>
    <row r="67" spans="1:16" ht="12.75" customHeight="1" thickBot="1" x14ac:dyDescent="0.25">
      <c r="A67" s="89" t="str">
        <f t="shared" si="6"/>
        <v> JAAVSO 38;85 </v>
      </c>
      <c r="B67" s="6" t="str">
        <f t="shared" si="7"/>
        <v>I</v>
      </c>
      <c r="C67" s="89">
        <f t="shared" si="8"/>
        <v>55022.643499999998</v>
      </c>
      <c r="D67" s="18" t="str">
        <f t="shared" si="9"/>
        <v>vis</v>
      </c>
      <c r="E67" s="97">
        <f>VLOOKUP(C67,Active!C$21:E$956,3,FALSE)</f>
        <v>15213.900166372307</v>
      </c>
      <c r="F67" s="6" t="s">
        <v>52</v>
      </c>
      <c r="G67" s="18" t="str">
        <f t="shared" si="10"/>
        <v>55022.6435</v>
      </c>
      <c r="H67" s="89">
        <f t="shared" si="11"/>
        <v>15214</v>
      </c>
      <c r="I67" s="98" t="s">
        <v>571</v>
      </c>
      <c r="J67" s="99" t="s">
        <v>572</v>
      </c>
      <c r="K67" s="98" t="s">
        <v>573</v>
      </c>
      <c r="L67" s="98" t="s">
        <v>574</v>
      </c>
      <c r="M67" s="99" t="s">
        <v>458</v>
      </c>
      <c r="N67" s="99" t="s">
        <v>459</v>
      </c>
      <c r="O67" s="100" t="s">
        <v>549</v>
      </c>
      <c r="P67" s="100" t="s">
        <v>575</v>
      </c>
    </row>
    <row r="68" spans="1:16" ht="12.75" customHeight="1" thickBot="1" x14ac:dyDescent="0.25">
      <c r="A68" s="89" t="str">
        <f t="shared" si="6"/>
        <v> JAAVSO 38;85 </v>
      </c>
      <c r="B68" s="6" t="str">
        <f t="shared" si="7"/>
        <v>I</v>
      </c>
      <c r="C68" s="89">
        <f t="shared" si="8"/>
        <v>55030.3727</v>
      </c>
      <c r="D68" s="18" t="str">
        <f t="shared" si="9"/>
        <v>vis</v>
      </c>
      <c r="E68" s="97">
        <f>VLOOKUP(C68,Active!C$21:E$956,3,FALSE)</f>
        <v>15222.897681264561</v>
      </c>
      <c r="F68" s="6" t="s">
        <v>52</v>
      </c>
      <c r="G68" s="18" t="str">
        <f t="shared" si="10"/>
        <v>55030.3727</v>
      </c>
      <c r="H68" s="89">
        <f t="shared" si="11"/>
        <v>15223</v>
      </c>
      <c r="I68" s="98" t="s">
        <v>576</v>
      </c>
      <c r="J68" s="99" t="s">
        <v>577</v>
      </c>
      <c r="K68" s="98" t="s">
        <v>578</v>
      </c>
      <c r="L68" s="98" t="s">
        <v>579</v>
      </c>
      <c r="M68" s="99" t="s">
        <v>458</v>
      </c>
      <c r="N68" s="99" t="s">
        <v>459</v>
      </c>
      <c r="O68" s="100" t="s">
        <v>580</v>
      </c>
      <c r="P68" s="100" t="s">
        <v>575</v>
      </c>
    </row>
    <row r="69" spans="1:16" ht="12.75" customHeight="1" thickBot="1" x14ac:dyDescent="0.25">
      <c r="A69" s="89" t="str">
        <f t="shared" si="6"/>
        <v> JAAVSO 38;120 </v>
      </c>
      <c r="B69" s="6" t="str">
        <f t="shared" si="7"/>
        <v>I</v>
      </c>
      <c r="C69" s="89">
        <f t="shared" si="8"/>
        <v>55138.614699999998</v>
      </c>
      <c r="D69" s="18" t="str">
        <f t="shared" si="9"/>
        <v>vis</v>
      </c>
      <c r="E69" s="97">
        <f>VLOOKUP(C69,Active!C$21:E$956,3,FALSE)</f>
        <v>15348.901537674968</v>
      </c>
      <c r="F69" s="6" t="s">
        <v>52</v>
      </c>
      <c r="G69" s="18" t="str">
        <f t="shared" si="10"/>
        <v>55138.6147</v>
      </c>
      <c r="H69" s="89">
        <f t="shared" si="11"/>
        <v>15349</v>
      </c>
      <c r="I69" s="98" t="s">
        <v>591</v>
      </c>
      <c r="J69" s="99" t="s">
        <v>592</v>
      </c>
      <c r="K69" s="98" t="s">
        <v>593</v>
      </c>
      <c r="L69" s="98" t="s">
        <v>594</v>
      </c>
      <c r="M69" s="99" t="s">
        <v>458</v>
      </c>
      <c r="N69" s="99" t="s">
        <v>459</v>
      </c>
      <c r="O69" s="100" t="s">
        <v>318</v>
      </c>
      <c r="P69" s="100" t="s">
        <v>595</v>
      </c>
    </row>
    <row r="70" spans="1:16" ht="12.75" customHeight="1" thickBot="1" x14ac:dyDescent="0.25">
      <c r="A70" s="89" t="str">
        <f t="shared" si="6"/>
        <v> JAAVSO 39;94 </v>
      </c>
      <c r="B70" s="6" t="str">
        <f t="shared" si="7"/>
        <v>I</v>
      </c>
      <c r="C70" s="89">
        <f t="shared" si="8"/>
        <v>55381.718099999998</v>
      </c>
      <c r="D70" s="18" t="str">
        <f t="shared" si="9"/>
        <v>vis</v>
      </c>
      <c r="E70" s="97">
        <f>VLOOKUP(C70,Active!C$21:E$956,3,FALSE)</f>
        <v>15631.896732760817</v>
      </c>
      <c r="F70" s="6" t="s">
        <v>52</v>
      </c>
      <c r="G70" s="18" t="str">
        <f t="shared" si="10"/>
        <v>55381.7181</v>
      </c>
      <c r="H70" s="89">
        <f t="shared" si="11"/>
        <v>15632</v>
      </c>
      <c r="I70" s="98" t="s">
        <v>596</v>
      </c>
      <c r="J70" s="99" t="s">
        <v>597</v>
      </c>
      <c r="K70" s="98" t="s">
        <v>598</v>
      </c>
      <c r="L70" s="98" t="s">
        <v>599</v>
      </c>
      <c r="M70" s="99" t="s">
        <v>458</v>
      </c>
      <c r="N70" s="99" t="s">
        <v>459</v>
      </c>
      <c r="O70" s="100" t="s">
        <v>318</v>
      </c>
      <c r="P70" s="100" t="s">
        <v>600</v>
      </c>
    </row>
    <row r="71" spans="1:16" ht="12.75" customHeight="1" thickBot="1" x14ac:dyDescent="0.25">
      <c r="A71" s="89" t="str">
        <f t="shared" si="6"/>
        <v> JAAVSO 40;975 </v>
      </c>
      <c r="B71" s="6" t="str">
        <f t="shared" si="7"/>
        <v>I</v>
      </c>
      <c r="C71" s="89">
        <f t="shared" si="8"/>
        <v>55790.615100000003</v>
      </c>
      <c r="D71" s="18" t="str">
        <f t="shared" si="9"/>
        <v>vis</v>
      </c>
      <c r="E71" s="97">
        <f>VLOOKUP(C71,Active!C$21:E$956,3,FALSE)</f>
        <v>16107.891253137821</v>
      </c>
      <c r="F71" s="6" t="s">
        <v>52</v>
      </c>
      <c r="G71" s="18" t="str">
        <f t="shared" si="10"/>
        <v>55790.6151</v>
      </c>
      <c r="H71" s="89">
        <f t="shared" si="11"/>
        <v>16108</v>
      </c>
      <c r="I71" s="98" t="s">
        <v>601</v>
      </c>
      <c r="J71" s="99" t="s">
        <v>602</v>
      </c>
      <c r="K71" s="98" t="s">
        <v>603</v>
      </c>
      <c r="L71" s="98" t="s">
        <v>604</v>
      </c>
      <c r="M71" s="99" t="s">
        <v>458</v>
      </c>
      <c r="N71" s="99" t="s">
        <v>52</v>
      </c>
      <c r="O71" s="100" t="s">
        <v>605</v>
      </c>
      <c r="P71" s="100" t="s">
        <v>606</v>
      </c>
    </row>
    <row r="72" spans="1:16" ht="12.75" customHeight="1" thickBot="1" x14ac:dyDescent="0.25">
      <c r="A72" s="89" t="str">
        <f t="shared" si="6"/>
        <v>BAVM 231 </v>
      </c>
      <c r="B72" s="6" t="str">
        <f t="shared" si="7"/>
        <v>I</v>
      </c>
      <c r="C72" s="89">
        <f t="shared" si="8"/>
        <v>56188.345699999998</v>
      </c>
      <c r="D72" s="18" t="str">
        <f t="shared" si="9"/>
        <v>vis</v>
      </c>
      <c r="E72" s="97">
        <f>VLOOKUP(C72,Active!C$21:E$956,3,FALSE)</f>
        <v>16570.887034927007</v>
      </c>
      <c r="F72" s="6" t="s">
        <v>52</v>
      </c>
      <c r="G72" s="18" t="str">
        <f t="shared" si="10"/>
        <v>56188.3457</v>
      </c>
      <c r="H72" s="89">
        <f t="shared" si="11"/>
        <v>16571</v>
      </c>
      <c r="I72" s="98" t="s">
        <v>612</v>
      </c>
      <c r="J72" s="99" t="s">
        <v>613</v>
      </c>
      <c r="K72" s="98" t="s">
        <v>614</v>
      </c>
      <c r="L72" s="98" t="s">
        <v>615</v>
      </c>
      <c r="M72" s="99" t="s">
        <v>458</v>
      </c>
      <c r="N72" s="99" t="s">
        <v>569</v>
      </c>
      <c r="O72" s="100" t="s">
        <v>388</v>
      </c>
      <c r="P72" s="101" t="s">
        <v>616</v>
      </c>
    </row>
    <row r="73" spans="1:16" ht="12.75" customHeight="1" thickBot="1" x14ac:dyDescent="0.25">
      <c r="A73" s="89" t="str">
        <f t="shared" si="6"/>
        <v> JAAVSO 41;328 </v>
      </c>
      <c r="B73" s="6" t="str">
        <f t="shared" si="7"/>
        <v>I</v>
      </c>
      <c r="C73" s="89">
        <f t="shared" si="8"/>
        <v>56515.636299999998</v>
      </c>
      <c r="D73" s="18" t="str">
        <f t="shared" si="9"/>
        <v>vis</v>
      </c>
      <c r="E73" s="97">
        <f>VLOOKUP(C73,Active!C$21:E$956,3,FALSE)</f>
        <v>16951.884039480479</v>
      </c>
      <c r="F73" s="6" t="s">
        <v>52</v>
      </c>
      <c r="G73" s="18" t="str">
        <f t="shared" si="10"/>
        <v>56515.6363</v>
      </c>
      <c r="H73" s="89">
        <f t="shared" si="11"/>
        <v>16952</v>
      </c>
      <c r="I73" s="98" t="s">
        <v>617</v>
      </c>
      <c r="J73" s="99" t="s">
        <v>618</v>
      </c>
      <c r="K73" s="98" t="s">
        <v>619</v>
      </c>
      <c r="L73" s="98" t="s">
        <v>620</v>
      </c>
      <c r="M73" s="99" t="s">
        <v>458</v>
      </c>
      <c r="N73" s="99" t="s">
        <v>52</v>
      </c>
      <c r="O73" s="100" t="s">
        <v>318</v>
      </c>
      <c r="P73" s="100" t="s">
        <v>621</v>
      </c>
    </row>
    <row r="74" spans="1:16" ht="12.75" customHeight="1" thickBot="1" x14ac:dyDescent="0.25">
      <c r="A74" s="89" t="str">
        <f t="shared" si="6"/>
        <v>BAVM 234 </v>
      </c>
      <c r="B74" s="6" t="str">
        <f t="shared" si="7"/>
        <v>I</v>
      </c>
      <c r="C74" s="89">
        <f t="shared" si="8"/>
        <v>56535.393499999998</v>
      </c>
      <c r="D74" s="18" t="str">
        <f t="shared" si="9"/>
        <v>vis</v>
      </c>
      <c r="E74" s="97">
        <f>VLOOKUP(C74,Active!C$21:E$956,3,FALSE)</f>
        <v>16974.88327630049</v>
      </c>
      <c r="F74" s="6" t="s">
        <v>52</v>
      </c>
      <c r="G74" s="18" t="str">
        <f t="shared" si="10"/>
        <v>56535.3935</v>
      </c>
      <c r="H74" s="89">
        <f t="shared" si="11"/>
        <v>16975</v>
      </c>
      <c r="I74" s="98" t="s">
        <v>622</v>
      </c>
      <c r="J74" s="99" t="s">
        <v>623</v>
      </c>
      <c r="K74" s="98" t="s">
        <v>624</v>
      </c>
      <c r="L74" s="98" t="s">
        <v>625</v>
      </c>
      <c r="M74" s="99" t="s">
        <v>458</v>
      </c>
      <c r="N74" s="99" t="s">
        <v>569</v>
      </c>
      <c r="O74" s="100" t="s">
        <v>388</v>
      </c>
      <c r="P74" s="101" t="s">
        <v>626</v>
      </c>
    </row>
    <row r="75" spans="1:16" ht="12.75" customHeight="1" thickBot="1" x14ac:dyDescent="0.25">
      <c r="A75" s="89" t="str">
        <f t="shared" ref="A75:A106" si="12">P75</f>
        <v>BAVM 234 </v>
      </c>
      <c r="B75" s="6" t="str">
        <f t="shared" ref="B75:B106" si="13">IF(H75=INT(H75),"I","II")</f>
        <v>I</v>
      </c>
      <c r="C75" s="89">
        <f t="shared" ref="C75:C106" si="14">1*G75</f>
        <v>56584.355300000003</v>
      </c>
      <c r="D75" s="18" t="str">
        <f t="shared" ref="D75:D106" si="15">VLOOKUP(F75,I$1:J$5,2,FALSE)</f>
        <v>vis</v>
      </c>
      <c r="E75" s="97">
        <f>VLOOKUP(C75,Active!C$21:E$956,3,FALSE)</f>
        <v>17031.879411042974</v>
      </c>
      <c r="F75" s="6" t="s">
        <v>52</v>
      </c>
      <c r="G75" s="18" t="str">
        <f t="shared" ref="G75:G106" si="16">MID(I75,3,LEN(I75)-3)</f>
        <v>56584.3553</v>
      </c>
      <c r="H75" s="89">
        <f t="shared" ref="H75:H106" si="17">1*K75</f>
        <v>17032</v>
      </c>
      <c r="I75" s="98" t="s">
        <v>627</v>
      </c>
      <c r="J75" s="99" t="s">
        <v>628</v>
      </c>
      <c r="K75" s="98" t="s">
        <v>629</v>
      </c>
      <c r="L75" s="98" t="s">
        <v>630</v>
      </c>
      <c r="M75" s="99" t="s">
        <v>458</v>
      </c>
      <c r="N75" s="99" t="s">
        <v>569</v>
      </c>
      <c r="O75" s="100" t="s">
        <v>388</v>
      </c>
      <c r="P75" s="101" t="s">
        <v>626</v>
      </c>
    </row>
    <row r="76" spans="1:16" ht="12.75" customHeight="1" thickBot="1" x14ac:dyDescent="0.25">
      <c r="A76" s="89" t="str">
        <f t="shared" si="12"/>
        <v>BAVM 238 </v>
      </c>
      <c r="B76" s="6" t="str">
        <f t="shared" si="13"/>
        <v>I</v>
      </c>
      <c r="C76" s="89">
        <f t="shared" si="14"/>
        <v>56815.432000000001</v>
      </c>
      <c r="D76" s="18" t="str">
        <f t="shared" si="15"/>
        <v>vis</v>
      </c>
      <c r="E76" s="97">
        <f>VLOOKUP(C76,Active!C$21:E$956,3,FALSE)</f>
        <v>17300.874397523185</v>
      </c>
      <c r="F76" s="6" t="s">
        <v>52</v>
      </c>
      <c r="G76" s="18" t="str">
        <f t="shared" si="16"/>
        <v>56815.4320</v>
      </c>
      <c r="H76" s="89">
        <f t="shared" si="17"/>
        <v>17301</v>
      </c>
      <c r="I76" s="98" t="s">
        <v>631</v>
      </c>
      <c r="J76" s="99" t="s">
        <v>632</v>
      </c>
      <c r="K76" s="98" t="s">
        <v>633</v>
      </c>
      <c r="L76" s="98" t="s">
        <v>634</v>
      </c>
      <c r="M76" s="99" t="s">
        <v>458</v>
      </c>
      <c r="N76" s="99" t="s">
        <v>569</v>
      </c>
      <c r="O76" s="100" t="s">
        <v>388</v>
      </c>
      <c r="P76" s="101" t="s">
        <v>635</v>
      </c>
    </row>
    <row r="77" spans="1:16" ht="12.75" customHeight="1" thickBot="1" x14ac:dyDescent="0.25">
      <c r="A77" s="89" t="str">
        <f t="shared" si="12"/>
        <v> JAAVSO 42;426 </v>
      </c>
      <c r="B77" s="6" t="str">
        <f t="shared" si="13"/>
        <v>I</v>
      </c>
      <c r="C77" s="89">
        <f t="shared" si="14"/>
        <v>56843.780400000003</v>
      </c>
      <c r="D77" s="18" t="str">
        <f t="shared" si="15"/>
        <v>vis</v>
      </c>
      <c r="E77" s="97">
        <f>VLOOKUP(C77,Active!C$21:E$956,3,FALSE)</f>
        <v>17333.87459821298</v>
      </c>
      <c r="F77" s="6" t="s">
        <v>52</v>
      </c>
      <c r="G77" s="18" t="str">
        <f t="shared" si="16"/>
        <v>56843.7804</v>
      </c>
      <c r="H77" s="89">
        <f t="shared" si="17"/>
        <v>17334</v>
      </c>
      <c r="I77" s="98" t="s">
        <v>636</v>
      </c>
      <c r="J77" s="99" t="s">
        <v>637</v>
      </c>
      <c r="K77" s="98" t="s">
        <v>638</v>
      </c>
      <c r="L77" s="98" t="s">
        <v>639</v>
      </c>
      <c r="M77" s="99" t="s">
        <v>458</v>
      </c>
      <c r="N77" s="99" t="s">
        <v>52</v>
      </c>
      <c r="O77" s="100" t="s">
        <v>318</v>
      </c>
      <c r="P77" s="100" t="s">
        <v>640</v>
      </c>
    </row>
    <row r="78" spans="1:16" ht="12.75" customHeight="1" thickBot="1" x14ac:dyDescent="0.25">
      <c r="A78" s="89" t="str">
        <f t="shared" si="12"/>
        <v>BAVM 239 </v>
      </c>
      <c r="B78" s="6" t="str">
        <f t="shared" si="13"/>
        <v>I</v>
      </c>
      <c r="C78" s="89">
        <f t="shared" si="14"/>
        <v>56918.515500000001</v>
      </c>
      <c r="D78" s="18" t="str">
        <f t="shared" si="15"/>
        <v>vis</v>
      </c>
      <c r="E78" s="97">
        <f>VLOOKUP(C78,Active!C$21:E$956,3,FALSE)</f>
        <v>17420.873275336624</v>
      </c>
      <c r="F78" s="6" t="s">
        <v>52</v>
      </c>
      <c r="G78" s="18" t="str">
        <f t="shared" si="16"/>
        <v>56918.5155</v>
      </c>
      <c r="H78" s="89">
        <f t="shared" si="17"/>
        <v>17421</v>
      </c>
      <c r="I78" s="98" t="s">
        <v>641</v>
      </c>
      <c r="J78" s="99" t="s">
        <v>642</v>
      </c>
      <c r="K78" s="98" t="s">
        <v>643</v>
      </c>
      <c r="L78" s="98" t="s">
        <v>644</v>
      </c>
      <c r="M78" s="99" t="s">
        <v>458</v>
      </c>
      <c r="N78" s="99" t="s">
        <v>569</v>
      </c>
      <c r="O78" s="100" t="s">
        <v>388</v>
      </c>
      <c r="P78" s="101" t="s">
        <v>645</v>
      </c>
    </row>
    <row r="79" spans="1:16" ht="12.75" customHeight="1" thickBot="1" x14ac:dyDescent="0.25">
      <c r="A79" s="89" t="str">
        <f t="shared" si="12"/>
        <v> AAAN 11.5.47 </v>
      </c>
      <c r="B79" s="6" t="str">
        <f t="shared" si="13"/>
        <v>I</v>
      </c>
      <c r="C79" s="89">
        <f t="shared" si="14"/>
        <v>28094.347000000002</v>
      </c>
      <c r="D79" s="18" t="str">
        <f t="shared" si="15"/>
        <v>vis</v>
      </c>
      <c r="E79" s="97">
        <f>VLOOKUP(C79,Active!C$21:E$956,3,FALSE)</f>
        <v>-16133.166642841543</v>
      </c>
      <c r="F79" s="6" t="s">
        <v>52</v>
      </c>
      <c r="G79" s="18" t="str">
        <f t="shared" si="16"/>
        <v>28094.347</v>
      </c>
      <c r="H79" s="89">
        <f t="shared" si="17"/>
        <v>-16133</v>
      </c>
      <c r="I79" s="98" t="s">
        <v>217</v>
      </c>
      <c r="J79" s="99" t="s">
        <v>218</v>
      </c>
      <c r="K79" s="98">
        <v>-16133</v>
      </c>
      <c r="L79" s="98" t="s">
        <v>219</v>
      </c>
      <c r="M79" s="99" t="s">
        <v>196</v>
      </c>
      <c r="N79" s="99"/>
      <c r="O79" s="100" t="s">
        <v>220</v>
      </c>
      <c r="P79" s="100" t="s">
        <v>221</v>
      </c>
    </row>
    <row r="80" spans="1:16" ht="12.75" customHeight="1" thickBot="1" x14ac:dyDescent="0.25">
      <c r="A80" s="89" t="str">
        <f t="shared" si="12"/>
        <v> AAAN 11.5.47 </v>
      </c>
      <c r="B80" s="6" t="str">
        <f t="shared" si="13"/>
        <v>I</v>
      </c>
      <c r="C80" s="89">
        <f t="shared" si="14"/>
        <v>28337.441999999999</v>
      </c>
      <c r="D80" s="18" t="str">
        <f t="shared" si="15"/>
        <v>vis</v>
      </c>
      <c r="E80" s="97">
        <f>VLOOKUP(C80,Active!C$21:E$956,3,FALSE)</f>
        <v>-15850.181226144807</v>
      </c>
      <c r="F80" s="6" t="s">
        <v>52</v>
      </c>
      <c r="G80" s="18" t="str">
        <f t="shared" si="16"/>
        <v>28337.442</v>
      </c>
      <c r="H80" s="89">
        <f t="shared" si="17"/>
        <v>-15850</v>
      </c>
      <c r="I80" s="98" t="s">
        <v>222</v>
      </c>
      <c r="J80" s="99" t="s">
        <v>223</v>
      </c>
      <c r="K80" s="98">
        <v>-15850</v>
      </c>
      <c r="L80" s="98" t="s">
        <v>224</v>
      </c>
      <c r="M80" s="99" t="s">
        <v>196</v>
      </c>
      <c r="N80" s="99"/>
      <c r="O80" s="100" t="s">
        <v>220</v>
      </c>
      <c r="P80" s="100" t="s">
        <v>221</v>
      </c>
    </row>
    <row r="81" spans="1:16" ht="12.75" customHeight="1" thickBot="1" x14ac:dyDescent="0.25">
      <c r="A81" s="89" t="str">
        <f t="shared" si="12"/>
        <v> AAAN 11.5.47 </v>
      </c>
      <c r="B81" s="6" t="str">
        <f t="shared" si="13"/>
        <v>I</v>
      </c>
      <c r="C81" s="89">
        <f t="shared" si="14"/>
        <v>28429.345000000001</v>
      </c>
      <c r="D81" s="18" t="str">
        <f t="shared" si="15"/>
        <v>vis</v>
      </c>
      <c r="E81" s="97">
        <f>VLOOKUP(C81,Active!C$21:E$956,3,FALSE)</f>
        <v>-15743.197500643742</v>
      </c>
      <c r="F81" s="6" t="s">
        <v>52</v>
      </c>
      <c r="G81" s="18" t="str">
        <f t="shared" si="16"/>
        <v>28429.345</v>
      </c>
      <c r="H81" s="89">
        <f t="shared" si="17"/>
        <v>-15743</v>
      </c>
      <c r="I81" s="98" t="s">
        <v>239</v>
      </c>
      <c r="J81" s="99" t="s">
        <v>240</v>
      </c>
      <c r="K81" s="98">
        <v>-15743</v>
      </c>
      <c r="L81" s="98" t="s">
        <v>241</v>
      </c>
      <c r="M81" s="99" t="s">
        <v>196</v>
      </c>
      <c r="N81" s="99"/>
      <c r="O81" s="100" t="s">
        <v>220</v>
      </c>
      <c r="P81" s="100" t="s">
        <v>221</v>
      </c>
    </row>
    <row r="82" spans="1:16" ht="12.75" customHeight="1" thickBot="1" x14ac:dyDescent="0.25">
      <c r="A82" s="89" t="str">
        <f t="shared" si="12"/>
        <v> AAAN 11.5.47 </v>
      </c>
      <c r="B82" s="6" t="str">
        <f t="shared" si="13"/>
        <v>I</v>
      </c>
      <c r="C82" s="89">
        <f t="shared" si="14"/>
        <v>28813.370999999999</v>
      </c>
      <c r="D82" s="18" t="str">
        <f t="shared" si="15"/>
        <v>vis</v>
      </c>
      <c r="E82" s="97">
        <f>VLOOKUP(C82,Active!C$21:E$956,3,FALSE)</f>
        <v>-15296.155160684544</v>
      </c>
      <c r="F82" s="6" t="s">
        <v>52</v>
      </c>
      <c r="G82" s="18" t="str">
        <f t="shared" si="16"/>
        <v>28813.371</v>
      </c>
      <c r="H82" s="89">
        <f t="shared" si="17"/>
        <v>-15296</v>
      </c>
      <c r="I82" s="98" t="s">
        <v>242</v>
      </c>
      <c r="J82" s="99" t="s">
        <v>243</v>
      </c>
      <c r="K82" s="98">
        <v>-15296</v>
      </c>
      <c r="L82" s="98" t="s">
        <v>244</v>
      </c>
      <c r="M82" s="99" t="s">
        <v>196</v>
      </c>
      <c r="N82" s="99"/>
      <c r="O82" s="100" t="s">
        <v>220</v>
      </c>
      <c r="P82" s="100" t="s">
        <v>221</v>
      </c>
    </row>
    <row r="83" spans="1:16" ht="12.75" customHeight="1" thickBot="1" x14ac:dyDescent="0.25">
      <c r="A83" s="89" t="str">
        <f t="shared" si="12"/>
        <v> AAAN 11.5.47 </v>
      </c>
      <c r="B83" s="6" t="str">
        <f t="shared" si="13"/>
        <v>I</v>
      </c>
      <c r="C83" s="89">
        <f t="shared" si="14"/>
        <v>29216.267</v>
      </c>
      <c r="D83" s="18" t="str">
        <f t="shared" si="15"/>
        <v>vis</v>
      </c>
      <c r="E83" s="97">
        <f>VLOOKUP(C83,Active!C$21:E$956,3,FALSE)</f>
        <v>-14827.146368050186</v>
      </c>
      <c r="F83" s="6" t="s">
        <v>52</v>
      </c>
      <c r="G83" s="18" t="str">
        <f t="shared" si="16"/>
        <v>29216.267</v>
      </c>
      <c r="H83" s="89">
        <f t="shared" si="17"/>
        <v>-14827</v>
      </c>
      <c r="I83" s="98" t="s">
        <v>245</v>
      </c>
      <c r="J83" s="99" t="s">
        <v>246</v>
      </c>
      <c r="K83" s="98">
        <v>-14827</v>
      </c>
      <c r="L83" s="98" t="s">
        <v>237</v>
      </c>
      <c r="M83" s="99" t="s">
        <v>196</v>
      </c>
      <c r="N83" s="99"/>
      <c r="O83" s="100" t="s">
        <v>220</v>
      </c>
      <c r="P83" s="100" t="s">
        <v>221</v>
      </c>
    </row>
    <row r="84" spans="1:16" ht="12.75" customHeight="1" thickBot="1" x14ac:dyDescent="0.25">
      <c r="A84" s="89" t="str">
        <f t="shared" si="12"/>
        <v> AOEB 7 </v>
      </c>
      <c r="B84" s="6" t="str">
        <f t="shared" si="13"/>
        <v>I</v>
      </c>
      <c r="C84" s="89">
        <f t="shared" si="14"/>
        <v>43011.712</v>
      </c>
      <c r="D84" s="18" t="str">
        <f t="shared" si="15"/>
        <v>vis</v>
      </c>
      <c r="E84" s="97">
        <f>VLOOKUP(C84,Active!C$21:E$956,3,FALSE)</f>
        <v>1232.0475760537499</v>
      </c>
      <c r="F84" s="6" t="s">
        <v>52</v>
      </c>
      <c r="G84" s="18" t="str">
        <f t="shared" si="16"/>
        <v>43011.712</v>
      </c>
      <c r="H84" s="89">
        <f t="shared" si="17"/>
        <v>1232</v>
      </c>
      <c r="I84" s="98" t="s">
        <v>315</v>
      </c>
      <c r="J84" s="99" t="s">
        <v>316</v>
      </c>
      <c r="K84" s="98">
        <v>1232</v>
      </c>
      <c r="L84" s="98" t="s">
        <v>317</v>
      </c>
      <c r="M84" s="99" t="s">
        <v>214</v>
      </c>
      <c r="N84" s="99"/>
      <c r="O84" s="100" t="s">
        <v>318</v>
      </c>
      <c r="P84" s="100" t="s">
        <v>319</v>
      </c>
    </row>
    <row r="85" spans="1:16" ht="12.75" customHeight="1" thickBot="1" x14ac:dyDescent="0.25">
      <c r="A85" s="89" t="str">
        <f t="shared" si="12"/>
        <v> AOEB 7 </v>
      </c>
      <c r="B85" s="6" t="str">
        <f t="shared" si="13"/>
        <v>I</v>
      </c>
      <c r="C85" s="89">
        <f t="shared" si="14"/>
        <v>43066.654999999999</v>
      </c>
      <c r="D85" s="18" t="str">
        <f t="shared" si="15"/>
        <v>vis</v>
      </c>
      <c r="E85" s="97">
        <f>VLOOKUP(C85,Active!C$21:E$956,3,FALSE)</f>
        <v>1296.0063894788254</v>
      </c>
      <c r="F85" s="6" t="s">
        <v>52</v>
      </c>
      <c r="G85" s="18" t="str">
        <f t="shared" si="16"/>
        <v>43066.655</v>
      </c>
      <c r="H85" s="89">
        <f t="shared" si="17"/>
        <v>1296</v>
      </c>
      <c r="I85" s="98" t="s">
        <v>320</v>
      </c>
      <c r="J85" s="99" t="s">
        <v>321</v>
      </c>
      <c r="K85" s="98">
        <v>1296</v>
      </c>
      <c r="L85" s="98" t="s">
        <v>322</v>
      </c>
      <c r="M85" s="99" t="s">
        <v>214</v>
      </c>
      <c r="N85" s="99"/>
      <c r="O85" s="100" t="s">
        <v>318</v>
      </c>
      <c r="P85" s="100" t="s">
        <v>319</v>
      </c>
    </row>
    <row r="86" spans="1:16" ht="12.75" customHeight="1" thickBot="1" x14ac:dyDescent="0.25">
      <c r="A86" s="89" t="str">
        <f t="shared" si="12"/>
        <v> AOEB 7 </v>
      </c>
      <c r="B86" s="6" t="str">
        <f t="shared" si="13"/>
        <v>I</v>
      </c>
      <c r="C86" s="89">
        <f t="shared" si="14"/>
        <v>43309.775999999998</v>
      </c>
      <c r="D86" s="18" t="str">
        <f t="shared" si="15"/>
        <v>vis</v>
      </c>
      <c r="E86" s="97">
        <f>VLOOKUP(C86,Active!C$21:E$956,3,FALSE)</f>
        <v>1579.0220726180414</v>
      </c>
      <c r="F86" s="6" t="s">
        <v>52</v>
      </c>
      <c r="G86" s="18" t="str">
        <f t="shared" si="16"/>
        <v>43309.776</v>
      </c>
      <c r="H86" s="89">
        <f t="shared" si="17"/>
        <v>1579</v>
      </c>
      <c r="I86" s="98" t="s">
        <v>323</v>
      </c>
      <c r="J86" s="99" t="s">
        <v>324</v>
      </c>
      <c r="K86" s="98">
        <v>1579</v>
      </c>
      <c r="L86" s="98" t="s">
        <v>325</v>
      </c>
      <c r="M86" s="99" t="s">
        <v>214</v>
      </c>
      <c r="N86" s="99"/>
      <c r="O86" s="100" t="s">
        <v>318</v>
      </c>
      <c r="P86" s="100" t="s">
        <v>319</v>
      </c>
    </row>
    <row r="87" spans="1:16" ht="12.75" customHeight="1" thickBot="1" x14ac:dyDescent="0.25">
      <c r="A87" s="89" t="str">
        <f t="shared" si="12"/>
        <v> AOEB 7 </v>
      </c>
      <c r="B87" s="6" t="str">
        <f t="shared" si="13"/>
        <v>I</v>
      </c>
      <c r="C87" s="89">
        <f t="shared" si="14"/>
        <v>43395.675000000003</v>
      </c>
      <c r="D87" s="18" t="str">
        <f t="shared" si="15"/>
        <v>vis</v>
      </c>
      <c r="E87" s="97">
        <f>VLOOKUP(C87,Active!C$21:E$956,3,FALSE)</f>
        <v>1679.0165780946434</v>
      </c>
      <c r="F87" s="6" t="s">
        <v>52</v>
      </c>
      <c r="G87" s="18" t="str">
        <f t="shared" si="16"/>
        <v>43395.675</v>
      </c>
      <c r="H87" s="89">
        <f t="shared" si="17"/>
        <v>1679</v>
      </c>
      <c r="I87" s="98" t="s">
        <v>326</v>
      </c>
      <c r="J87" s="99" t="s">
        <v>327</v>
      </c>
      <c r="K87" s="98">
        <v>1679</v>
      </c>
      <c r="L87" s="98" t="s">
        <v>328</v>
      </c>
      <c r="M87" s="99" t="s">
        <v>214</v>
      </c>
      <c r="N87" s="99"/>
      <c r="O87" s="100" t="s">
        <v>318</v>
      </c>
      <c r="P87" s="100" t="s">
        <v>319</v>
      </c>
    </row>
    <row r="88" spans="1:16" ht="12.75" customHeight="1" thickBot="1" x14ac:dyDescent="0.25">
      <c r="A88" s="89" t="str">
        <f t="shared" si="12"/>
        <v> AOEB 7 </v>
      </c>
      <c r="B88" s="6" t="str">
        <f t="shared" si="13"/>
        <v>I</v>
      </c>
      <c r="C88" s="89">
        <f t="shared" si="14"/>
        <v>43420.603999999999</v>
      </c>
      <c r="D88" s="18" t="str">
        <f t="shared" si="15"/>
        <v>vis</v>
      </c>
      <c r="E88" s="97">
        <f>VLOOKUP(C88,Active!C$21:E$956,3,FALSE)</f>
        <v>1708.0362759610414</v>
      </c>
      <c r="F88" s="6" t="s">
        <v>52</v>
      </c>
      <c r="G88" s="18" t="str">
        <f t="shared" si="16"/>
        <v>43420.604</v>
      </c>
      <c r="H88" s="89">
        <f t="shared" si="17"/>
        <v>1708</v>
      </c>
      <c r="I88" s="98" t="s">
        <v>329</v>
      </c>
      <c r="J88" s="99" t="s">
        <v>330</v>
      </c>
      <c r="K88" s="98">
        <v>1708</v>
      </c>
      <c r="L88" s="98" t="s">
        <v>331</v>
      </c>
      <c r="M88" s="99" t="s">
        <v>214</v>
      </c>
      <c r="N88" s="99"/>
      <c r="O88" s="100" t="s">
        <v>318</v>
      </c>
      <c r="P88" s="100" t="s">
        <v>319</v>
      </c>
    </row>
    <row r="89" spans="1:16" ht="12.75" customHeight="1" thickBot="1" x14ac:dyDescent="0.25">
      <c r="A89" s="89" t="str">
        <f t="shared" si="12"/>
        <v> AOEB 7 </v>
      </c>
      <c r="B89" s="6" t="str">
        <f t="shared" si="13"/>
        <v>I</v>
      </c>
      <c r="C89" s="89">
        <f t="shared" si="14"/>
        <v>43687.745000000003</v>
      </c>
      <c r="D89" s="18" t="str">
        <f t="shared" si="15"/>
        <v>vis</v>
      </c>
      <c r="E89" s="97">
        <f>VLOOKUP(C89,Active!C$21:E$956,3,FALSE)</f>
        <v>2019.0134955738861</v>
      </c>
      <c r="F89" s="6" t="s">
        <v>52</v>
      </c>
      <c r="G89" s="18" t="str">
        <f t="shared" si="16"/>
        <v>43687.745</v>
      </c>
      <c r="H89" s="89">
        <f t="shared" si="17"/>
        <v>2019</v>
      </c>
      <c r="I89" s="98" t="s">
        <v>332</v>
      </c>
      <c r="J89" s="99" t="s">
        <v>333</v>
      </c>
      <c r="K89" s="98">
        <v>2019</v>
      </c>
      <c r="L89" s="98" t="s">
        <v>334</v>
      </c>
      <c r="M89" s="99" t="s">
        <v>214</v>
      </c>
      <c r="N89" s="99"/>
      <c r="O89" s="100" t="s">
        <v>318</v>
      </c>
      <c r="P89" s="100" t="s">
        <v>319</v>
      </c>
    </row>
    <row r="90" spans="1:16" ht="12.75" customHeight="1" thickBot="1" x14ac:dyDescent="0.25">
      <c r="A90" s="89" t="str">
        <f t="shared" si="12"/>
        <v> AOEB 7 </v>
      </c>
      <c r="B90" s="6" t="str">
        <f t="shared" si="13"/>
        <v>I</v>
      </c>
      <c r="C90" s="89">
        <f t="shared" si="14"/>
        <v>43779.65</v>
      </c>
      <c r="D90" s="18" t="str">
        <f t="shared" si="15"/>
        <v>vis</v>
      </c>
      <c r="E90" s="97">
        <f>VLOOKUP(C90,Active!C$21:E$956,3,FALSE)</f>
        <v>2125.9995492628286</v>
      </c>
      <c r="F90" s="6" t="s">
        <v>52</v>
      </c>
      <c r="G90" s="18" t="str">
        <f t="shared" si="16"/>
        <v>43779.650</v>
      </c>
      <c r="H90" s="89">
        <f t="shared" si="17"/>
        <v>2126</v>
      </c>
      <c r="I90" s="98" t="s">
        <v>335</v>
      </c>
      <c r="J90" s="99" t="s">
        <v>336</v>
      </c>
      <c r="K90" s="98">
        <v>2126</v>
      </c>
      <c r="L90" s="98" t="s">
        <v>337</v>
      </c>
      <c r="M90" s="99" t="s">
        <v>214</v>
      </c>
      <c r="N90" s="99"/>
      <c r="O90" s="100" t="s">
        <v>318</v>
      </c>
      <c r="P90" s="100" t="s">
        <v>319</v>
      </c>
    </row>
    <row r="91" spans="1:16" ht="12.75" customHeight="1" thickBot="1" x14ac:dyDescent="0.25">
      <c r="A91" s="89" t="str">
        <f t="shared" si="12"/>
        <v> AOEB 7 </v>
      </c>
      <c r="B91" s="6" t="str">
        <f t="shared" si="13"/>
        <v>I</v>
      </c>
      <c r="C91" s="89">
        <f t="shared" si="14"/>
        <v>43822.586000000003</v>
      </c>
      <c r="D91" s="18" t="str">
        <f t="shared" si="15"/>
        <v>vis</v>
      </c>
      <c r="E91" s="97">
        <f>VLOOKUP(C91,Active!C$21:E$956,3,FALSE)</f>
        <v>2175.9810867329188</v>
      </c>
      <c r="F91" s="6" t="s">
        <v>52</v>
      </c>
      <c r="G91" s="18" t="str">
        <f t="shared" si="16"/>
        <v>43822.586</v>
      </c>
      <c r="H91" s="89">
        <f t="shared" si="17"/>
        <v>2176</v>
      </c>
      <c r="I91" s="98" t="s">
        <v>338</v>
      </c>
      <c r="J91" s="99" t="s">
        <v>339</v>
      </c>
      <c r="K91" s="98">
        <v>2176</v>
      </c>
      <c r="L91" s="98" t="s">
        <v>340</v>
      </c>
      <c r="M91" s="99" t="s">
        <v>214</v>
      </c>
      <c r="N91" s="99"/>
      <c r="O91" s="100" t="s">
        <v>318</v>
      </c>
      <c r="P91" s="100" t="s">
        <v>319</v>
      </c>
    </row>
    <row r="92" spans="1:16" ht="12.75" customHeight="1" thickBot="1" x14ac:dyDescent="0.25">
      <c r="A92" s="89" t="str">
        <f t="shared" si="12"/>
        <v> AOEB 7 </v>
      </c>
      <c r="B92" s="6" t="str">
        <f t="shared" si="13"/>
        <v>I</v>
      </c>
      <c r="C92" s="89">
        <f t="shared" si="14"/>
        <v>44010.716</v>
      </c>
      <c r="D92" s="18" t="str">
        <f t="shared" si="15"/>
        <v>vis</v>
      </c>
      <c r="E92" s="97">
        <f>VLOOKUP(C92,Active!C$21:E$956,3,FALSE)</f>
        <v>2394.9820799378667</v>
      </c>
      <c r="F92" s="6" t="s">
        <v>52</v>
      </c>
      <c r="G92" s="18" t="str">
        <f t="shared" si="16"/>
        <v>44010.716</v>
      </c>
      <c r="H92" s="89">
        <f t="shared" si="17"/>
        <v>2395</v>
      </c>
      <c r="I92" s="98" t="s">
        <v>341</v>
      </c>
      <c r="J92" s="99" t="s">
        <v>342</v>
      </c>
      <c r="K92" s="98">
        <v>2395</v>
      </c>
      <c r="L92" s="98" t="s">
        <v>343</v>
      </c>
      <c r="M92" s="99" t="s">
        <v>214</v>
      </c>
      <c r="N92" s="99"/>
      <c r="O92" s="100" t="s">
        <v>318</v>
      </c>
      <c r="P92" s="100" t="s">
        <v>319</v>
      </c>
    </row>
    <row r="93" spans="1:16" ht="12.75" customHeight="1" thickBot="1" x14ac:dyDescent="0.25">
      <c r="A93" s="89" t="str">
        <f t="shared" si="12"/>
        <v> AOEB 7 </v>
      </c>
      <c r="B93" s="6" t="str">
        <f t="shared" si="13"/>
        <v>I</v>
      </c>
      <c r="C93" s="89">
        <f t="shared" si="14"/>
        <v>44492.694000000003</v>
      </c>
      <c r="D93" s="18" t="str">
        <f t="shared" si="15"/>
        <v>vis</v>
      </c>
      <c r="E93" s="97">
        <f>VLOOKUP(C93,Active!C$21:E$956,3,FALSE)</f>
        <v>2956.0497496499615</v>
      </c>
      <c r="F93" s="6" t="s">
        <v>52</v>
      </c>
      <c r="G93" s="18" t="str">
        <f t="shared" si="16"/>
        <v>44492.694</v>
      </c>
      <c r="H93" s="89">
        <f t="shared" si="17"/>
        <v>2956</v>
      </c>
      <c r="I93" s="98" t="s">
        <v>348</v>
      </c>
      <c r="J93" s="99" t="s">
        <v>349</v>
      </c>
      <c r="K93" s="98">
        <v>2956</v>
      </c>
      <c r="L93" s="98" t="s">
        <v>350</v>
      </c>
      <c r="M93" s="99" t="s">
        <v>214</v>
      </c>
      <c r="N93" s="99"/>
      <c r="O93" s="100" t="s">
        <v>318</v>
      </c>
      <c r="P93" s="100" t="s">
        <v>319</v>
      </c>
    </row>
    <row r="94" spans="1:16" ht="12.75" customHeight="1" thickBot="1" x14ac:dyDescent="0.25">
      <c r="A94" s="89" t="str">
        <f t="shared" si="12"/>
        <v> AOEB 7 </v>
      </c>
      <c r="B94" s="6" t="str">
        <f t="shared" si="13"/>
        <v>I</v>
      </c>
      <c r="C94" s="89">
        <f t="shared" si="14"/>
        <v>44554.54</v>
      </c>
      <c r="D94" s="18" t="str">
        <f t="shared" si="15"/>
        <v>vis</v>
      </c>
      <c r="E94" s="97">
        <f>VLOOKUP(C94,Active!C$21:E$956,3,FALSE)</f>
        <v>3028.0443035528633</v>
      </c>
      <c r="F94" s="6" t="s">
        <v>52</v>
      </c>
      <c r="G94" s="18" t="str">
        <f t="shared" si="16"/>
        <v>44554.540</v>
      </c>
      <c r="H94" s="89">
        <f t="shared" si="17"/>
        <v>3028</v>
      </c>
      <c r="I94" s="98" t="s">
        <v>351</v>
      </c>
      <c r="J94" s="99" t="s">
        <v>352</v>
      </c>
      <c r="K94" s="98">
        <v>3028</v>
      </c>
      <c r="L94" s="98" t="s">
        <v>353</v>
      </c>
      <c r="M94" s="99" t="s">
        <v>214</v>
      </c>
      <c r="N94" s="99"/>
      <c r="O94" s="100" t="s">
        <v>354</v>
      </c>
      <c r="P94" s="100" t="s">
        <v>319</v>
      </c>
    </row>
    <row r="95" spans="1:16" ht="12.75" customHeight="1" thickBot="1" x14ac:dyDescent="0.25">
      <c r="A95" s="89" t="str">
        <f t="shared" si="12"/>
        <v> AOEB 7 </v>
      </c>
      <c r="B95" s="6" t="str">
        <f t="shared" si="13"/>
        <v>I</v>
      </c>
      <c r="C95" s="89">
        <f t="shared" si="14"/>
        <v>44560.531000000003</v>
      </c>
      <c r="D95" s="18" t="str">
        <f t="shared" si="15"/>
        <v>vis</v>
      </c>
      <c r="E95" s="97">
        <f>VLOOKUP(C95,Active!C$21:E$956,3,FALSE)</f>
        <v>3035.018390356091</v>
      </c>
      <c r="F95" s="6" t="s">
        <v>52</v>
      </c>
      <c r="G95" s="18" t="str">
        <f t="shared" si="16"/>
        <v>44560.531</v>
      </c>
      <c r="H95" s="89">
        <f t="shared" si="17"/>
        <v>3035</v>
      </c>
      <c r="I95" s="98" t="s">
        <v>355</v>
      </c>
      <c r="J95" s="99" t="s">
        <v>356</v>
      </c>
      <c r="K95" s="98">
        <v>3035</v>
      </c>
      <c r="L95" s="98" t="s">
        <v>357</v>
      </c>
      <c r="M95" s="99" t="s">
        <v>214</v>
      </c>
      <c r="N95" s="99"/>
      <c r="O95" s="100" t="s">
        <v>354</v>
      </c>
      <c r="P95" s="100" t="s">
        <v>319</v>
      </c>
    </row>
    <row r="96" spans="1:16" ht="12.75" customHeight="1" thickBot="1" x14ac:dyDescent="0.25">
      <c r="A96" s="89" t="str">
        <f t="shared" si="12"/>
        <v> AOEB 7 </v>
      </c>
      <c r="B96" s="6" t="str">
        <f t="shared" si="13"/>
        <v>II</v>
      </c>
      <c r="C96" s="89">
        <f t="shared" si="14"/>
        <v>46714.569000000003</v>
      </c>
      <c r="D96" s="18" t="str">
        <f t="shared" si="15"/>
        <v>vis</v>
      </c>
      <c r="E96" s="97">
        <f>VLOOKUP(C96,Active!C$21:E$956,3,FALSE)</f>
        <v>5542.5209758087358</v>
      </c>
      <c r="F96" s="6" t="s">
        <v>52</v>
      </c>
      <c r="G96" s="18" t="str">
        <f t="shared" si="16"/>
        <v>46714.569</v>
      </c>
      <c r="H96" s="89">
        <f t="shared" si="17"/>
        <v>5542.5</v>
      </c>
      <c r="I96" s="98" t="s">
        <v>401</v>
      </c>
      <c r="J96" s="99" t="s">
        <v>402</v>
      </c>
      <c r="K96" s="98">
        <v>5542.5</v>
      </c>
      <c r="L96" s="98" t="s">
        <v>403</v>
      </c>
      <c r="M96" s="99" t="s">
        <v>214</v>
      </c>
      <c r="N96" s="99"/>
      <c r="O96" s="100" t="s">
        <v>318</v>
      </c>
      <c r="P96" s="100" t="s">
        <v>319</v>
      </c>
    </row>
    <row r="97" spans="1:16" ht="12.75" customHeight="1" thickBot="1" x14ac:dyDescent="0.25">
      <c r="A97" s="89" t="str">
        <f t="shared" si="12"/>
        <v> AOEB 7 </v>
      </c>
      <c r="B97" s="6" t="str">
        <f t="shared" si="13"/>
        <v>II</v>
      </c>
      <c r="C97" s="89">
        <f t="shared" si="14"/>
        <v>47465.332999999999</v>
      </c>
      <c r="D97" s="18" t="str">
        <f t="shared" si="15"/>
        <v>vis</v>
      </c>
      <c r="E97" s="97">
        <f>VLOOKUP(C97,Active!C$21:E$956,3,FALSE)</f>
        <v>6416.480799667348</v>
      </c>
      <c r="F97" s="6" t="s">
        <v>52</v>
      </c>
      <c r="G97" s="18" t="str">
        <f t="shared" si="16"/>
        <v>47465.333</v>
      </c>
      <c r="H97" s="89">
        <f t="shared" si="17"/>
        <v>6416.5</v>
      </c>
      <c r="I97" s="98" t="s">
        <v>420</v>
      </c>
      <c r="J97" s="99" t="s">
        <v>421</v>
      </c>
      <c r="K97" s="98">
        <v>6416.5</v>
      </c>
      <c r="L97" s="98" t="s">
        <v>340</v>
      </c>
      <c r="M97" s="99" t="s">
        <v>214</v>
      </c>
      <c r="N97" s="99"/>
      <c r="O97" s="100" t="s">
        <v>318</v>
      </c>
      <c r="P97" s="100" t="s">
        <v>319</v>
      </c>
    </row>
    <row r="98" spans="1:16" ht="12.75" customHeight="1" thickBot="1" x14ac:dyDescent="0.25">
      <c r="A98" s="89" t="str">
        <f t="shared" si="12"/>
        <v> AOEB 7 </v>
      </c>
      <c r="B98" s="6" t="str">
        <f t="shared" si="13"/>
        <v>II</v>
      </c>
      <c r="C98" s="89">
        <f t="shared" si="14"/>
        <v>47706.741000000002</v>
      </c>
      <c r="D98" s="18" t="str">
        <f t="shared" si="15"/>
        <v>vis</v>
      </c>
      <c r="E98" s="97">
        <f>VLOOKUP(C98,Active!C$21:E$956,3,FALSE)</f>
        <v>6697.5023898848649</v>
      </c>
      <c r="F98" s="6" t="s">
        <v>52</v>
      </c>
      <c r="G98" s="18" t="str">
        <f t="shared" si="16"/>
        <v>47706.741</v>
      </c>
      <c r="H98" s="89">
        <f t="shared" si="17"/>
        <v>6697.5</v>
      </c>
      <c r="I98" s="98" t="s">
        <v>422</v>
      </c>
      <c r="J98" s="99" t="s">
        <v>423</v>
      </c>
      <c r="K98" s="98">
        <v>6697.5</v>
      </c>
      <c r="L98" s="98" t="s">
        <v>424</v>
      </c>
      <c r="M98" s="99" t="s">
        <v>214</v>
      </c>
      <c r="N98" s="99"/>
      <c r="O98" s="100" t="s">
        <v>318</v>
      </c>
      <c r="P98" s="100" t="s">
        <v>319</v>
      </c>
    </row>
    <row r="99" spans="1:16" ht="12.75" customHeight="1" thickBot="1" x14ac:dyDescent="0.25">
      <c r="A99" s="89" t="str">
        <f t="shared" si="12"/>
        <v> AOEB 7 </v>
      </c>
      <c r="B99" s="6" t="str">
        <f t="shared" si="13"/>
        <v>II</v>
      </c>
      <c r="C99" s="89">
        <f t="shared" si="14"/>
        <v>47772.866000000002</v>
      </c>
      <c r="D99" s="18" t="str">
        <f t="shared" si="15"/>
        <v>vis</v>
      </c>
      <c r="E99" s="97">
        <f>VLOOKUP(C99,Active!C$21:E$956,3,FALSE)</f>
        <v>6774.4781017632331</v>
      </c>
      <c r="F99" s="6" t="s">
        <v>52</v>
      </c>
      <c r="G99" s="18" t="str">
        <f t="shared" si="16"/>
        <v>47772.866</v>
      </c>
      <c r="H99" s="89">
        <f t="shared" si="17"/>
        <v>6774.5</v>
      </c>
      <c r="I99" s="98" t="s">
        <v>425</v>
      </c>
      <c r="J99" s="99" t="s">
        <v>426</v>
      </c>
      <c r="K99" s="98">
        <v>6774.5</v>
      </c>
      <c r="L99" s="98" t="s">
        <v>285</v>
      </c>
      <c r="M99" s="99" t="s">
        <v>214</v>
      </c>
      <c r="N99" s="99"/>
      <c r="O99" s="100" t="s">
        <v>318</v>
      </c>
      <c r="P99" s="100" t="s">
        <v>319</v>
      </c>
    </row>
    <row r="100" spans="1:16" ht="12.75" customHeight="1" thickBot="1" x14ac:dyDescent="0.25">
      <c r="A100" s="89" t="str">
        <f t="shared" si="12"/>
        <v>BAVM 56 </v>
      </c>
      <c r="B100" s="6" t="str">
        <f t="shared" si="13"/>
        <v>I</v>
      </c>
      <c r="C100" s="89">
        <f t="shared" si="14"/>
        <v>47803.370300000002</v>
      </c>
      <c r="D100" s="18" t="str">
        <f t="shared" si="15"/>
        <v>vis</v>
      </c>
      <c r="E100" s="97" t="e">
        <f>VLOOKUP(C100,Active!C$21:E$956,3,FALSE)</f>
        <v>#N/A</v>
      </c>
      <c r="F100" s="6" t="s">
        <v>52</v>
      </c>
      <c r="G100" s="18" t="str">
        <f t="shared" si="16"/>
        <v>47803.3703</v>
      </c>
      <c r="H100" s="89">
        <f t="shared" si="17"/>
        <v>6810</v>
      </c>
      <c r="I100" s="98" t="s">
        <v>427</v>
      </c>
      <c r="J100" s="99" t="s">
        <v>428</v>
      </c>
      <c r="K100" s="98">
        <v>6810</v>
      </c>
      <c r="L100" s="98" t="s">
        <v>429</v>
      </c>
      <c r="M100" s="99" t="s">
        <v>302</v>
      </c>
      <c r="N100" s="99" t="s">
        <v>430</v>
      </c>
      <c r="O100" s="100" t="s">
        <v>388</v>
      </c>
      <c r="P100" s="101" t="s">
        <v>431</v>
      </c>
    </row>
    <row r="101" spans="1:16" ht="12.75" customHeight="1" thickBot="1" x14ac:dyDescent="0.25">
      <c r="A101" s="89" t="str">
        <f t="shared" si="12"/>
        <v>BAVM 59 </v>
      </c>
      <c r="B101" s="6" t="str">
        <f t="shared" si="13"/>
        <v>I</v>
      </c>
      <c r="C101" s="89">
        <f t="shared" si="14"/>
        <v>48101.454299999998</v>
      </c>
      <c r="D101" s="18" t="str">
        <f t="shared" si="15"/>
        <v>vis</v>
      </c>
      <c r="E101" s="97" t="e">
        <f>VLOOKUP(C101,Active!C$21:E$956,3,FALSE)</f>
        <v>#N/A</v>
      </c>
      <c r="F101" s="6" t="s">
        <v>52</v>
      </c>
      <c r="G101" s="18" t="str">
        <f t="shared" si="16"/>
        <v>48101.4543</v>
      </c>
      <c r="H101" s="89">
        <f t="shared" si="17"/>
        <v>7157</v>
      </c>
      <c r="I101" s="98" t="s">
        <v>432</v>
      </c>
      <c r="J101" s="99" t="s">
        <v>433</v>
      </c>
      <c r="K101" s="98">
        <v>7157</v>
      </c>
      <c r="L101" s="98" t="s">
        <v>434</v>
      </c>
      <c r="M101" s="99" t="s">
        <v>302</v>
      </c>
      <c r="N101" s="99" t="s">
        <v>430</v>
      </c>
      <c r="O101" s="100" t="s">
        <v>388</v>
      </c>
      <c r="P101" s="101" t="s">
        <v>435</v>
      </c>
    </row>
    <row r="102" spans="1:16" ht="12.75" customHeight="1" thickBot="1" x14ac:dyDescent="0.25">
      <c r="A102" s="89" t="str">
        <f t="shared" si="12"/>
        <v> AOEB 7 </v>
      </c>
      <c r="B102" s="6" t="str">
        <f t="shared" si="13"/>
        <v>II</v>
      </c>
      <c r="C102" s="89">
        <f t="shared" si="14"/>
        <v>48237.608999999997</v>
      </c>
      <c r="D102" s="18" t="str">
        <f t="shared" si="15"/>
        <v>vis</v>
      </c>
      <c r="E102" s="97">
        <f>VLOOKUP(C102,Active!C$21:E$956,3,FALSE)</f>
        <v>7315.4826123944313</v>
      </c>
      <c r="F102" s="6" t="s">
        <v>52</v>
      </c>
      <c r="G102" s="18" t="str">
        <f t="shared" si="16"/>
        <v>48237.609</v>
      </c>
      <c r="H102" s="89">
        <f t="shared" si="17"/>
        <v>7315.5</v>
      </c>
      <c r="I102" s="98" t="s">
        <v>436</v>
      </c>
      <c r="J102" s="99" t="s">
        <v>437</v>
      </c>
      <c r="K102" s="98">
        <v>7315.5</v>
      </c>
      <c r="L102" s="98" t="s">
        <v>343</v>
      </c>
      <c r="M102" s="99" t="s">
        <v>214</v>
      </c>
      <c r="N102" s="99"/>
      <c r="O102" s="100" t="s">
        <v>318</v>
      </c>
      <c r="P102" s="100" t="s">
        <v>319</v>
      </c>
    </row>
    <row r="103" spans="1:16" ht="12.75" customHeight="1" thickBot="1" x14ac:dyDescent="0.25">
      <c r="A103" s="89" t="str">
        <f t="shared" si="12"/>
        <v> BBS 98 </v>
      </c>
      <c r="B103" s="6" t="str">
        <f t="shared" si="13"/>
        <v>I</v>
      </c>
      <c r="C103" s="89">
        <f t="shared" si="14"/>
        <v>48467.405100000004</v>
      </c>
      <c r="D103" s="18" t="str">
        <f t="shared" si="15"/>
        <v>vis</v>
      </c>
      <c r="E103" s="97">
        <f>VLOOKUP(C103,Active!C$21:E$956,3,FALSE)</f>
        <v>7582.9868601732323</v>
      </c>
      <c r="F103" s="6" t="s">
        <v>52</v>
      </c>
      <c r="G103" s="18" t="str">
        <f t="shared" si="16"/>
        <v>48467.4051</v>
      </c>
      <c r="H103" s="89">
        <f t="shared" si="17"/>
        <v>7583</v>
      </c>
      <c r="I103" s="98" t="s">
        <v>438</v>
      </c>
      <c r="J103" s="99" t="s">
        <v>439</v>
      </c>
      <c r="K103" s="98">
        <v>7583</v>
      </c>
      <c r="L103" s="98" t="s">
        <v>440</v>
      </c>
      <c r="M103" s="99" t="s">
        <v>302</v>
      </c>
      <c r="N103" s="99" t="s">
        <v>303</v>
      </c>
      <c r="O103" s="100" t="s">
        <v>346</v>
      </c>
      <c r="P103" s="100" t="s">
        <v>441</v>
      </c>
    </row>
    <row r="104" spans="1:16" ht="12.75" customHeight="1" thickBot="1" x14ac:dyDescent="0.25">
      <c r="A104" s="89" t="str">
        <f t="shared" si="12"/>
        <v> BBS 121 </v>
      </c>
      <c r="B104" s="6" t="str">
        <f t="shared" si="13"/>
        <v>I</v>
      </c>
      <c r="C104" s="89">
        <f t="shared" si="14"/>
        <v>51503.215799999998</v>
      </c>
      <c r="D104" s="18" t="str">
        <f t="shared" si="15"/>
        <v>PE</v>
      </c>
      <c r="E104" s="97">
        <f>VLOOKUP(C104,Active!C$21:E$956,3,FALSE)</f>
        <v>11116.955703431702</v>
      </c>
      <c r="F104" s="6" t="str">
        <f>LEFT(M104,1)</f>
        <v>E</v>
      </c>
      <c r="G104" s="18" t="str">
        <f t="shared" si="16"/>
        <v>51503.2158</v>
      </c>
      <c r="H104" s="89">
        <f t="shared" si="17"/>
        <v>11117</v>
      </c>
      <c r="I104" s="98" t="s">
        <v>450</v>
      </c>
      <c r="J104" s="99" t="s">
        <v>451</v>
      </c>
      <c r="K104" s="98">
        <v>11117</v>
      </c>
      <c r="L104" s="98" t="s">
        <v>452</v>
      </c>
      <c r="M104" s="99" t="s">
        <v>302</v>
      </c>
      <c r="N104" s="99" t="s">
        <v>303</v>
      </c>
      <c r="O104" s="100" t="s">
        <v>453</v>
      </c>
      <c r="P104" s="100" t="s">
        <v>454</v>
      </c>
    </row>
    <row r="105" spans="1:16" ht="12.75" customHeight="1" thickBot="1" x14ac:dyDescent="0.25">
      <c r="A105" s="89" t="str">
        <f t="shared" si="12"/>
        <v> AOEB 7 </v>
      </c>
      <c r="B105" s="6" t="str">
        <f t="shared" si="13"/>
        <v>I</v>
      </c>
      <c r="C105" s="89">
        <f t="shared" si="14"/>
        <v>51805.587299999999</v>
      </c>
      <c r="D105" s="18" t="str">
        <f t="shared" si="15"/>
        <v>CCD</v>
      </c>
      <c r="E105" s="97">
        <f>VLOOKUP(C105,Active!C$21:E$956,3,FALSE)</f>
        <v>11468.944534648792</v>
      </c>
      <c r="F105" s="6" t="str">
        <f>LEFT(M105,1)</f>
        <v>C</v>
      </c>
      <c r="G105" s="18" t="str">
        <f t="shared" si="16"/>
        <v>51805.5873</v>
      </c>
      <c r="H105" s="89">
        <f t="shared" si="17"/>
        <v>11469</v>
      </c>
      <c r="I105" s="98" t="s">
        <v>455</v>
      </c>
      <c r="J105" s="99" t="s">
        <v>456</v>
      </c>
      <c r="K105" s="98">
        <v>11469</v>
      </c>
      <c r="L105" s="98" t="s">
        <v>457</v>
      </c>
      <c r="M105" s="99" t="s">
        <v>458</v>
      </c>
      <c r="N105" s="99" t="s">
        <v>459</v>
      </c>
      <c r="O105" s="100" t="s">
        <v>318</v>
      </c>
      <c r="P105" s="100" t="s">
        <v>319</v>
      </c>
    </row>
    <row r="106" spans="1:16" ht="12.75" customHeight="1" thickBot="1" x14ac:dyDescent="0.25">
      <c r="A106" s="89" t="str">
        <f t="shared" si="12"/>
        <v> AOEB 7 </v>
      </c>
      <c r="B106" s="6" t="str">
        <f t="shared" si="13"/>
        <v>I</v>
      </c>
      <c r="C106" s="89">
        <f t="shared" si="14"/>
        <v>52182.694600000003</v>
      </c>
      <c r="D106" s="18" t="str">
        <f t="shared" si="15"/>
        <v>CCD</v>
      </c>
      <c r="E106" s="97">
        <f>VLOOKUP(C106,Active!C$21:E$956,3,FALSE)</f>
        <v>11907.932857855287</v>
      </c>
      <c r="F106" s="6" t="str">
        <f>LEFT(M106,1)</f>
        <v>C</v>
      </c>
      <c r="G106" s="18" t="str">
        <f t="shared" si="16"/>
        <v>52182.6946</v>
      </c>
      <c r="H106" s="89">
        <f t="shared" si="17"/>
        <v>11908</v>
      </c>
      <c r="I106" s="98" t="s">
        <v>460</v>
      </c>
      <c r="J106" s="99" t="s">
        <v>461</v>
      </c>
      <c r="K106" s="98">
        <v>11908</v>
      </c>
      <c r="L106" s="98" t="s">
        <v>462</v>
      </c>
      <c r="M106" s="99" t="s">
        <v>458</v>
      </c>
      <c r="N106" s="99" t="s">
        <v>459</v>
      </c>
      <c r="O106" s="100" t="s">
        <v>463</v>
      </c>
      <c r="P106" s="100" t="s">
        <v>319</v>
      </c>
    </row>
    <row r="107" spans="1:16" ht="12.75" customHeight="1" thickBot="1" x14ac:dyDescent="0.25">
      <c r="A107" s="89" t="str">
        <f t="shared" ref="A107:A126" si="18">P107</f>
        <v> AOEB 7 </v>
      </c>
      <c r="B107" s="6" t="str">
        <f t="shared" ref="B107:B126" si="19">IF(H107=INT(H107),"I","II")</f>
        <v>I</v>
      </c>
      <c r="C107" s="89">
        <f t="shared" ref="C107:C126" si="20">1*G107</f>
        <v>52219.643300000003</v>
      </c>
      <c r="D107" s="18" t="str">
        <f t="shared" ref="D107:D126" si="21">VLOOKUP(F107,I$1:J$5,2,FALSE)</f>
        <v>vis</v>
      </c>
      <c r="E107" s="97">
        <f>VLOOKUP(C107,Active!C$21:E$956,3,FALSE)</f>
        <v>11950.944615669734</v>
      </c>
      <c r="F107" s="6" t="s">
        <v>52</v>
      </c>
      <c r="G107" s="18" t="str">
        <f t="shared" ref="G107:G126" si="22">MID(I107,3,LEN(I107)-3)</f>
        <v>52219.6433</v>
      </c>
      <c r="H107" s="89">
        <f t="shared" ref="H107:H126" si="23">1*K107</f>
        <v>11951</v>
      </c>
      <c r="I107" s="98" t="s">
        <v>464</v>
      </c>
      <c r="J107" s="99" t="s">
        <v>465</v>
      </c>
      <c r="K107" s="98">
        <v>11951</v>
      </c>
      <c r="L107" s="98" t="s">
        <v>457</v>
      </c>
      <c r="M107" s="99" t="s">
        <v>458</v>
      </c>
      <c r="N107" s="99" t="s">
        <v>459</v>
      </c>
      <c r="O107" s="100" t="s">
        <v>318</v>
      </c>
      <c r="P107" s="100" t="s">
        <v>319</v>
      </c>
    </row>
    <row r="108" spans="1:16" ht="12.75" customHeight="1" thickBot="1" x14ac:dyDescent="0.25">
      <c r="A108" s="89" t="str">
        <f t="shared" si="18"/>
        <v>VSB 40 </v>
      </c>
      <c r="B108" s="6" t="str">
        <f t="shared" si="19"/>
        <v>I</v>
      </c>
      <c r="C108" s="89">
        <f t="shared" si="20"/>
        <v>52564.956200000001</v>
      </c>
      <c r="D108" s="18" t="str">
        <f t="shared" si="21"/>
        <v>vis</v>
      </c>
      <c r="E108" s="97">
        <f>VLOOKUP(C108,Active!C$21:E$956,3,FALSE)</f>
        <v>12352.921270464192</v>
      </c>
      <c r="F108" s="6" t="s">
        <v>52</v>
      </c>
      <c r="G108" s="18" t="str">
        <f t="shared" si="22"/>
        <v>52564.9562</v>
      </c>
      <c r="H108" s="89">
        <f t="shared" si="23"/>
        <v>12353</v>
      </c>
      <c r="I108" s="98" t="s">
        <v>466</v>
      </c>
      <c r="J108" s="99" t="s">
        <v>467</v>
      </c>
      <c r="K108" s="98">
        <v>12353</v>
      </c>
      <c r="L108" s="98" t="s">
        <v>468</v>
      </c>
      <c r="M108" s="99" t="s">
        <v>302</v>
      </c>
      <c r="N108" s="99" t="s">
        <v>303</v>
      </c>
      <c r="O108" s="100" t="s">
        <v>469</v>
      </c>
      <c r="P108" s="101" t="s">
        <v>470</v>
      </c>
    </row>
    <row r="109" spans="1:16" ht="12.75" customHeight="1" thickBot="1" x14ac:dyDescent="0.25">
      <c r="A109" s="89" t="str">
        <f t="shared" si="18"/>
        <v>IBVS 5809 </v>
      </c>
      <c r="B109" s="6" t="str">
        <f t="shared" si="19"/>
        <v>II</v>
      </c>
      <c r="C109" s="89">
        <f t="shared" si="20"/>
        <v>52612.633000000002</v>
      </c>
      <c r="D109" s="18" t="str">
        <f t="shared" si="21"/>
        <v>vis</v>
      </c>
      <c r="E109" s="97">
        <f>VLOOKUP(C109,Active!C$21:E$956,3,FALSE)</f>
        <v>12408.421544491906</v>
      </c>
      <c r="F109" s="6" t="s">
        <v>52</v>
      </c>
      <c r="G109" s="18" t="str">
        <f t="shared" si="22"/>
        <v>52612.633</v>
      </c>
      <c r="H109" s="89">
        <f t="shared" si="23"/>
        <v>12408.5</v>
      </c>
      <c r="I109" s="98" t="s">
        <v>471</v>
      </c>
      <c r="J109" s="99" t="s">
        <v>472</v>
      </c>
      <c r="K109" s="98">
        <v>12408.5</v>
      </c>
      <c r="L109" s="98" t="s">
        <v>473</v>
      </c>
      <c r="M109" s="99" t="s">
        <v>458</v>
      </c>
      <c r="N109" s="99" t="s">
        <v>52</v>
      </c>
      <c r="O109" s="100" t="s">
        <v>474</v>
      </c>
      <c r="P109" s="101" t="s">
        <v>475</v>
      </c>
    </row>
    <row r="110" spans="1:16" ht="12.75" customHeight="1" thickBot="1" x14ac:dyDescent="0.25">
      <c r="A110" s="89" t="str">
        <f t="shared" si="18"/>
        <v>IBVS 5809 </v>
      </c>
      <c r="B110" s="6" t="str">
        <f t="shared" si="19"/>
        <v>I</v>
      </c>
      <c r="C110" s="89">
        <f t="shared" si="20"/>
        <v>52613.078200000004</v>
      </c>
      <c r="D110" s="18" t="str">
        <f t="shared" si="21"/>
        <v>vis</v>
      </c>
      <c r="E110" s="97">
        <f>VLOOKUP(C110,Active!C$21:E$956,3,FALSE)</f>
        <v>12408.939799114643</v>
      </c>
      <c r="F110" s="6" t="s">
        <v>52</v>
      </c>
      <c r="G110" s="18" t="str">
        <f t="shared" si="22"/>
        <v>52613.0782</v>
      </c>
      <c r="H110" s="89">
        <f t="shared" si="23"/>
        <v>12409</v>
      </c>
      <c r="I110" s="98" t="s">
        <v>476</v>
      </c>
      <c r="J110" s="99" t="s">
        <v>477</v>
      </c>
      <c r="K110" s="98">
        <v>12409</v>
      </c>
      <c r="L110" s="98" t="s">
        <v>478</v>
      </c>
      <c r="M110" s="99" t="s">
        <v>458</v>
      </c>
      <c r="N110" s="99" t="s">
        <v>52</v>
      </c>
      <c r="O110" s="100" t="s">
        <v>474</v>
      </c>
      <c r="P110" s="101" t="s">
        <v>475</v>
      </c>
    </row>
    <row r="111" spans="1:16" ht="12.75" customHeight="1" thickBot="1" x14ac:dyDescent="0.25">
      <c r="A111" s="89" t="str">
        <f t="shared" si="18"/>
        <v>IBVS 5583 </v>
      </c>
      <c r="B111" s="6" t="str">
        <f t="shared" si="19"/>
        <v>II</v>
      </c>
      <c r="C111" s="89">
        <f t="shared" si="20"/>
        <v>52875.4925</v>
      </c>
      <c r="D111" s="18" t="str">
        <f t="shared" si="21"/>
        <v>vis</v>
      </c>
      <c r="E111" s="97" t="e">
        <f>VLOOKUP(C111,Active!C$21:E$956,3,FALSE)</f>
        <v>#N/A</v>
      </c>
      <c r="F111" s="6" t="s">
        <v>52</v>
      </c>
      <c r="G111" s="18" t="str">
        <f t="shared" si="22"/>
        <v>52875.4925</v>
      </c>
      <c r="H111" s="89">
        <f t="shared" si="23"/>
        <v>12714.5</v>
      </c>
      <c r="I111" s="98" t="s">
        <v>484</v>
      </c>
      <c r="J111" s="99" t="s">
        <v>485</v>
      </c>
      <c r="K111" s="98">
        <v>12714.5</v>
      </c>
      <c r="L111" s="98" t="s">
        <v>486</v>
      </c>
      <c r="M111" s="99" t="s">
        <v>302</v>
      </c>
      <c r="N111" s="99" t="s">
        <v>303</v>
      </c>
      <c r="O111" s="100" t="s">
        <v>482</v>
      </c>
      <c r="P111" s="101" t="s">
        <v>483</v>
      </c>
    </row>
    <row r="112" spans="1:16" ht="12.75" customHeight="1" thickBot="1" x14ac:dyDescent="0.25">
      <c r="A112" s="89" t="str">
        <f t="shared" si="18"/>
        <v>IBVS 5741 </v>
      </c>
      <c r="B112" s="6" t="str">
        <f t="shared" si="19"/>
        <v>I</v>
      </c>
      <c r="C112" s="89">
        <f t="shared" si="20"/>
        <v>53226.4211</v>
      </c>
      <c r="D112" s="18" t="str">
        <f t="shared" si="21"/>
        <v>vis</v>
      </c>
      <c r="E112" s="97">
        <f>VLOOKUP(C112,Active!C$21:E$956,3,FALSE)</f>
        <v>13122.928553035888</v>
      </c>
      <c r="F112" s="6" t="s">
        <v>52</v>
      </c>
      <c r="G112" s="18" t="str">
        <f t="shared" si="22"/>
        <v>53226.4211</v>
      </c>
      <c r="H112" s="89">
        <f t="shared" si="23"/>
        <v>13123</v>
      </c>
      <c r="I112" s="98" t="s">
        <v>495</v>
      </c>
      <c r="J112" s="99" t="s">
        <v>496</v>
      </c>
      <c r="K112" s="98">
        <v>13123</v>
      </c>
      <c r="L112" s="98" t="s">
        <v>497</v>
      </c>
      <c r="M112" s="99" t="s">
        <v>302</v>
      </c>
      <c r="N112" s="99" t="s">
        <v>303</v>
      </c>
      <c r="O112" s="100" t="s">
        <v>498</v>
      </c>
      <c r="P112" s="101" t="s">
        <v>499</v>
      </c>
    </row>
    <row r="113" spans="1:16" ht="12.75" customHeight="1" thickBot="1" x14ac:dyDescent="0.25">
      <c r="A113" s="89" t="str">
        <f t="shared" si="18"/>
        <v>IBVS 5741 </v>
      </c>
      <c r="B113" s="6" t="str">
        <f t="shared" si="19"/>
        <v>II</v>
      </c>
      <c r="C113" s="89">
        <f t="shared" si="20"/>
        <v>53290.4231</v>
      </c>
      <c r="D113" s="18" t="str">
        <f t="shared" si="21"/>
        <v>vis</v>
      </c>
      <c r="E113" s="97">
        <f>VLOOKUP(C113,Active!C$21:E$956,3,FALSE)</f>
        <v>13197.432893476558</v>
      </c>
      <c r="F113" s="6" t="s">
        <v>52</v>
      </c>
      <c r="G113" s="18" t="str">
        <f t="shared" si="22"/>
        <v>53290.4231</v>
      </c>
      <c r="H113" s="89">
        <f t="shared" si="23"/>
        <v>13197.5</v>
      </c>
      <c r="I113" s="98" t="s">
        <v>506</v>
      </c>
      <c r="J113" s="99" t="s">
        <v>507</v>
      </c>
      <c r="K113" s="98">
        <v>13197.5</v>
      </c>
      <c r="L113" s="98" t="s">
        <v>508</v>
      </c>
      <c r="M113" s="99" t="s">
        <v>302</v>
      </c>
      <c r="N113" s="99" t="s">
        <v>303</v>
      </c>
      <c r="O113" s="100" t="s">
        <v>498</v>
      </c>
      <c r="P113" s="101" t="s">
        <v>499</v>
      </c>
    </row>
    <row r="114" spans="1:16" ht="12.75" customHeight="1" thickBot="1" x14ac:dyDescent="0.25">
      <c r="A114" s="89" t="str">
        <f t="shared" si="18"/>
        <v> AOEB 12 </v>
      </c>
      <c r="B114" s="6" t="str">
        <f t="shared" si="19"/>
        <v>I</v>
      </c>
      <c r="C114" s="89">
        <f t="shared" si="20"/>
        <v>53304.5962</v>
      </c>
      <c r="D114" s="18" t="str">
        <f t="shared" si="21"/>
        <v>vis</v>
      </c>
      <c r="E114" s="97">
        <f>VLOOKUP(C114,Active!C$21:E$956,3,FALSE)</f>
        <v>13213.931713318121</v>
      </c>
      <c r="F114" s="6" t="s">
        <v>52</v>
      </c>
      <c r="G114" s="18" t="str">
        <f t="shared" si="22"/>
        <v>53304.5962</v>
      </c>
      <c r="H114" s="89">
        <f t="shared" si="23"/>
        <v>13214</v>
      </c>
      <c r="I114" s="98" t="s">
        <v>509</v>
      </c>
      <c r="J114" s="99" t="s">
        <v>510</v>
      </c>
      <c r="K114" s="98">
        <v>13214</v>
      </c>
      <c r="L114" s="98" t="s">
        <v>511</v>
      </c>
      <c r="M114" s="99" t="s">
        <v>458</v>
      </c>
      <c r="N114" s="99" t="s">
        <v>459</v>
      </c>
      <c r="O114" s="100" t="s">
        <v>512</v>
      </c>
      <c r="P114" s="100" t="s">
        <v>513</v>
      </c>
    </row>
    <row r="115" spans="1:16" ht="12.75" customHeight="1" thickBot="1" x14ac:dyDescent="0.25">
      <c r="A115" s="89" t="str">
        <f t="shared" si="18"/>
        <v>OEJV 0074 </v>
      </c>
      <c r="B115" s="6" t="str">
        <f t="shared" si="19"/>
        <v>I</v>
      </c>
      <c r="C115" s="89">
        <f t="shared" si="20"/>
        <v>53622.438000000002</v>
      </c>
      <c r="D115" s="18" t="str">
        <f t="shared" si="21"/>
        <v>vis</v>
      </c>
      <c r="E115" s="97" t="e">
        <f>VLOOKUP(C115,Active!C$21:E$956,3,FALSE)</f>
        <v>#N/A</v>
      </c>
      <c r="F115" s="6" t="s">
        <v>52</v>
      </c>
      <c r="G115" s="18" t="str">
        <f t="shared" si="22"/>
        <v>53622.438</v>
      </c>
      <c r="H115" s="89">
        <f t="shared" si="23"/>
        <v>13584</v>
      </c>
      <c r="I115" s="98" t="s">
        <v>519</v>
      </c>
      <c r="J115" s="99" t="s">
        <v>520</v>
      </c>
      <c r="K115" s="98">
        <v>13584</v>
      </c>
      <c r="L115" s="98" t="s">
        <v>521</v>
      </c>
      <c r="M115" s="99" t="s">
        <v>214</v>
      </c>
      <c r="N115" s="99"/>
      <c r="O115" s="100" t="s">
        <v>522</v>
      </c>
      <c r="P115" s="101" t="s">
        <v>523</v>
      </c>
    </row>
    <row r="116" spans="1:16" ht="12.75" customHeight="1" thickBot="1" x14ac:dyDescent="0.25">
      <c r="A116" s="89" t="str">
        <f t="shared" si="18"/>
        <v> AOEB 12 </v>
      </c>
      <c r="B116" s="6" t="str">
        <f t="shared" si="19"/>
        <v>I</v>
      </c>
      <c r="C116" s="89">
        <f t="shared" si="20"/>
        <v>54023.595000000001</v>
      </c>
      <c r="D116" s="18" t="str">
        <f t="shared" si="21"/>
        <v>vis</v>
      </c>
      <c r="E116" s="97">
        <f>VLOOKUP(C116,Active!C$21:E$956,3,FALSE)</f>
        <v>14050.913860307799</v>
      </c>
      <c r="F116" s="6" t="s">
        <v>52</v>
      </c>
      <c r="G116" s="18" t="str">
        <f t="shared" si="22"/>
        <v>54023.5950</v>
      </c>
      <c r="H116" s="89">
        <f t="shared" si="23"/>
        <v>14051</v>
      </c>
      <c r="I116" s="98" t="s">
        <v>533</v>
      </c>
      <c r="J116" s="99" t="s">
        <v>534</v>
      </c>
      <c r="K116" s="98">
        <v>14051</v>
      </c>
      <c r="L116" s="98" t="s">
        <v>535</v>
      </c>
      <c r="M116" s="99" t="s">
        <v>458</v>
      </c>
      <c r="N116" s="99" t="s">
        <v>459</v>
      </c>
      <c r="O116" s="100" t="s">
        <v>536</v>
      </c>
      <c r="P116" s="100" t="s">
        <v>513</v>
      </c>
    </row>
    <row r="117" spans="1:16" ht="12.75" customHeight="1" thickBot="1" x14ac:dyDescent="0.25">
      <c r="A117" s="89" t="str">
        <f t="shared" si="18"/>
        <v> AOEB 12 </v>
      </c>
      <c r="B117" s="6" t="str">
        <f t="shared" si="19"/>
        <v>I</v>
      </c>
      <c r="C117" s="89">
        <f t="shared" si="20"/>
        <v>54296.769200000002</v>
      </c>
      <c r="D117" s="18" t="str">
        <f t="shared" si="21"/>
        <v>vis</v>
      </c>
      <c r="E117" s="97">
        <f>VLOOKUP(C117,Active!C$21:E$956,3,FALSE)</f>
        <v>14368.914291488196</v>
      </c>
      <c r="F117" s="6" t="s">
        <v>52</v>
      </c>
      <c r="G117" s="18" t="str">
        <f t="shared" si="22"/>
        <v>54296.7692</v>
      </c>
      <c r="H117" s="89">
        <f t="shared" si="23"/>
        <v>14369</v>
      </c>
      <c r="I117" s="98" t="s">
        <v>537</v>
      </c>
      <c r="J117" s="99" t="s">
        <v>538</v>
      </c>
      <c r="K117" s="98">
        <v>14369</v>
      </c>
      <c r="L117" s="98" t="s">
        <v>539</v>
      </c>
      <c r="M117" s="99" t="s">
        <v>458</v>
      </c>
      <c r="N117" s="99" t="s">
        <v>459</v>
      </c>
      <c r="O117" s="100" t="s">
        <v>318</v>
      </c>
      <c r="P117" s="100" t="s">
        <v>513</v>
      </c>
    </row>
    <row r="118" spans="1:16" ht="12.75" customHeight="1" thickBot="1" x14ac:dyDescent="0.25">
      <c r="A118" s="89" t="str">
        <f t="shared" si="18"/>
        <v>BAVM 193 </v>
      </c>
      <c r="B118" s="6" t="str">
        <f t="shared" si="19"/>
        <v>I</v>
      </c>
      <c r="C118" s="89">
        <f t="shared" si="20"/>
        <v>54316.525300000001</v>
      </c>
      <c r="D118" s="18" t="str">
        <f t="shared" si="21"/>
        <v>vis</v>
      </c>
      <c r="E118" s="97">
        <f>VLOOKUP(C118,Active!C$21:E$956,3,FALSE)</f>
        <v>14391.912247804872</v>
      </c>
      <c r="F118" s="6" t="s">
        <v>52</v>
      </c>
      <c r="G118" s="18" t="str">
        <f t="shared" si="22"/>
        <v>54316.5253</v>
      </c>
      <c r="H118" s="89">
        <f t="shared" si="23"/>
        <v>14392</v>
      </c>
      <c r="I118" s="98" t="s">
        <v>540</v>
      </c>
      <c r="J118" s="99" t="s">
        <v>541</v>
      </c>
      <c r="K118" s="98">
        <v>14392</v>
      </c>
      <c r="L118" s="98" t="s">
        <v>542</v>
      </c>
      <c r="M118" s="99" t="s">
        <v>458</v>
      </c>
      <c r="N118" s="99" t="s">
        <v>543</v>
      </c>
      <c r="O118" s="100" t="s">
        <v>544</v>
      </c>
      <c r="P118" s="101" t="s">
        <v>545</v>
      </c>
    </row>
    <row r="119" spans="1:16" ht="12.75" customHeight="1" thickBot="1" x14ac:dyDescent="0.25">
      <c r="A119" s="89" t="str">
        <f t="shared" si="18"/>
        <v>OEJV 0094 </v>
      </c>
      <c r="B119" s="6" t="str">
        <f t="shared" si="19"/>
        <v>II</v>
      </c>
      <c r="C119" s="89">
        <f t="shared" si="20"/>
        <v>54685.498</v>
      </c>
      <c r="D119" s="18" t="str">
        <f t="shared" si="21"/>
        <v>vis</v>
      </c>
      <c r="E119" s="97" t="e">
        <f>VLOOKUP(C119,Active!C$21:E$956,3,FALSE)</f>
        <v>#N/A</v>
      </c>
      <c r="F119" s="6" t="s">
        <v>52</v>
      </c>
      <c r="G119" s="18" t="str">
        <f t="shared" si="22"/>
        <v>54685.498</v>
      </c>
      <c r="H119" s="89">
        <f t="shared" si="23"/>
        <v>14821.5</v>
      </c>
      <c r="I119" s="98" t="s">
        <v>561</v>
      </c>
      <c r="J119" s="99" t="s">
        <v>562</v>
      </c>
      <c r="K119" s="98">
        <v>14821.5</v>
      </c>
      <c r="L119" s="98" t="s">
        <v>563</v>
      </c>
      <c r="M119" s="99" t="s">
        <v>214</v>
      </c>
      <c r="N119" s="99"/>
      <c r="O119" s="100" t="s">
        <v>564</v>
      </c>
      <c r="P119" s="101" t="s">
        <v>565</v>
      </c>
    </row>
    <row r="120" spans="1:16" ht="12.75" customHeight="1" thickBot="1" x14ac:dyDescent="0.25">
      <c r="A120" s="89" t="str">
        <f t="shared" si="18"/>
        <v>BAVM 203 </v>
      </c>
      <c r="B120" s="6" t="str">
        <f t="shared" si="19"/>
        <v>I</v>
      </c>
      <c r="C120" s="89">
        <f t="shared" si="20"/>
        <v>54719.410400000001</v>
      </c>
      <c r="D120" s="18" t="str">
        <f t="shared" si="21"/>
        <v>vis</v>
      </c>
      <c r="E120" s="97">
        <f>VLOOKUP(C120,Active!C$21:E$956,3,FALSE)</f>
        <v>14860.908351815267</v>
      </c>
      <c r="F120" s="6" t="s">
        <v>52</v>
      </c>
      <c r="G120" s="18" t="str">
        <f t="shared" si="22"/>
        <v>54719.4104</v>
      </c>
      <c r="H120" s="89">
        <f t="shared" si="23"/>
        <v>14861</v>
      </c>
      <c r="I120" s="98" t="s">
        <v>566</v>
      </c>
      <c r="J120" s="99" t="s">
        <v>567</v>
      </c>
      <c r="K120" s="98">
        <v>14861</v>
      </c>
      <c r="L120" s="98" t="s">
        <v>568</v>
      </c>
      <c r="M120" s="99" t="s">
        <v>458</v>
      </c>
      <c r="N120" s="99" t="s">
        <v>569</v>
      </c>
      <c r="O120" s="100" t="s">
        <v>383</v>
      </c>
      <c r="P120" s="101" t="s">
        <v>570</v>
      </c>
    </row>
    <row r="121" spans="1:16" ht="12.75" customHeight="1" thickBot="1" x14ac:dyDescent="0.25">
      <c r="A121" s="89" t="str">
        <f t="shared" si="18"/>
        <v>BAVM 212 </v>
      </c>
      <c r="B121" s="6" t="str">
        <f t="shared" si="19"/>
        <v>I</v>
      </c>
      <c r="C121" s="89">
        <f t="shared" si="20"/>
        <v>55048.414499999999</v>
      </c>
      <c r="D121" s="18" t="str">
        <f t="shared" si="21"/>
        <v>vis</v>
      </c>
      <c r="E121" s="97">
        <f>VLOOKUP(C121,Active!C$21:E$956,3,FALSE)</f>
        <v>15243.900031337409</v>
      </c>
      <c r="F121" s="6" t="s">
        <v>52</v>
      </c>
      <c r="G121" s="18" t="str">
        <f t="shared" si="22"/>
        <v>55048.4145</v>
      </c>
      <c r="H121" s="89">
        <f t="shared" si="23"/>
        <v>15244</v>
      </c>
      <c r="I121" s="98" t="s">
        <v>581</v>
      </c>
      <c r="J121" s="99" t="s">
        <v>582</v>
      </c>
      <c r="K121" s="98" t="s">
        <v>583</v>
      </c>
      <c r="L121" s="98" t="s">
        <v>584</v>
      </c>
      <c r="M121" s="99" t="s">
        <v>458</v>
      </c>
      <c r="N121" s="99" t="s">
        <v>543</v>
      </c>
      <c r="O121" s="100" t="s">
        <v>585</v>
      </c>
      <c r="P121" s="101" t="s">
        <v>586</v>
      </c>
    </row>
    <row r="122" spans="1:16" ht="12.75" customHeight="1" thickBot="1" x14ac:dyDescent="0.25">
      <c r="A122" s="89" t="str">
        <f t="shared" si="18"/>
        <v>BAVM 212 </v>
      </c>
      <c r="B122" s="6" t="str">
        <f t="shared" si="19"/>
        <v>II</v>
      </c>
      <c r="C122" s="89">
        <f t="shared" si="20"/>
        <v>55063.4496</v>
      </c>
      <c r="D122" s="18" t="str">
        <f t="shared" si="21"/>
        <v>vis</v>
      </c>
      <c r="E122" s="97">
        <f>VLOOKUP(C122,Active!C$21:E$956,3,FALSE)</f>
        <v>15261.402300156502</v>
      </c>
      <c r="F122" s="6" t="s">
        <v>52</v>
      </c>
      <c r="G122" s="18" t="str">
        <f t="shared" si="22"/>
        <v>55063.4496</v>
      </c>
      <c r="H122" s="89">
        <f t="shared" si="23"/>
        <v>15261.5</v>
      </c>
      <c r="I122" s="98" t="s">
        <v>587</v>
      </c>
      <c r="J122" s="99" t="s">
        <v>588</v>
      </c>
      <c r="K122" s="98" t="s">
        <v>589</v>
      </c>
      <c r="L122" s="98" t="s">
        <v>590</v>
      </c>
      <c r="M122" s="99" t="s">
        <v>458</v>
      </c>
      <c r="N122" s="99" t="s">
        <v>569</v>
      </c>
      <c r="O122" s="100" t="s">
        <v>383</v>
      </c>
      <c r="P122" s="101" t="s">
        <v>586</v>
      </c>
    </row>
    <row r="123" spans="1:16" ht="12.75" customHeight="1" thickBot="1" x14ac:dyDescent="0.25">
      <c r="A123" s="89" t="str">
        <f t="shared" si="18"/>
        <v> JAAVSO 41;122 </v>
      </c>
      <c r="B123" s="6" t="str">
        <f t="shared" si="19"/>
        <v>I</v>
      </c>
      <c r="C123" s="89">
        <f t="shared" si="20"/>
        <v>56186.626799999998</v>
      </c>
      <c r="D123" s="18" t="str">
        <f t="shared" si="21"/>
        <v>vis</v>
      </c>
      <c r="E123" s="97" t="e">
        <f>VLOOKUP(C123,Active!C$21:E$956,3,FALSE)</f>
        <v>#N/A</v>
      </c>
      <c r="F123" s="6" t="s">
        <v>52</v>
      </c>
      <c r="G123" s="18" t="str">
        <f t="shared" si="22"/>
        <v>56186.6268</v>
      </c>
      <c r="H123" s="89">
        <f t="shared" si="23"/>
        <v>16569</v>
      </c>
      <c r="I123" s="98" t="s">
        <v>607</v>
      </c>
      <c r="J123" s="99" t="s">
        <v>608</v>
      </c>
      <c r="K123" s="98" t="s">
        <v>609</v>
      </c>
      <c r="L123" s="98" t="s">
        <v>610</v>
      </c>
      <c r="M123" s="99" t="s">
        <v>458</v>
      </c>
      <c r="N123" s="99" t="s">
        <v>52</v>
      </c>
      <c r="O123" s="100" t="s">
        <v>318</v>
      </c>
      <c r="P123" s="100" t="s">
        <v>611</v>
      </c>
    </row>
    <row r="124" spans="1:16" ht="12.75" customHeight="1" thickBot="1" x14ac:dyDescent="0.25">
      <c r="A124" s="89" t="str">
        <f t="shared" si="18"/>
        <v>BAVM 241 (=IBVS 6157) </v>
      </c>
      <c r="B124" s="6" t="str">
        <f t="shared" si="19"/>
        <v>I</v>
      </c>
      <c r="C124" s="89">
        <f t="shared" si="20"/>
        <v>57199.415699999998</v>
      </c>
      <c r="D124" s="18" t="str">
        <f t="shared" si="21"/>
        <v>vis</v>
      </c>
      <c r="E124" s="97">
        <f>VLOOKUP(C124,Active!C$21:E$956,3,FALSE)</f>
        <v>17747.867496308656</v>
      </c>
      <c r="F124" s="6" t="s">
        <v>52</v>
      </c>
      <c r="G124" s="18" t="str">
        <f t="shared" si="22"/>
        <v>57199.4157</v>
      </c>
      <c r="H124" s="89">
        <f t="shared" si="23"/>
        <v>17748</v>
      </c>
      <c r="I124" s="98" t="s">
        <v>646</v>
      </c>
      <c r="J124" s="99" t="s">
        <v>647</v>
      </c>
      <c r="K124" s="98" t="s">
        <v>648</v>
      </c>
      <c r="L124" s="98" t="s">
        <v>649</v>
      </c>
      <c r="M124" s="99" t="s">
        <v>458</v>
      </c>
      <c r="N124" s="99" t="s">
        <v>569</v>
      </c>
      <c r="O124" s="100" t="s">
        <v>388</v>
      </c>
      <c r="P124" s="101" t="s">
        <v>650</v>
      </c>
    </row>
    <row r="125" spans="1:16" ht="12.75" customHeight="1" thickBot="1" x14ac:dyDescent="0.25">
      <c r="A125" s="89" t="str">
        <f t="shared" si="18"/>
        <v>BAVM 241 (=IBVS 6157) </v>
      </c>
      <c r="B125" s="6" t="str">
        <f t="shared" si="19"/>
        <v>II</v>
      </c>
      <c r="C125" s="89">
        <f t="shared" si="20"/>
        <v>57208.4398</v>
      </c>
      <c r="D125" s="18" t="str">
        <f t="shared" si="21"/>
        <v>vis</v>
      </c>
      <c r="E125" s="97">
        <f>VLOOKUP(C125,Active!C$21:E$956,3,FALSE)</f>
        <v>17758.372396445699</v>
      </c>
      <c r="F125" s="6" t="s">
        <v>52</v>
      </c>
      <c r="G125" s="18" t="str">
        <f t="shared" si="22"/>
        <v>57208.4398</v>
      </c>
      <c r="H125" s="89">
        <f t="shared" si="23"/>
        <v>17758.5</v>
      </c>
      <c r="I125" s="98" t="s">
        <v>651</v>
      </c>
      <c r="J125" s="99" t="s">
        <v>652</v>
      </c>
      <c r="K125" s="98" t="s">
        <v>653</v>
      </c>
      <c r="L125" s="98" t="s">
        <v>654</v>
      </c>
      <c r="M125" s="99" t="s">
        <v>458</v>
      </c>
      <c r="N125" s="99" t="s">
        <v>569</v>
      </c>
      <c r="O125" s="100" t="s">
        <v>388</v>
      </c>
      <c r="P125" s="101" t="s">
        <v>650</v>
      </c>
    </row>
    <row r="126" spans="1:16" ht="12.75" customHeight="1" thickBot="1" x14ac:dyDescent="0.25">
      <c r="A126" s="89" t="str">
        <f t="shared" si="18"/>
        <v>BAVM 241 (=IBVS 6157) </v>
      </c>
      <c r="B126" s="6" t="str">
        <f t="shared" si="19"/>
        <v>II</v>
      </c>
      <c r="C126" s="89">
        <f t="shared" si="20"/>
        <v>57220.462399999997</v>
      </c>
      <c r="D126" s="18" t="str">
        <f t="shared" si="21"/>
        <v>vis</v>
      </c>
      <c r="E126" s="97">
        <f>VLOOKUP(C126,Active!C$21:E$956,3,FALSE)</f>
        <v>17772.367832266169</v>
      </c>
      <c r="F126" s="6" t="s">
        <v>52</v>
      </c>
      <c r="G126" s="18" t="str">
        <f t="shared" si="22"/>
        <v>57220.4624</v>
      </c>
      <c r="H126" s="89">
        <f t="shared" si="23"/>
        <v>17772.5</v>
      </c>
      <c r="I126" s="98" t="s">
        <v>655</v>
      </c>
      <c r="J126" s="99" t="s">
        <v>656</v>
      </c>
      <c r="K126" s="98" t="s">
        <v>657</v>
      </c>
      <c r="L126" s="98" t="s">
        <v>658</v>
      </c>
      <c r="M126" s="99" t="s">
        <v>458</v>
      </c>
      <c r="N126" s="99" t="s">
        <v>543</v>
      </c>
      <c r="O126" s="100" t="s">
        <v>544</v>
      </c>
      <c r="P126" s="101" t="s">
        <v>650</v>
      </c>
    </row>
    <row r="127" spans="1:16" x14ac:dyDescent="0.2">
      <c r="B127" s="6"/>
      <c r="F127" s="6"/>
    </row>
    <row r="128" spans="1:1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</sheetData>
  <phoneticPr fontId="8" type="noConversion"/>
  <hyperlinks>
    <hyperlink ref="P37" r:id="rId1" display="http://www.bav-astro.de/sfs/BAVM_link.php?BAVMnr=34" xr:uid="{00000000-0004-0000-0200-000000000000}"/>
    <hyperlink ref="P38" r:id="rId2" display="http://www.bav-astro.de/sfs/BAVM_link.php?BAVMnr=34" xr:uid="{00000000-0004-0000-0200-000001000000}"/>
    <hyperlink ref="P39" r:id="rId3" display="http://www.bav-astro.de/sfs/BAVM_link.php?BAVMnr=34" xr:uid="{00000000-0004-0000-0200-000002000000}"/>
    <hyperlink ref="P40" r:id="rId4" display="http://www.konkoly.hu/cgi-bin/IBVS?2451" xr:uid="{00000000-0004-0000-0200-000003000000}"/>
    <hyperlink ref="P41" r:id="rId5" display="http://www.konkoly.hu/cgi-bin/IBVS?2451" xr:uid="{00000000-0004-0000-0200-000004000000}"/>
    <hyperlink ref="P42" r:id="rId6" display="http://www.konkoly.hu/cgi-bin/IBVS?2451" xr:uid="{00000000-0004-0000-0200-000005000000}"/>
    <hyperlink ref="P43" r:id="rId7" display="http://www.bav-astro.de/sfs/BAVM_link.php?BAVMnr=38" xr:uid="{00000000-0004-0000-0200-000006000000}"/>
    <hyperlink ref="P44" r:id="rId8" display="http://www.bav-astro.de/sfs/BAVM_link.php?BAVMnr=38" xr:uid="{00000000-0004-0000-0200-000007000000}"/>
    <hyperlink ref="P100" r:id="rId9" display="http://www.bav-astro.de/sfs/BAVM_link.php?BAVMnr=56" xr:uid="{00000000-0004-0000-0200-000008000000}"/>
    <hyperlink ref="P101" r:id="rId10" display="http://www.bav-astro.de/sfs/BAVM_link.php?BAVMnr=59" xr:uid="{00000000-0004-0000-0200-000009000000}"/>
    <hyperlink ref="P108" r:id="rId11" display="http://vsolj.cetus-net.org/no40.pdf" xr:uid="{00000000-0004-0000-0200-00000A000000}"/>
    <hyperlink ref="P109" r:id="rId12" display="http://www.konkoly.hu/cgi-bin/IBVS?5809" xr:uid="{00000000-0004-0000-0200-00000B000000}"/>
    <hyperlink ref="P110" r:id="rId13" display="http://www.konkoly.hu/cgi-bin/IBVS?5809" xr:uid="{00000000-0004-0000-0200-00000C000000}"/>
    <hyperlink ref="P55" r:id="rId14" display="http://www.konkoly.hu/cgi-bin/IBVS?5583" xr:uid="{00000000-0004-0000-0200-00000D000000}"/>
    <hyperlink ref="P111" r:id="rId15" display="http://www.konkoly.hu/cgi-bin/IBVS?5583" xr:uid="{00000000-0004-0000-0200-00000E000000}"/>
    <hyperlink ref="P56" r:id="rId16" display="http://www.konkoly.hu/cgi-bin/IBVS?5583" xr:uid="{00000000-0004-0000-0200-00000F000000}"/>
    <hyperlink ref="P57" r:id="rId17" display="http://www.konkoly.hu/cgi-bin/IBVS?5645" xr:uid="{00000000-0004-0000-0200-000010000000}"/>
    <hyperlink ref="P112" r:id="rId18" display="http://www.konkoly.hu/cgi-bin/IBVS?5741" xr:uid="{00000000-0004-0000-0200-000011000000}"/>
    <hyperlink ref="P58" r:id="rId19" display="http://www.konkoly.hu/cgi-bin/IBVS?5645" xr:uid="{00000000-0004-0000-0200-000012000000}"/>
    <hyperlink ref="P59" r:id="rId20" display="http://www.konkoly.hu/cgi-bin/IBVS?5645" xr:uid="{00000000-0004-0000-0200-000013000000}"/>
    <hyperlink ref="P113" r:id="rId21" display="http://www.konkoly.hu/cgi-bin/IBVS?5741" xr:uid="{00000000-0004-0000-0200-000014000000}"/>
    <hyperlink ref="P60" r:id="rId22" display="http://www.konkoly.hu/cgi-bin/IBVS?5662" xr:uid="{00000000-0004-0000-0200-000015000000}"/>
    <hyperlink ref="P115" r:id="rId23" display="http://var.astro.cz/oejv/issues/oejv0074.pdf" xr:uid="{00000000-0004-0000-0200-000016000000}"/>
    <hyperlink ref="P61" r:id="rId24" display="http://www.konkoly.hu/cgi-bin/IBVS?5672" xr:uid="{00000000-0004-0000-0200-000017000000}"/>
    <hyperlink ref="P62" r:id="rId25" display="http://var.astro.cz/oejv/issues/oejv0074.pdf" xr:uid="{00000000-0004-0000-0200-000018000000}"/>
    <hyperlink ref="P118" r:id="rId26" display="http://www.bav-astro.de/sfs/BAVM_link.php?BAVMnr=193" xr:uid="{00000000-0004-0000-0200-000019000000}"/>
    <hyperlink ref="P63" r:id="rId27" display="http://www.aavso.org/sites/default/files/jaavso/v36n2/186.pdf" xr:uid="{00000000-0004-0000-0200-00001A000000}"/>
    <hyperlink ref="P64" r:id="rId28" display="http://www.aavso.org/sites/default/files/jaavso/v36n2/186.pdf" xr:uid="{00000000-0004-0000-0200-00001B000000}"/>
    <hyperlink ref="P65" r:id="rId29" display="http://www.aavso.org/sites/default/files/jaavso/v36n2/186.pdf" xr:uid="{00000000-0004-0000-0200-00001C000000}"/>
    <hyperlink ref="P66" r:id="rId30" display="http://www.aavso.org/sites/default/files/jaavso/v36n2/186.pdf" xr:uid="{00000000-0004-0000-0200-00001D000000}"/>
    <hyperlink ref="P119" r:id="rId31" display="http://var.astro.cz/oejv/issues/oejv0094.pdf" xr:uid="{00000000-0004-0000-0200-00001E000000}"/>
    <hyperlink ref="P120" r:id="rId32" display="http://www.bav-astro.de/sfs/BAVM_link.php?BAVMnr=203" xr:uid="{00000000-0004-0000-0200-00001F000000}"/>
    <hyperlink ref="P121" r:id="rId33" display="http://www.bav-astro.de/sfs/BAVM_link.php?BAVMnr=212" xr:uid="{00000000-0004-0000-0200-000020000000}"/>
    <hyperlink ref="P122" r:id="rId34" display="http://www.bav-astro.de/sfs/BAVM_link.php?BAVMnr=212" xr:uid="{00000000-0004-0000-0200-000021000000}"/>
    <hyperlink ref="P72" r:id="rId35" display="http://www.bav-astro.de/sfs/BAVM_link.php?BAVMnr=231" xr:uid="{00000000-0004-0000-0200-000022000000}"/>
    <hyperlink ref="P74" r:id="rId36" display="http://www.bav-astro.de/sfs/BAVM_link.php?BAVMnr=234" xr:uid="{00000000-0004-0000-0200-000023000000}"/>
    <hyperlink ref="P75" r:id="rId37" display="http://www.bav-astro.de/sfs/BAVM_link.php?BAVMnr=234" xr:uid="{00000000-0004-0000-0200-000024000000}"/>
    <hyperlink ref="P76" r:id="rId38" display="http://www.bav-astro.de/sfs/BAVM_link.php?BAVMnr=238" xr:uid="{00000000-0004-0000-0200-000025000000}"/>
    <hyperlink ref="P78" r:id="rId39" display="http://www.bav-astro.de/sfs/BAVM_link.php?BAVMnr=239" xr:uid="{00000000-0004-0000-0200-000026000000}"/>
    <hyperlink ref="P124" r:id="rId40" display="http://www.bav-astro.de/sfs/BAVM_link.php?BAVMnr=241" xr:uid="{00000000-0004-0000-0200-000027000000}"/>
    <hyperlink ref="P125" r:id="rId41" display="http://www.bav-astro.de/sfs/BAVM_link.php?BAVMnr=241" xr:uid="{00000000-0004-0000-0200-000028000000}"/>
    <hyperlink ref="P126" r:id="rId42" display="http://www.bav-astro.de/sfs/BAVM_link.php?BAVMnr=241" xr:uid="{00000000-0004-0000-0200-000029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38"/>
  <sheetViews>
    <sheetView workbookViewId="0">
      <selection activeCell="E9" sqref="E9:G9"/>
    </sheetView>
  </sheetViews>
  <sheetFormatPr defaultRowHeight="12.75" x14ac:dyDescent="0.2"/>
  <sheetData>
    <row r="1" spans="1:20" ht="18" x14ac:dyDescent="0.2">
      <c r="A1" s="34" t="s">
        <v>74</v>
      </c>
      <c r="B1" s="18"/>
      <c r="C1" s="18"/>
      <c r="D1" s="35" t="s">
        <v>75</v>
      </c>
      <c r="E1" s="18"/>
      <c r="F1" s="18"/>
      <c r="G1" s="18"/>
      <c r="H1" s="18"/>
      <c r="K1" s="36" t="s">
        <v>76</v>
      </c>
      <c r="L1" s="18" t="s">
        <v>77</v>
      </c>
      <c r="M1" s="18">
        <f ca="1">F18*H18-G18*G18</f>
        <v>5453.8228578827438</v>
      </c>
      <c r="N1" s="18"/>
      <c r="O1" s="18"/>
      <c r="P1" s="18"/>
      <c r="Q1" s="18"/>
      <c r="R1" s="18">
        <v>1</v>
      </c>
      <c r="S1" s="18" t="s">
        <v>78</v>
      </c>
      <c r="T1" s="18"/>
    </row>
    <row r="2" spans="1:20" x14ac:dyDescent="0.2">
      <c r="A2" s="18"/>
      <c r="B2" s="18"/>
      <c r="C2" s="18"/>
      <c r="D2" s="18"/>
      <c r="E2" s="18"/>
      <c r="F2" s="18"/>
      <c r="G2" s="18"/>
      <c r="H2" s="18"/>
      <c r="K2" s="36" t="s">
        <v>79</v>
      </c>
      <c r="L2" s="18" t="s">
        <v>80</v>
      </c>
      <c r="M2" s="18">
        <f ca="1">+D18*H18-F18*G18</f>
        <v>1116.67162070872</v>
      </c>
      <c r="N2" s="18"/>
      <c r="O2" s="18"/>
      <c r="P2" s="18"/>
      <c r="Q2" s="18"/>
      <c r="R2" s="18">
        <v>2</v>
      </c>
      <c r="S2" s="18" t="s">
        <v>34</v>
      </c>
      <c r="T2" s="18"/>
    </row>
    <row r="3" spans="1:20" ht="13.5" thickBot="1" x14ac:dyDescent="0.25">
      <c r="A3" s="18" t="s">
        <v>81</v>
      </c>
      <c r="B3" s="18" t="s">
        <v>82</v>
      </c>
      <c r="C3" s="18"/>
      <c r="D3" s="18"/>
      <c r="E3" s="37" t="s">
        <v>83</v>
      </c>
      <c r="F3" s="37" t="s">
        <v>84</v>
      </c>
      <c r="G3" s="37" t="s">
        <v>85</v>
      </c>
      <c r="H3" s="37" t="s">
        <v>86</v>
      </c>
      <c r="K3" s="36" t="s">
        <v>87</v>
      </c>
      <c r="L3" s="18" t="s">
        <v>88</v>
      </c>
      <c r="M3" s="18">
        <f ca="1">+D18*G18-F18*F18</f>
        <v>-3382.2732858203003</v>
      </c>
      <c r="N3" s="18"/>
      <c r="O3" s="18"/>
      <c r="P3" s="18"/>
      <c r="Q3" s="18"/>
      <c r="R3" s="18">
        <v>3</v>
      </c>
      <c r="S3" s="18" t="s">
        <v>89</v>
      </c>
      <c r="T3" s="18"/>
    </row>
    <row r="4" spans="1:20" x14ac:dyDescent="0.2">
      <c r="A4" s="18" t="s">
        <v>90</v>
      </c>
      <c r="B4" s="18" t="s">
        <v>91</v>
      </c>
      <c r="C4" s="18"/>
      <c r="D4" s="38" t="s">
        <v>92</v>
      </c>
      <c r="E4" s="39">
        <f ca="1">(E18*M1-I18*M2+J18*M3)/M7</f>
        <v>3.5344419806450284E-3</v>
      </c>
      <c r="F4" s="40">
        <f ca="1">+E7/M7*M18</f>
        <v>1.3801976498896908E-3</v>
      </c>
      <c r="G4" s="41">
        <f>+B18</f>
        <v>1</v>
      </c>
      <c r="H4" s="42">
        <f ca="1">ABS(F4/E4)</f>
        <v>0.39049945011059639</v>
      </c>
      <c r="K4" s="36" t="s">
        <v>93</v>
      </c>
      <c r="L4" s="18" t="s">
        <v>94</v>
      </c>
      <c r="M4" s="18">
        <f ca="1">+D17*H18-F18*F18</f>
        <v>2591.4128364047556</v>
      </c>
      <c r="N4" s="18"/>
      <c r="O4" s="18"/>
      <c r="P4" s="18"/>
      <c r="Q4" s="18"/>
      <c r="R4" s="18">
        <v>4</v>
      </c>
      <c r="S4" s="18" t="s">
        <v>95</v>
      </c>
      <c r="T4" s="18"/>
    </row>
    <row r="5" spans="1:20" x14ac:dyDescent="0.2">
      <c r="A5" s="18" t="s">
        <v>96</v>
      </c>
      <c r="B5" s="43">
        <v>40323</v>
      </c>
      <c r="C5" s="18"/>
      <c r="D5" s="44" t="s">
        <v>97</v>
      </c>
      <c r="E5" s="45">
        <f ca="1">+(-E18*M2+I18*M4-J18*M5)/M7</f>
        <v>1.2638342860616339E-2</v>
      </c>
      <c r="F5" s="46">
        <f ca="1">N18*E7/M7</f>
        <v>9.5139107399790719E-4</v>
      </c>
      <c r="G5" s="47">
        <f>+B18/A18</f>
        <v>1E-4</v>
      </c>
      <c r="H5" s="42">
        <f ca="1">ABS(F5/E5)</f>
        <v>7.5278150346960157E-2</v>
      </c>
      <c r="K5" s="36" t="s">
        <v>98</v>
      </c>
      <c r="L5" s="18" t="s">
        <v>99</v>
      </c>
      <c r="M5" s="18">
        <f ca="1">+D17*G18-D18*F18</f>
        <v>-989.14454995127267</v>
      </c>
      <c r="N5" s="18"/>
      <c r="O5" s="18"/>
      <c r="P5" s="18"/>
      <c r="Q5" s="18"/>
      <c r="R5" s="18">
        <v>5</v>
      </c>
      <c r="S5" s="18" t="s">
        <v>100</v>
      </c>
      <c r="T5" s="18"/>
    </row>
    <row r="6" spans="1:20" ht="13.5" thickBot="1" x14ac:dyDescent="0.25">
      <c r="A6" s="18"/>
      <c r="B6" s="18"/>
      <c r="D6" s="48" t="s">
        <v>101</v>
      </c>
      <c r="E6" s="49">
        <f ca="1">+(E18*M3-I18*M5+J18*M6)/M7</f>
        <v>-4.7407354594809707E-2</v>
      </c>
      <c r="F6" s="50">
        <f ca="1">O18*E7/M7</f>
        <v>1.1060072023816932E-3</v>
      </c>
      <c r="G6" s="51">
        <f>+B18/A18^2</f>
        <v>1E-8</v>
      </c>
      <c r="H6" s="42">
        <f ca="1">ABS(F6/E6)</f>
        <v>2.3329865415075958E-2</v>
      </c>
      <c r="K6" s="52" t="s">
        <v>102</v>
      </c>
      <c r="L6" s="53" t="s">
        <v>103</v>
      </c>
      <c r="M6" s="53">
        <f ca="1">+D17*F18-D18*D18</f>
        <v>3502.1469965350002</v>
      </c>
      <c r="N6" s="18"/>
      <c r="O6" s="18"/>
      <c r="P6" s="18"/>
      <c r="Q6" s="18"/>
      <c r="R6" s="18">
        <v>6</v>
      </c>
      <c r="S6" s="18" t="s">
        <v>104</v>
      </c>
      <c r="T6" s="18"/>
    </row>
    <row r="7" spans="1:20" x14ac:dyDescent="0.2">
      <c r="B7" s="18"/>
      <c r="C7" s="18"/>
      <c r="D7" s="35" t="s">
        <v>105</v>
      </c>
      <c r="E7" s="54">
        <f ca="1">SQRT(L18/(D17-3))</f>
        <v>6.8091147056005405E-3</v>
      </c>
      <c r="F7" s="18"/>
      <c r="G7" s="55">
        <f>+B22</f>
        <v>-0.14452400000300258</v>
      </c>
      <c r="H7" s="18"/>
      <c r="K7" s="36" t="s">
        <v>106</v>
      </c>
      <c r="L7" s="18" t="s">
        <v>107</v>
      </c>
      <c r="M7" s="18">
        <f ca="1">+D17*M1-D18*M2+F18*M3</f>
        <v>132739.37280489926</v>
      </c>
      <c r="N7" s="18"/>
      <c r="O7" s="18"/>
      <c r="P7" s="18"/>
      <c r="Q7" s="18"/>
      <c r="R7" s="18">
        <v>7</v>
      </c>
      <c r="S7" s="18" t="s">
        <v>47</v>
      </c>
      <c r="T7" s="18"/>
    </row>
    <row r="8" spans="1:20" x14ac:dyDescent="0.2">
      <c r="B8" s="18"/>
      <c r="C8" s="18"/>
      <c r="D8" s="35" t="s">
        <v>108</v>
      </c>
      <c r="E8" s="18"/>
      <c r="F8" s="56">
        <f ca="1">CORREL(INDIRECT(E12):INDIRECT(E13),INDIRECT(K12):INDIRECT(K13))</f>
        <v>0.98933665145306682</v>
      </c>
      <c r="G8" s="54"/>
      <c r="H8" s="18"/>
      <c r="I8" s="55"/>
      <c r="J8" s="18"/>
      <c r="K8" s="18"/>
      <c r="L8" s="18"/>
      <c r="M8" s="18"/>
      <c r="N8" s="18"/>
      <c r="O8" s="18"/>
      <c r="P8" s="18"/>
      <c r="Q8" s="18"/>
      <c r="R8" s="18">
        <v>8</v>
      </c>
      <c r="S8" s="18" t="s">
        <v>109</v>
      </c>
      <c r="T8" s="18"/>
    </row>
    <row r="9" spans="1:20" x14ac:dyDescent="0.2">
      <c r="A9" s="18"/>
      <c r="B9" s="18"/>
      <c r="C9" s="18"/>
      <c r="D9" s="18"/>
      <c r="E9" s="57">
        <f ca="1">E6*G6</f>
        <v>-4.7407354594809712E-10</v>
      </c>
      <c r="F9" s="58">
        <f ca="1">H6</f>
        <v>2.3329865415075958E-2</v>
      </c>
      <c r="G9" s="59">
        <f ca="1">F8</f>
        <v>0.98933665145306682</v>
      </c>
      <c r="I9" s="55"/>
      <c r="J9" s="18"/>
      <c r="K9" s="18"/>
      <c r="L9" s="18"/>
      <c r="M9" s="18"/>
      <c r="N9" s="18"/>
      <c r="O9" s="18"/>
      <c r="P9" s="18"/>
      <c r="Q9" s="18"/>
      <c r="R9" s="18">
        <v>9</v>
      </c>
      <c r="S9" s="18" t="s">
        <v>61</v>
      </c>
      <c r="T9" s="18"/>
    </row>
    <row r="10" spans="1:20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>
        <v>10</v>
      </c>
      <c r="S10" s="18" t="s">
        <v>110</v>
      </c>
      <c r="T10" s="18"/>
    </row>
    <row r="11" spans="1:20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>
        <v>11</v>
      </c>
      <c r="S11" s="18" t="s">
        <v>37</v>
      </c>
      <c r="T11" s="18"/>
    </row>
    <row r="12" spans="1:20" x14ac:dyDescent="0.2">
      <c r="A12" s="60">
        <v>21</v>
      </c>
      <c r="B12" s="18" t="s">
        <v>111</v>
      </c>
      <c r="C12" s="61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18"/>
      <c r="Q12" s="18"/>
      <c r="R12" s="18">
        <v>12</v>
      </c>
      <c r="S12" s="18" t="s">
        <v>112</v>
      </c>
      <c r="T12" s="18"/>
    </row>
    <row r="13" spans="1:20" x14ac:dyDescent="0.2">
      <c r="A13" s="60">
        <f>20+COUNT(A21:A1445)</f>
        <v>81</v>
      </c>
      <c r="B13" s="18" t="s">
        <v>113</v>
      </c>
      <c r="C13" s="61">
        <v>81</v>
      </c>
      <c r="D13" s="6" t="str">
        <f>D$15&amp;$C13</f>
        <v>D81</v>
      </c>
      <c r="E13" s="6" t="str">
        <f t="shared" ref="E13:O13" si="1">E$15&amp;$C13</f>
        <v>E81</v>
      </c>
      <c r="F13" s="6" t="str">
        <f t="shared" si="1"/>
        <v>F81</v>
      </c>
      <c r="G13" s="6" t="str">
        <f t="shared" si="1"/>
        <v>G81</v>
      </c>
      <c r="H13" s="6" t="str">
        <f t="shared" si="1"/>
        <v>H81</v>
      </c>
      <c r="I13" s="6" t="str">
        <f t="shared" si="1"/>
        <v>I81</v>
      </c>
      <c r="J13" s="6" t="str">
        <f t="shared" si="1"/>
        <v>J81</v>
      </c>
      <c r="K13" s="6" t="str">
        <f t="shared" si="1"/>
        <v>K81</v>
      </c>
      <c r="L13" s="6" t="str">
        <f t="shared" si="1"/>
        <v>L81</v>
      </c>
      <c r="M13" s="6" t="str">
        <f t="shared" si="1"/>
        <v>M81</v>
      </c>
      <c r="N13" s="6" t="str">
        <f t="shared" si="1"/>
        <v>N81</v>
      </c>
      <c r="O13" s="6" t="str">
        <f t="shared" si="1"/>
        <v>O81</v>
      </c>
      <c r="P13" s="18"/>
      <c r="Q13" s="18"/>
      <c r="R13" s="18">
        <v>13</v>
      </c>
      <c r="S13" s="18" t="s">
        <v>114</v>
      </c>
      <c r="T13" s="18"/>
    </row>
    <row r="14" spans="1:20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>
        <v>14</v>
      </c>
      <c r="S14" s="18" t="s">
        <v>115</v>
      </c>
      <c r="T14" s="18"/>
    </row>
    <row r="15" spans="1:20" x14ac:dyDescent="0.2">
      <c r="A15" s="6"/>
      <c r="B15" s="18"/>
      <c r="C15" s="18"/>
      <c r="D15" s="6" t="str">
        <f t="shared" ref="D15:O15" si="2">VLOOKUP(D16,$R1:$S25,2,FALSE)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18"/>
      <c r="Q15" s="18"/>
      <c r="R15" s="18">
        <v>15</v>
      </c>
      <c r="S15" s="18" t="s">
        <v>116</v>
      </c>
      <c r="T15" s="18"/>
    </row>
    <row r="16" spans="1:20" x14ac:dyDescent="0.2">
      <c r="A16" s="6"/>
      <c r="B16" s="18"/>
      <c r="C16" s="18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18"/>
      <c r="Q16" s="18"/>
      <c r="R16" s="18">
        <v>16</v>
      </c>
      <c r="S16" s="18" t="s">
        <v>117</v>
      </c>
      <c r="T16" s="18"/>
    </row>
    <row r="17" spans="1:20" x14ac:dyDescent="0.2">
      <c r="A17" s="35" t="s">
        <v>118</v>
      </c>
      <c r="B17" s="18"/>
      <c r="C17" s="18" t="s">
        <v>119</v>
      </c>
      <c r="D17" s="18">
        <f>C13-C12+1</f>
        <v>61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>
        <v>17</v>
      </c>
      <c r="S17" s="18" t="s">
        <v>120</v>
      </c>
      <c r="T17" s="18"/>
    </row>
    <row r="18" spans="1:20" x14ac:dyDescent="0.2">
      <c r="A18" s="62">
        <v>10000</v>
      </c>
      <c r="B18" s="62">
        <v>1</v>
      </c>
      <c r="C18" s="18" t="s">
        <v>121</v>
      </c>
      <c r="D18" s="18">
        <f ca="1">SUM(INDIRECT(D12):INDIRECT(D13))</f>
        <v>4.2579000000000047</v>
      </c>
      <c r="E18" s="18">
        <f ca="1">SUM(INDIRECT(E12):INDIRECT(E13))</f>
        <v>-2.4664387999800965</v>
      </c>
      <c r="F18" s="18">
        <f ca="1">SUM(INDIRECT(F12):INDIRECT(F13))</f>
        <v>57.709454245000003</v>
      </c>
      <c r="G18" s="18">
        <f ca="1">SUM(INDIRECT(G12):INDIRECT(G13))</f>
        <v>-12.187269913466999</v>
      </c>
      <c r="H18" s="18">
        <f ca="1">SUM(INDIRECT(H12):INDIRECT(H13))</f>
        <v>97.078589273123029</v>
      </c>
      <c r="I18" s="18">
        <f ca="1">SUM(INDIRECT(I12):INDIRECT(I13))</f>
        <v>1.3221673958871356</v>
      </c>
      <c r="J18" s="18">
        <f ca="1">SUM(INDIRECT(J12):INDIRECT(J13))</f>
        <v>-4.5522952831724623</v>
      </c>
      <c r="K18" s="18"/>
      <c r="L18" s="18">
        <f ca="1">SUM(INDIRECT(L12):INDIRECT(L13))</f>
        <v>2.6891144982934814E-3</v>
      </c>
      <c r="M18" s="18">
        <f ca="1">SQRT(SUM(INDIRECT(M12):INDIRECT(M13)))</f>
        <v>26906.077855093987</v>
      </c>
      <c r="N18" s="18">
        <f ca="1">SQRT(SUM(INDIRECT(N12):INDIRECT(N13)))</f>
        <v>18546.765609748032</v>
      </c>
      <c r="O18" s="18">
        <f ca="1">SQRT(SUM(INDIRECT(O12):INDIRECT(O13)))</f>
        <v>21560.908974127648</v>
      </c>
      <c r="P18" s="18"/>
      <c r="Q18" s="18"/>
      <c r="R18" s="18">
        <v>18</v>
      </c>
      <c r="S18" s="18" t="s">
        <v>122</v>
      </c>
      <c r="T18" s="18"/>
    </row>
    <row r="19" spans="1:20" x14ac:dyDescent="0.2">
      <c r="A19" s="63" t="s">
        <v>123</v>
      </c>
      <c r="B19" s="18"/>
      <c r="C19" s="18"/>
      <c r="D19" s="64" t="s">
        <v>124</v>
      </c>
      <c r="E19" s="64" t="s">
        <v>125</v>
      </c>
      <c r="F19" s="64" t="s">
        <v>126</v>
      </c>
      <c r="G19" s="64" t="s">
        <v>127</v>
      </c>
      <c r="H19" s="64" t="s">
        <v>128</v>
      </c>
      <c r="I19" s="64" t="s">
        <v>129</v>
      </c>
      <c r="J19" s="64" t="s">
        <v>130</v>
      </c>
      <c r="K19" s="65"/>
      <c r="L19" s="65"/>
      <c r="M19" s="65"/>
      <c r="N19" s="65"/>
      <c r="O19" s="65"/>
      <c r="P19" s="18"/>
      <c r="Q19" s="18"/>
      <c r="R19" s="18">
        <v>19</v>
      </c>
      <c r="S19" s="18" t="s">
        <v>131</v>
      </c>
      <c r="T19" s="18"/>
    </row>
    <row r="20" spans="1:20" ht="15" thickBot="1" x14ac:dyDescent="0.25">
      <c r="A20" s="9" t="s">
        <v>132</v>
      </c>
      <c r="B20" s="9" t="s">
        <v>133</v>
      </c>
      <c r="C20" s="18"/>
      <c r="D20" s="9" t="s">
        <v>132</v>
      </c>
      <c r="E20" s="9" t="s">
        <v>133</v>
      </c>
      <c r="F20" s="9" t="s">
        <v>134</v>
      </c>
      <c r="G20" s="9" t="s">
        <v>135</v>
      </c>
      <c r="H20" s="9" t="s">
        <v>136</v>
      </c>
      <c r="I20" s="9" t="s">
        <v>137</v>
      </c>
      <c r="J20" s="9" t="s">
        <v>138</v>
      </c>
      <c r="K20" s="66" t="s">
        <v>139</v>
      </c>
      <c r="L20" s="9" t="s">
        <v>140</v>
      </c>
      <c r="M20" s="9" t="s">
        <v>141</v>
      </c>
      <c r="N20" s="9" t="s">
        <v>142</v>
      </c>
      <c r="O20" s="9" t="s">
        <v>143</v>
      </c>
      <c r="P20" s="37" t="s">
        <v>144</v>
      </c>
      <c r="Q20" s="18"/>
      <c r="R20" s="18">
        <v>20</v>
      </c>
      <c r="S20" s="18" t="s">
        <v>145</v>
      </c>
      <c r="T20" s="18"/>
    </row>
    <row r="21" spans="1:20" x14ac:dyDescent="0.2">
      <c r="A21" s="67">
        <v>-16680</v>
      </c>
      <c r="B21" s="67">
        <v>-0.14480399999956717</v>
      </c>
      <c r="C21" s="18"/>
      <c r="D21" s="68">
        <f t="shared" ref="D21:E51" si="3">A21/A$18</f>
        <v>-1.6679999999999999</v>
      </c>
      <c r="E21" s="68">
        <f t="shared" si="3"/>
        <v>-0.14480399999956717</v>
      </c>
      <c r="F21" s="60">
        <f>D21*D21</f>
        <v>2.7822239999999998</v>
      </c>
      <c r="G21" s="60">
        <f>D21*F21</f>
        <v>-4.6407496319999995</v>
      </c>
      <c r="H21" s="60">
        <f>F21*F21</f>
        <v>7.7407703861759991</v>
      </c>
      <c r="I21" s="60">
        <f>E21*D21</f>
        <v>0.24153307199927804</v>
      </c>
      <c r="J21" s="60">
        <f>I21*D21</f>
        <v>-0.40287716409479574</v>
      </c>
      <c r="K21" s="60">
        <f t="shared" ref="K21:K82" ca="1" si="4">+E$4+E$5*D21+E$6*D21^2</f>
        <v>-0.14944419364105285</v>
      </c>
      <c r="L21" s="60">
        <f ca="1">+(K21-E21)^2</f>
        <v>2.1531397030484181E-5</v>
      </c>
      <c r="M21" s="60">
        <f t="shared" ref="M21:M80" ca="1" si="5">(M$1-M$2*D21+M$3*F21)^2</f>
        <v>4384043.6207325123</v>
      </c>
      <c r="N21" s="60">
        <f t="shared" ref="N21:N80" ca="1" si="6">(-M$2+M$4*D21-M$5*F21)^2</f>
        <v>7220648.9639824089</v>
      </c>
      <c r="O21" s="60">
        <f t="shared" ref="O21:O80" ca="1" si="7">+(M$3-D21*M$5+F21*M$6)^2</f>
        <v>22199090.035376463</v>
      </c>
      <c r="P21" s="18">
        <f ca="1">+E21-K21</f>
        <v>4.6401936414856848E-3</v>
      </c>
      <c r="Q21" s="18"/>
      <c r="R21" s="18">
        <v>21</v>
      </c>
      <c r="S21" s="18" t="s">
        <v>146</v>
      </c>
      <c r="T21" s="18"/>
    </row>
    <row r="22" spans="1:20" x14ac:dyDescent="0.2">
      <c r="A22" s="67">
        <v>-16580</v>
      </c>
      <c r="B22" s="67">
        <v>-0.14452400000300258</v>
      </c>
      <c r="C22" s="18"/>
      <c r="D22" s="68">
        <f t="shared" si="3"/>
        <v>-1.6579999999999999</v>
      </c>
      <c r="E22" s="68">
        <f t="shared" si="3"/>
        <v>-0.14452400000300258</v>
      </c>
      <c r="F22" s="60">
        <f t="shared" ref="F22:F81" si="8">D22*D22</f>
        <v>2.7489639999999995</v>
      </c>
      <c r="G22" s="60">
        <f t="shared" ref="G22:G81" si="9">D22*F22</f>
        <v>-4.5577823119999987</v>
      </c>
      <c r="H22" s="60">
        <f t="shared" ref="H22:H81" si="10">F22*F22</f>
        <v>7.5568030732959972</v>
      </c>
      <c r="I22" s="60">
        <f t="shared" ref="I22:I81" si="11">E22*D22</f>
        <v>0.23962079200497827</v>
      </c>
      <c r="J22" s="60">
        <f t="shared" ref="J22:J81" si="12">I22*D22</f>
        <v>-0.39729127314425394</v>
      </c>
      <c r="K22" s="60">
        <f t="shared" ca="1" si="4"/>
        <v>-0.14774104159862333</v>
      </c>
      <c r="L22" s="60">
        <f t="shared" ref="L22:L81" ca="1" si="13">+(K22-E22)^2</f>
        <v>1.0349356627954107E-5</v>
      </c>
      <c r="M22" s="60">
        <f t="shared" ca="1" si="5"/>
        <v>3969988.8873034436</v>
      </c>
      <c r="N22" s="60">
        <f t="shared" ca="1" si="6"/>
        <v>7258235.9384794058</v>
      </c>
      <c r="O22" s="60">
        <f t="shared" ca="1" si="7"/>
        <v>21206034.822865199</v>
      </c>
      <c r="P22" s="18">
        <f t="shared" ref="P22:P81" ca="1" si="14">+E22-K22</f>
        <v>3.217041595620751E-3</v>
      </c>
      <c r="Q22" s="18"/>
      <c r="R22" s="18">
        <v>22</v>
      </c>
      <c r="S22" s="18" t="s">
        <v>52</v>
      </c>
      <c r="T22" s="18"/>
    </row>
    <row r="23" spans="1:20" x14ac:dyDescent="0.2">
      <c r="A23" s="67">
        <v>-16161</v>
      </c>
      <c r="B23" s="67">
        <v>-0.1541107999983069</v>
      </c>
      <c r="C23" s="18"/>
      <c r="D23" s="68">
        <f t="shared" si="3"/>
        <v>-1.6161000000000001</v>
      </c>
      <c r="E23" s="68">
        <f t="shared" si="3"/>
        <v>-0.1541107999983069</v>
      </c>
      <c r="F23" s="60">
        <f t="shared" si="8"/>
        <v>2.6117792100000004</v>
      </c>
      <c r="G23" s="60">
        <f t="shared" si="9"/>
        <v>-4.2208963812810012</v>
      </c>
      <c r="H23" s="60">
        <f t="shared" si="10"/>
        <v>6.8213906417882262</v>
      </c>
      <c r="I23" s="60">
        <f t="shared" si="11"/>
        <v>0.2490584638772638</v>
      </c>
      <c r="J23" s="60">
        <f t="shared" si="12"/>
        <v>-0.40250338347204606</v>
      </c>
      <c r="K23" s="60">
        <f t="shared" ca="1" si="4"/>
        <v>-0.14070792704821902</v>
      </c>
      <c r="L23" s="60">
        <f t="shared" ca="1" si="13"/>
        <v>1.7963700331619738E-4</v>
      </c>
      <c r="M23" s="60">
        <f t="shared" ca="1" si="5"/>
        <v>2481491.9126788075</v>
      </c>
      <c r="N23" s="60">
        <f t="shared" ca="1" si="6"/>
        <v>7405074.9398767091</v>
      </c>
      <c r="O23" s="60">
        <f t="shared" ca="1" si="7"/>
        <v>17355597.017772891</v>
      </c>
      <c r="P23" s="18">
        <f t="shared" ca="1" si="14"/>
        <v>-1.340287295008788E-2</v>
      </c>
      <c r="Q23" s="18"/>
      <c r="R23" s="18">
        <v>24</v>
      </c>
      <c r="S23" s="18" t="s">
        <v>132</v>
      </c>
      <c r="T23" s="18"/>
    </row>
    <row r="24" spans="1:20" x14ac:dyDescent="0.2">
      <c r="A24" s="67">
        <v>-16161</v>
      </c>
      <c r="B24" s="67">
        <v>-0.13511079999807407</v>
      </c>
      <c r="C24" s="18"/>
      <c r="D24" s="68">
        <f t="shared" si="3"/>
        <v>-1.6161000000000001</v>
      </c>
      <c r="E24" s="68">
        <f t="shared" si="3"/>
        <v>-0.13511079999807407</v>
      </c>
      <c r="F24" s="60">
        <f t="shared" si="8"/>
        <v>2.6117792100000004</v>
      </c>
      <c r="G24" s="60">
        <f t="shared" si="9"/>
        <v>-4.2208963812810012</v>
      </c>
      <c r="H24" s="60">
        <f t="shared" si="10"/>
        <v>6.8213906417882262</v>
      </c>
      <c r="I24" s="60">
        <f t="shared" si="11"/>
        <v>0.21835256387688751</v>
      </c>
      <c r="J24" s="60">
        <f t="shared" si="12"/>
        <v>-0.35287957848143792</v>
      </c>
      <c r="K24" s="60">
        <f t="shared" ca="1" si="4"/>
        <v>-0.14070792704821902</v>
      </c>
      <c r="L24" s="60">
        <f t="shared" ca="1" si="13"/>
        <v>3.1327831215464324E-5</v>
      </c>
      <c r="M24" s="60">
        <f t="shared" ca="1" si="5"/>
        <v>2481491.9126788075</v>
      </c>
      <c r="N24" s="60">
        <f t="shared" ca="1" si="6"/>
        <v>7405074.9398767091</v>
      </c>
      <c r="O24" s="60">
        <f t="shared" ca="1" si="7"/>
        <v>17355597.017772891</v>
      </c>
      <c r="P24" s="18">
        <f t="shared" ca="1" si="14"/>
        <v>5.597127050144951E-3</v>
      </c>
      <c r="Q24" s="18"/>
      <c r="R24" s="18">
        <v>25</v>
      </c>
      <c r="S24" s="18" t="s">
        <v>133</v>
      </c>
      <c r="T24" s="18"/>
    </row>
    <row r="25" spans="1:20" x14ac:dyDescent="0.2">
      <c r="A25" s="67">
        <v>-15834</v>
      </c>
      <c r="B25" s="67">
        <v>-0.12027519999901415</v>
      </c>
      <c r="C25" s="18"/>
      <c r="D25" s="68">
        <f t="shared" si="3"/>
        <v>-1.5833999999999999</v>
      </c>
      <c r="E25" s="68">
        <f t="shared" si="3"/>
        <v>-0.12027519999901415</v>
      </c>
      <c r="F25" s="60">
        <f t="shared" si="8"/>
        <v>2.5071555599999997</v>
      </c>
      <c r="G25" s="60">
        <f t="shared" si="9"/>
        <v>-3.9698301137039995</v>
      </c>
      <c r="H25" s="60">
        <f t="shared" si="10"/>
        <v>6.2858290020389118</v>
      </c>
      <c r="I25" s="60">
        <f t="shared" si="11"/>
        <v>0.19044375167843899</v>
      </c>
      <c r="J25" s="60">
        <f t="shared" si="12"/>
        <v>-0.30154863640764029</v>
      </c>
      <c r="K25" s="60">
        <f t="shared" ca="1" si="4"/>
        <v>-0.13533472276212358</v>
      </c>
      <c r="L25" s="60">
        <f t="shared" ca="1" si="13"/>
        <v>2.2678922585261103E-4</v>
      </c>
      <c r="M25" s="60">
        <f t="shared" ca="1" si="5"/>
        <v>1582374.2285165982</v>
      </c>
      <c r="N25" s="60">
        <f t="shared" ca="1" si="6"/>
        <v>7507465.4546453366</v>
      </c>
      <c r="O25" s="60">
        <f t="shared" ca="1" si="7"/>
        <v>14683783.691838581</v>
      </c>
      <c r="P25" s="18">
        <f t="shared" ca="1" si="14"/>
        <v>1.5059522763109429E-2</v>
      </c>
      <c r="Q25" s="18"/>
      <c r="R25" s="18">
        <v>26</v>
      </c>
      <c r="S25" s="18" t="s">
        <v>147</v>
      </c>
      <c r="T25" s="18"/>
    </row>
    <row r="26" spans="1:20" x14ac:dyDescent="0.2">
      <c r="A26" s="67">
        <v>-15772</v>
      </c>
      <c r="B26" s="67">
        <v>-0.13858160000017961</v>
      </c>
      <c r="C26" s="18"/>
      <c r="D26" s="68">
        <f t="shared" si="3"/>
        <v>-1.5771999999999999</v>
      </c>
      <c r="E26" s="68">
        <f t="shared" si="3"/>
        <v>-0.13858160000017961</v>
      </c>
      <c r="F26" s="60">
        <f t="shared" si="8"/>
        <v>2.4875598399999999</v>
      </c>
      <c r="G26" s="60">
        <f t="shared" si="9"/>
        <v>-3.9233793796479994</v>
      </c>
      <c r="H26" s="60">
        <f t="shared" si="10"/>
        <v>6.1879539575808247</v>
      </c>
      <c r="I26" s="60">
        <f t="shared" si="11"/>
        <v>0.21857089952028327</v>
      </c>
      <c r="J26" s="60">
        <f t="shared" si="12"/>
        <v>-0.34473002272339076</v>
      </c>
      <c r="K26" s="60">
        <f t="shared" ca="1" si="4"/>
        <v>-0.13432738378980713</v>
      </c>
      <c r="L26" s="60">
        <f t="shared" ca="1" si="13"/>
        <v>1.809835556459594E-5</v>
      </c>
      <c r="M26" s="60">
        <f t="shared" ca="1" si="5"/>
        <v>1436569.6988653885</v>
      </c>
      <c r="N26" s="60">
        <f t="shared" ca="1" si="6"/>
        <v>7525649.2847511237</v>
      </c>
      <c r="O26" s="60">
        <f t="shared" ca="1" si="7"/>
        <v>14208739.373282254</v>
      </c>
      <c r="P26" s="18">
        <f t="shared" ca="1" si="14"/>
        <v>-4.2542162103724745E-3</v>
      </c>
      <c r="Q26" s="18"/>
      <c r="R26" s="18"/>
      <c r="S26" s="18"/>
      <c r="T26" s="18"/>
    </row>
    <row r="27" spans="1:20" x14ac:dyDescent="0.2">
      <c r="A27" s="67">
        <v>-15744</v>
      </c>
      <c r="B27" s="67">
        <v>-0.1256232000014279</v>
      </c>
      <c r="C27" s="18"/>
      <c r="D27" s="68">
        <f t="shared" si="3"/>
        <v>-1.5744</v>
      </c>
      <c r="E27" s="68">
        <f t="shared" si="3"/>
        <v>-0.1256232000014279</v>
      </c>
      <c r="F27" s="60">
        <f t="shared" si="8"/>
        <v>2.4787353599999999</v>
      </c>
      <c r="G27" s="60">
        <f t="shared" si="9"/>
        <v>-3.902520950784</v>
      </c>
      <c r="H27" s="60">
        <f t="shared" si="10"/>
        <v>6.144128984914329</v>
      </c>
      <c r="I27" s="60">
        <f t="shared" si="11"/>
        <v>0.19778116608224811</v>
      </c>
      <c r="J27" s="60">
        <f t="shared" si="12"/>
        <v>-0.31138666787989144</v>
      </c>
      <c r="K27" s="60">
        <f t="shared" ca="1" si="4"/>
        <v>-0.13387365117732264</v>
      </c>
      <c r="L27" s="60">
        <f t="shared" ca="1" si="13"/>
        <v>6.8069944605822816E-5</v>
      </c>
      <c r="M27" s="60">
        <f t="shared" ca="1" si="5"/>
        <v>1373231.797246878</v>
      </c>
      <c r="N27" s="60">
        <f t="shared" ca="1" si="6"/>
        <v>7533731.7115752194</v>
      </c>
      <c r="O27" s="60">
        <f t="shared" ca="1" si="7"/>
        <v>13997423.943935009</v>
      </c>
      <c r="P27" s="18">
        <f t="shared" ca="1" si="14"/>
        <v>8.2504511758947352E-3</v>
      </c>
      <c r="Q27" s="18"/>
      <c r="R27" s="18"/>
      <c r="S27" s="18"/>
      <c r="T27" s="18"/>
    </row>
    <row r="28" spans="1:20" x14ac:dyDescent="0.2">
      <c r="A28" s="67">
        <v>-13295</v>
      </c>
      <c r="B28" s="67">
        <v>-0.1077259999983653</v>
      </c>
      <c r="C28" s="18"/>
      <c r="D28" s="68">
        <f t="shared" si="3"/>
        <v>-1.3294999999999999</v>
      </c>
      <c r="E28" s="68">
        <f t="shared" si="3"/>
        <v>-0.1077259999983653</v>
      </c>
      <c r="F28" s="60">
        <f t="shared" si="8"/>
        <v>1.7675702499999997</v>
      </c>
      <c r="G28" s="60">
        <f t="shared" si="9"/>
        <v>-2.3499846473749995</v>
      </c>
      <c r="H28" s="60">
        <f t="shared" si="10"/>
        <v>3.1243045886850616</v>
      </c>
      <c r="I28" s="60">
        <f t="shared" si="11"/>
        <v>0.14322171699782665</v>
      </c>
      <c r="J28" s="60">
        <f t="shared" si="12"/>
        <v>-0.19041327274861053</v>
      </c>
      <c r="K28" s="60">
        <f t="shared" ca="1" si="4"/>
        <v>-9.7064064465530828E-2</v>
      </c>
      <c r="L28" s="60">
        <f t="shared" ca="1" si="13"/>
        <v>1.1367686930631821E-4</v>
      </c>
      <c r="M28" s="60">
        <f t="shared" ca="1" si="5"/>
        <v>921661.71027320891</v>
      </c>
      <c r="N28" s="60">
        <f t="shared" ca="1" si="6"/>
        <v>7916190.2536393404</v>
      </c>
      <c r="O28" s="60">
        <f t="shared" ca="1" si="7"/>
        <v>2228899.3358959937</v>
      </c>
      <c r="P28" s="18">
        <f t="shared" ca="1" si="14"/>
        <v>-1.0661935532834468E-2</v>
      </c>
      <c r="Q28" s="18"/>
      <c r="R28" s="18"/>
      <c r="S28" s="18"/>
      <c r="T28" s="18"/>
    </row>
    <row r="29" spans="1:20" x14ac:dyDescent="0.2">
      <c r="A29" s="67">
        <v>-12869</v>
      </c>
      <c r="B29" s="67">
        <v>-0.10057320000123582</v>
      </c>
      <c r="C29" s="18"/>
      <c r="D29" s="68">
        <f t="shared" si="3"/>
        <v>-1.2868999999999999</v>
      </c>
      <c r="E29" s="68">
        <f t="shared" si="3"/>
        <v>-0.10057320000123582</v>
      </c>
      <c r="F29" s="60">
        <f t="shared" si="8"/>
        <v>1.6561116099999997</v>
      </c>
      <c r="G29" s="60">
        <f t="shared" si="9"/>
        <v>-2.1312500309089994</v>
      </c>
      <c r="H29" s="60">
        <f t="shared" si="10"/>
        <v>2.7427056647767913</v>
      </c>
      <c r="I29" s="60">
        <f t="shared" si="11"/>
        <v>0.12942765108159038</v>
      </c>
      <c r="J29" s="60">
        <f t="shared" si="12"/>
        <v>-0.16656044417689864</v>
      </c>
      <c r="K29" s="60">
        <f t="shared" ca="1" si="4"/>
        <v>-9.1241711790533336E-2</v>
      </c>
      <c r="L29" s="60">
        <f t="shared" ca="1" si="13"/>
        <v>8.7076672226479415E-5</v>
      </c>
      <c r="M29" s="60">
        <f t="shared" ca="1" si="5"/>
        <v>1662669.7225704629</v>
      </c>
      <c r="N29" s="60">
        <f t="shared" ca="1" si="6"/>
        <v>7915371.6347655999</v>
      </c>
      <c r="O29" s="60">
        <f t="shared" ca="1" si="7"/>
        <v>1310436.2927582695</v>
      </c>
      <c r="P29" s="18">
        <f t="shared" ca="1" si="14"/>
        <v>-9.3314882107024821E-3</v>
      </c>
      <c r="Q29" s="18"/>
      <c r="R29" s="18"/>
      <c r="S29" s="18"/>
      <c r="T29" s="18"/>
    </row>
    <row r="30" spans="1:20" x14ac:dyDescent="0.2">
      <c r="A30" s="67">
        <v>-11241</v>
      </c>
      <c r="B30" s="67">
        <v>-7.3134800000843825E-2</v>
      </c>
      <c r="C30" s="18"/>
      <c r="D30" s="68">
        <f t="shared" si="3"/>
        <v>-1.1241000000000001</v>
      </c>
      <c r="E30" s="68">
        <f t="shared" si="3"/>
        <v>-7.3134800000843825E-2</v>
      </c>
      <c r="F30" s="60">
        <f t="shared" si="8"/>
        <v>1.2636008100000002</v>
      </c>
      <c r="G30" s="60">
        <f t="shared" si="9"/>
        <v>-1.4204136705210004</v>
      </c>
      <c r="H30" s="60">
        <f t="shared" si="10"/>
        <v>1.5966870070326566</v>
      </c>
      <c r="I30" s="60">
        <f t="shared" si="11"/>
        <v>8.2210828680948547E-2</v>
      </c>
      <c r="J30" s="60">
        <f t="shared" si="12"/>
        <v>-9.2413192520254275E-2</v>
      </c>
      <c r="K30" s="60">
        <f t="shared" ca="1" si="4"/>
        <v>-7.0576290894932586E-2</v>
      </c>
      <c r="L30" s="60">
        <f t="shared" ca="1" si="13"/>
        <v>6.5459688450307253E-6</v>
      </c>
      <c r="M30" s="60">
        <f t="shared" ca="1" si="5"/>
        <v>5930345.9473573901</v>
      </c>
      <c r="N30" s="60">
        <f t="shared" ca="1" si="6"/>
        <v>7727259.8839084161</v>
      </c>
      <c r="O30" s="60">
        <f t="shared" ca="1" si="7"/>
        <v>4740.9962707388231</v>
      </c>
      <c r="P30" s="18">
        <f t="shared" ca="1" si="14"/>
        <v>-2.5585091059112386E-3</v>
      </c>
      <c r="Q30" s="18"/>
      <c r="R30" s="18"/>
      <c r="S30" s="18"/>
      <c r="T30" s="18"/>
    </row>
    <row r="31" spans="1:20" x14ac:dyDescent="0.2">
      <c r="A31" s="67">
        <v>-10630</v>
      </c>
      <c r="B31" s="67">
        <v>-6.1864000002969988E-2</v>
      </c>
      <c r="C31" s="18"/>
      <c r="D31" s="68">
        <f t="shared" si="3"/>
        <v>-1.0629999999999999</v>
      </c>
      <c r="E31" s="68">
        <f t="shared" si="3"/>
        <v>-6.1864000002969988E-2</v>
      </c>
      <c r="F31" s="60">
        <f t="shared" si="8"/>
        <v>1.1299689999999998</v>
      </c>
      <c r="G31" s="60">
        <f t="shared" si="9"/>
        <v>-1.2011570469999997</v>
      </c>
      <c r="H31" s="60">
        <f t="shared" si="10"/>
        <v>1.2768299409609996</v>
      </c>
      <c r="I31" s="60">
        <f t="shared" si="11"/>
        <v>6.5761432003157094E-2</v>
      </c>
      <c r="J31" s="60">
        <f t="shared" si="12"/>
        <v>-6.9904402219355982E-2</v>
      </c>
      <c r="K31" s="60">
        <f t="shared" ca="1" si="4"/>
        <v>-6.3468957544332655E-2</v>
      </c>
      <c r="L31" s="60">
        <f t="shared" ca="1" si="13"/>
        <v>2.5758887095768974E-6</v>
      </c>
      <c r="M31" s="60">
        <f t="shared" ca="1" si="5"/>
        <v>7946652.9097086107</v>
      </c>
      <c r="N31" s="60">
        <f t="shared" ca="1" si="6"/>
        <v>7582537.5884730881</v>
      </c>
      <c r="O31" s="60">
        <f t="shared" ca="1" si="7"/>
        <v>226972.58894345313</v>
      </c>
      <c r="P31" s="18">
        <f t="shared" ca="1" si="14"/>
        <v>1.6049575413626671E-3</v>
      </c>
      <c r="Q31" s="18"/>
      <c r="R31" s="18"/>
      <c r="S31" s="18"/>
      <c r="T31" s="18"/>
    </row>
    <row r="32" spans="1:20" x14ac:dyDescent="0.2">
      <c r="A32" s="67">
        <v>-10168</v>
      </c>
      <c r="B32" s="67">
        <v>-6.9050400001287926E-2</v>
      </c>
      <c r="C32" s="18"/>
      <c r="D32" s="68">
        <f t="shared" si="3"/>
        <v>-1.0167999999999999</v>
      </c>
      <c r="E32" s="68">
        <f t="shared" si="3"/>
        <v>-6.9050400001287926E-2</v>
      </c>
      <c r="F32" s="60">
        <f t="shared" si="8"/>
        <v>1.0338822399999998</v>
      </c>
      <c r="G32" s="60">
        <f t="shared" si="9"/>
        <v>-1.0512514616319997</v>
      </c>
      <c r="H32" s="60">
        <f t="shared" si="10"/>
        <v>1.0689124861874173</v>
      </c>
      <c r="I32" s="60">
        <f t="shared" si="11"/>
        <v>7.0210446721309563E-2</v>
      </c>
      <c r="J32" s="60">
        <f t="shared" si="12"/>
        <v>-7.1389982226227555E-2</v>
      </c>
      <c r="K32" s="60">
        <f t="shared" ca="1" si="4"/>
        <v>-5.8329847000985813E-2</v>
      </c>
      <c r="L32" s="60">
        <f t="shared" ca="1" si="13"/>
        <v>1.1493025663228664E-4</v>
      </c>
      <c r="M32" s="60">
        <f t="shared" ca="1" si="5"/>
        <v>9562828.1705026366</v>
      </c>
      <c r="N32" s="60">
        <f t="shared" ca="1" si="6"/>
        <v>7447229.2844711589</v>
      </c>
      <c r="O32" s="60">
        <f t="shared" ca="1" si="7"/>
        <v>588638.62387551635</v>
      </c>
      <c r="P32" s="18">
        <f t="shared" ca="1" si="14"/>
        <v>-1.0720553000302113E-2</v>
      </c>
      <c r="Q32" s="18"/>
      <c r="R32" s="18"/>
      <c r="S32" s="18"/>
      <c r="T32" s="18"/>
    </row>
    <row r="33" spans="1:20" x14ac:dyDescent="0.2">
      <c r="A33" s="67">
        <v>-9860</v>
      </c>
      <c r="B33" s="67">
        <v>-6.5507999999681488E-2</v>
      </c>
      <c r="C33" s="18"/>
      <c r="D33" s="68">
        <f t="shared" si="3"/>
        <v>-0.98599999999999999</v>
      </c>
      <c r="E33" s="68">
        <f t="shared" si="3"/>
        <v>-6.5507999999681488E-2</v>
      </c>
      <c r="F33" s="60">
        <f t="shared" si="8"/>
        <v>0.97219599999999995</v>
      </c>
      <c r="G33" s="60">
        <f t="shared" si="9"/>
        <v>-0.95858525599999989</v>
      </c>
      <c r="H33" s="60">
        <f t="shared" si="10"/>
        <v>0.94516506241599985</v>
      </c>
      <c r="I33" s="60">
        <f t="shared" si="11"/>
        <v>6.4590887999685945E-2</v>
      </c>
      <c r="J33" s="60">
        <f t="shared" si="12"/>
        <v>-6.3686615567690341E-2</v>
      </c>
      <c r="K33" s="60">
        <f t="shared" ca="1" si="4"/>
        <v>-5.5016204587578298E-2</v>
      </c>
      <c r="L33" s="60">
        <f t="shared" ca="1" si="13"/>
        <v>1.1007777096942954E-4</v>
      </c>
      <c r="M33" s="60">
        <f t="shared" ca="1" si="5"/>
        <v>10670861.864942893</v>
      </c>
      <c r="N33" s="60">
        <f t="shared" ca="1" si="6"/>
        <v>7344979.7059971588</v>
      </c>
      <c r="O33" s="60">
        <f t="shared" ca="1" si="7"/>
        <v>907821.19066663494</v>
      </c>
      <c r="P33" s="18">
        <f t="shared" ca="1" si="14"/>
        <v>-1.049179541210319E-2</v>
      </c>
      <c r="Q33" s="18"/>
      <c r="R33" s="18"/>
      <c r="S33" s="18"/>
      <c r="T33" s="18"/>
    </row>
    <row r="34" spans="1:20" x14ac:dyDescent="0.2">
      <c r="A34" s="67">
        <v>-9742</v>
      </c>
      <c r="B34" s="67">
        <v>-5.4897599999094382E-2</v>
      </c>
      <c r="C34" s="18"/>
      <c r="D34" s="68">
        <f t="shared" si="3"/>
        <v>-0.97419999999999995</v>
      </c>
      <c r="E34" s="68">
        <f t="shared" si="3"/>
        <v>-5.4897599999094382E-2</v>
      </c>
      <c r="F34" s="60">
        <f t="shared" si="8"/>
        <v>0.94906563999999993</v>
      </c>
      <c r="G34" s="60">
        <f t="shared" si="9"/>
        <v>-0.9245797464879999</v>
      </c>
      <c r="H34" s="60">
        <f t="shared" si="10"/>
        <v>0.90072558902860944</v>
      </c>
      <c r="I34" s="60">
        <f t="shared" si="11"/>
        <v>5.3481241919117746E-2</v>
      </c>
      <c r="J34" s="60">
        <f t="shared" si="12"/>
        <v>-5.2101425877604503E-2</v>
      </c>
      <c r="K34" s="60">
        <f t="shared" ca="1" si="4"/>
        <v>-5.3770522963397419E-2</v>
      </c>
      <c r="L34" s="60">
        <f t="shared" ca="1" si="13"/>
        <v>1.2703026443954541E-6</v>
      </c>
      <c r="M34" s="60">
        <f t="shared" ca="1" si="5"/>
        <v>11100124.873359142</v>
      </c>
      <c r="N34" s="60">
        <f t="shared" ca="1" si="6"/>
        <v>7303305.7290232452</v>
      </c>
      <c r="O34" s="60">
        <f t="shared" ca="1" si="7"/>
        <v>1044750.8116541544</v>
      </c>
      <c r="P34" s="18">
        <f t="shared" ca="1" si="14"/>
        <v>-1.1270770356969634E-3</v>
      </c>
      <c r="Q34" s="18"/>
      <c r="R34" s="18"/>
      <c r="S34" s="18"/>
      <c r="T34" s="18"/>
    </row>
    <row r="35" spans="1:20" x14ac:dyDescent="0.2">
      <c r="A35" s="67">
        <v>-9352</v>
      </c>
      <c r="B35" s="67">
        <v>-4.5405600001686253E-2</v>
      </c>
      <c r="C35" s="18"/>
      <c r="D35" s="68">
        <f t="shared" si="3"/>
        <v>-0.93520000000000003</v>
      </c>
      <c r="E35" s="68">
        <f t="shared" si="3"/>
        <v>-4.5405600001686253E-2</v>
      </c>
      <c r="F35" s="60">
        <f t="shared" si="8"/>
        <v>0.87459904000000011</v>
      </c>
      <c r="G35" s="60">
        <f t="shared" si="9"/>
        <v>-0.81792502220800012</v>
      </c>
      <c r="H35" s="60">
        <f t="shared" si="10"/>
        <v>0.7649234807689218</v>
      </c>
      <c r="I35" s="60">
        <f t="shared" si="11"/>
        <v>4.2463317121576985E-2</v>
      </c>
      <c r="J35" s="60">
        <f t="shared" si="12"/>
        <v>-3.9711694172098799E-2</v>
      </c>
      <c r="K35" s="60">
        <f t="shared" ca="1" si="4"/>
        <v>-4.9747363080163531E-2</v>
      </c>
      <c r="L35" s="60">
        <f t="shared" ca="1" si="13"/>
        <v>1.8850906629628496E-5</v>
      </c>
      <c r="M35" s="60">
        <f t="shared" ca="1" si="5"/>
        <v>12531608.416517496</v>
      </c>
      <c r="N35" s="60">
        <f t="shared" ca="1" si="6"/>
        <v>7155924.7716957331</v>
      </c>
      <c r="O35" s="60">
        <f t="shared" ca="1" si="7"/>
        <v>1548399.1274692132</v>
      </c>
      <c r="P35" s="18">
        <f t="shared" ca="1" si="14"/>
        <v>4.3417630784772787E-3</v>
      </c>
      <c r="Q35" s="18"/>
      <c r="R35" s="18"/>
      <c r="S35" s="18"/>
      <c r="T35" s="18"/>
    </row>
    <row r="36" spans="1:20" x14ac:dyDescent="0.2">
      <c r="A36" s="67">
        <v>-8998</v>
      </c>
      <c r="B36" s="67">
        <v>-5.357440000079805E-2</v>
      </c>
      <c r="C36" s="18"/>
      <c r="D36" s="68">
        <f t="shared" si="3"/>
        <v>-0.89980000000000004</v>
      </c>
      <c r="E36" s="68">
        <f t="shared" si="3"/>
        <v>-5.357440000079805E-2</v>
      </c>
      <c r="F36" s="60">
        <f t="shared" si="8"/>
        <v>0.80964004000000012</v>
      </c>
      <c r="G36" s="60">
        <f t="shared" si="9"/>
        <v>-0.72851410799200012</v>
      </c>
      <c r="H36" s="60">
        <f t="shared" si="10"/>
        <v>0.65551699437120181</v>
      </c>
      <c r="I36" s="60">
        <f t="shared" si="11"/>
        <v>4.820624512071809E-2</v>
      </c>
      <c r="J36" s="60">
        <f t="shared" si="12"/>
        <v>-4.337597935962214E-2</v>
      </c>
      <c r="K36" s="60">
        <f t="shared" ca="1" si="4"/>
        <v>-4.6220431395773476E-2</v>
      </c>
      <c r="L36" s="60">
        <f t="shared" ca="1" si="13"/>
        <v>5.408085424368709E-5</v>
      </c>
      <c r="M36" s="60">
        <f t="shared" ca="1" si="5"/>
        <v>13839740.004515711</v>
      </c>
      <c r="N36" s="60">
        <f t="shared" ca="1" si="6"/>
        <v>7009647.333127562</v>
      </c>
      <c r="O36" s="60">
        <f t="shared" ca="1" si="7"/>
        <v>2064472.1656005352</v>
      </c>
      <c r="P36" s="18">
        <f t="shared" ca="1" si="14"/>
        <v>-7.3539686050245745E-3</v>
      </c>
      <c r="Q36" s="18"/>
      <c r="R36" s="18"/>
      <c r="S36" s="18"/>
      <c r="T36" s="18"/>
    </row>
    <row r="37" spans="1:20" x14ac:dyDescent="0.2">
      <c r="A37" s="67">
        <v>-7990</v>
      </c>
      <c r="B37" s="67">
        <v>-3.307199999835575E-2</v>
      </c>
      <c r="C37" s="18"/>
      <c r="D37" s="68">
        <f t="shared" si="3"/>
        <v>-0.79900000000000004</v>
      </c>
      <c r="E37" s="68">
        <f t="shared" si="3"/>
        <v>-3.307199999835575E-2</v>
      </c>
      <c r="F37" s="60">
        <f t="shared" si="8"/>
        <v>0.63840100000000011</v>
      </c>
      <c r="G37" s="60">
        <f t="shared" si="9"/>
        <v>-0.51008239900000008</v>
      </c>
      <c r="H37" s="60">
        <f t="shared" si="10"/>
        <v>0.40755583680100016</v>
      </c>
      <c r="I37" s="60">
        <f t="shared" si="11"/>
        <v>2.6424527998686245E-2</v>
      </c>
      <c r="J37" s="60">
        <f t="shared" si="12"/>
        <v>-2.1113197870950312E-2</v>
      </c>
      <c r="K37" s="60">
        <f t="shared" ca="1" si="4"/>
        <v>-3.6828496545668547E-2</v>
      </c>
      <c r="L37" s="60">
        <f t="shared" ca="1" si="13"/>
        <v>1.4111266309972968E-5</v>
      </c>
      <c r="M37" s="60">
        <f t="shared" ca="1" si="5"/>
        <v>17529267.736628551</v>
      </c>
      <c r="N37" s="60">
        <f t="shared" ca="1" si="6"/>
        <v>6531804.9396200357</v>
      </c>
      <c r="O37" s="60">
        <f t="shared" ca="1" si="7"/>
        <v>3751293.5461897869</v>
      </c>
      <c r="P37" s="18">
        <f t="shared" ca="1" si="14"/>
        <v>3.7564965473127973E-3</v>
      </c>
      <c r="Q37" s="18"/>
      <c r="R37" s="18"/>
      <c r="S37" s="18"/>
      <c r="T37" s="18"/>
    </row>
    <row r="38" spans="1:20" x14ac:dyDescent="0.2">
      <c r="A38" s="67">
        <v>-5974</v>
      </c>
      <c r="B38" s="67">
        <v>-1.9067199995333795E-2</v>
      </c>
      <c r="C38" s="18"/>
      <c r="D38" s="68">
        <f t="shared" si="3"/>
        <v>-0.59740000000000004</v>
      </c>
      <c r="E38" s="68">
        <f t="shared" si="3"/>
        <v>-1.9067199995333795E-2</v>
      </c>
      <c r="F38" s="60">
        <f t="shared" si="8"/>
        <v>0.35688676000000003</v>
      </c>
      <c r="G38" s="60">
        <f t="shared" si="9"/>
        <v>-0.21320415042400004</v>
      </c>
      <c r="H38" s="60">
        <f t="shared" si="10"/>
        <v>0.12736815946329763</v>
      </c>
      <c r="I38" s="60">
        <f t="shared" si="11"/>
        <v>1.139074527721241E-2</v>
      </c>
      <c r="J38" s="60">
        <f t="shared" si="12"/>
        <v>-6.8048312286066942E-3</v>
      </c>
      <c r="K38" s="60">
        <f t="shared" ca="1" si="4"/>
        <v>-2.0934761225799924E-2</v>
      </c>
      <c r="L38" s="60">
        <f t="shared" ca="1" si="13"/>
        <v>3.487784949540162E-6</v>
      </c>
      <c r="M38" s="60">
        <f t="shared" ca="1" si="5"/>
        <v>24145763.888505571</v>
      </c>
      <c r="N38" s="60">
        <f t="shared" ca="1" si="6"/>
        <v>5344276.1663055867</v>
      </c>
      <c r="O38" s="60">
        <f t="shared" ca="1" si="7"/>
        <v>7416462.8099786993</v>
      </c>
      <c r="P38" s="18">
        <f t="shared" ca="1" si="14"/>
        <v>1.867561230466129E-3</v>
      </c>
      <c r="Q38" s="18"/>
      <c r="R38" s="18"/>
      <c r="S38" s="18"/>
      <c r="T38" s="18"/>
    </row>
    <row r="39" spans="1:20" x14ac:dyDescent="0.2">
      <c r="A39" s="67">
        <v>-5888</v>
      </c>
      <c r="B39" s="67">
        <v>-1.8266400002175942E-2</v>
      </c>
      <c r="C39" s="18"/>
      <c r="D39" s="68">
        <f t="shared" si="3"/>
        <v>-0.58879999999999999</v>
      </c>
      <c r="E39" s="68">
        <f t="shared" si="3"/>
        <v>-1.8266400002175942E-2</v>
      </c>
      <c r="F39" s="60">
        <f t="shared" si="8"/>
        <v>0.34668544000000001</v>
      </c>
      <c r="G39" s="60">
        <f t="shared" si="9"/>
        <v>-0.20412838707200001</v>
      </c>
      <c r="H39" s="60">
        <f t="shared" si="10"/>
        <v>0.12019079430799361</v>
      </c>
      <c r="I39" s="60">
        <f t="shared" si="11"/>
        <v>1.0755256321281194E-2</v>
      </c>
      <c r="J39" s="60">
        <f t="shared" si="12"/>
        <v>-6.3326949219703671E-3</v>
      </c>
      <c r="K39" s="60">
        <f t="shared" ca="1" si="4"/>
        <v>-2.0342453882623499E-2</v>
      </c>
      <c r="L39" s="60">
        <f t="shared" ca="1" si="13"/>
        <v>4.3099997145213571E-6</v>
      </c>
      <c r="M39" s="60">
        <f t="shared" ca="1" si="5"/>
        <v>24391095.556143273</v>
      </c>
      <c r="N39" s="60">
        <f t="shared" ca="1" si="6"/>
        <v>5288038.2141125752</v>
      </c>
      <c r="O39" s="60">
        <f t="shared" ca="1" si="7"/>
        <v>7565460.523848067</v>
      </c>
      <c r="P39" s="18">
        <f t="shared" ca="1" si="14"/>
        <v>2.0760538804475565E-3</v>
      </c>
      <c r="Q39" s="18"/>
      <c r="R39" s="18"/>
      <c r="S39" s="18"/>
      <c r="T39" s="18"/>
    </row>
    <row r="40" spans="1:20" x14ac:dyDescent="0.2">
      <c r="A40" s="67">
        <v>-5534</v>
      </c>
      <c r="B40" s="67">
        <v>3.5647999975481071E-3</v>
      </c>
      <c r="C40" s="18"/>
      <c r="D40" s="68">
        <f t="shared" si="3"/>
        <v>-0.5534</v>
      </c>
      <c r="E40" s="68">
        <f t="shared" si="3"/>
        <v>3.5647999975481071E-3</v>
      </c>
      <c r="F40" s="60">
        <f t="shared" si="8"/>
        <v>0.30625155999999998</v>
      </c>
      <c r="G40" s="60">
        <f t="shared" si="9"/>
        <v>-0.16947961330399999</v>
      </c>
      <c r="H40" s="60">
        <f t="shared" si="10"/>
        <v>9.3790018002433584E-2</v>
      </c>
      <c r="I40" s="60">
        <f t="shared" si="11"/>
        <v>-1.9727603186431224E-3</v>
      </c>
      <c r="J40" s="60">
        <f t="shared" si="12"/>
        <v>1.091725560337104E-3</v>
      </c>
      <c r="K40" s="60">
        <f t="shared" ca="1" si="4"/>
        <v>-1.7978193258553692E-2</v>
      </c>
      <c r="L40" s="60">
        <f t="shared" ca="1" si="13"/>
        <v>4.6410055843244759E-4</v>
      </c>
      <c r="M40" s="60">
        <f t="shared" ca="1" si="5"/>
        <v>25360917.925261725</v>
      </c>
      <c r="N40" s="60">
        <f t="shared" ca="1" si="6"/>
        <v>5052750.6013822053</v>
      </c>
      <c r="O40" s="60">
        <f t="shared" ca="1" si="7"/>
        <v>8163179.829673741</v>
      </c>
      <c r="P40" s="18">
        <f t="shared" ca="1" si="14"/>
        <v>2.1542993256101799E-2</v>
      </c>
      <c r="Q40" s="18"/>
      <c r="R40" s="18"/>
      <c r="S40" s="18"/>
      <c r="T40" s="18"/>
    </row>
    <row r="41" spans="1:20" x14ac:dyDescent="0.2">
      <c r="A41" s="67">
        <v>-4264</v>
      </c>
      <c r="B41" s="67">
        <v>3.2079999800771475E-4</v>
      </c>
      <c r="C41" s="18"/>
      <c r="D41" s="68">
        <f t="shared" si="3"/>
        <v>-0.4264</v>
      </c>
      <c r="E41" s="68">
        <f t="shared" si="3"/>
        <v>3.2079999800771475E-4</v>
      </c>
      <c r="F41" s="60">
        <f t="shared" si="8"/>
        <v>0.18181696</v>
      </c>
      <c r="G41" s="60">
        <f t="shared" si="9"/>
        <v>-7.7526751744000005E-2</v>
      </c>
      <c r="H41" s="60">
        <f t="shared" si="10"/>
        <v>3.30574069436416E-2</v>
      </c>
      <c r="I41" s="60">
        <f t="shared" si="11"/>
        <v>-1.3678911915048956E-4</v>
      </c>
      <c r="J41" s="60">
        <f t="shared" si="12"/>
        <v>5.8326880405768746E-5</v>
      </c>
      <c r="K41" s="60">
        <f t="shared" ca="1" si="4"/>
        <v>-1.0474008509192112E-2</v>
      </c>
      <c r="L41" s="60">
        <f t="shared" ca="1" si="13"/>
        <v>1.1652789070711376E-4</v>
      </c>
      <c r="M41" s="60">
        <f t="shared" ca="1" si="5"/>
        <v>28249405.606496114</v>
      </c>
      <c r="N41" s="60">
        <f t="shared" ca="1" si="6"/>
        <v>4168975.0047652302</v>
      </c>
      <c r="O41" s="60">
        <f t="shared" ca="1" si="7"/>
        <v>10031756.359839497</v>
      </c>
      <c r="P41" s="18">
        <f t="shared" ca="1" si="14"/>
        <v>1.0794808507199827E-2</v>
      </c>
      <c r="Q41" s="18"/>
      <c r="R41" s="18"/>
      <c r="S41" s="18"/>
      <c r="T41" s="18"/>
    </row>
    <row r="42" spans="1:20" x14ac:dyDescent="0.2">
      <c r="A42" s="67">
        <v>-29</v>
      </c>
      <c r="B42" s="67">
        <v>-1.1212000026716851E-3</v>
      </c>
      <c r="C42" s="18"/>
      <c r="D42" s="68">
        <f t="shared" si="3"/>
        <v>-2.8999999999999998E-3</v>
      </c>
      <c r="E42" s="68">
        <f t="shared" si="3"/>
        <v>-1.1212000026716851E-3</v>
      </c>
      <c r="F42" s="60">
        <f t="shared" si="8"/>
        <v>8.4099999999999991E-6</v>
      </c>
      <c r="G42" s="60">
        <f t="shared" si="9"/>
        <v>-2.4388999999999994E-8</v>
      </c>
      <c r="H42" s="60">
        <f t="shared" si="10"/>
        <v>7.0728099999999987E-11</v>
      </c>
      <c r="I42" s="60">
        <f t="shared" si="11"/>
        <v>3.2514800077478866E-6</v>
      </c>
      <c r="J42" s="60">
        <f t="shared" si="12"/>
        <v>-9.4292920224688708E-9</v>
      </c>
      <c r="K42" s="60">
        <f t="shared" ca="1" si="4"/>
        <v>3.4973920904970987E-3</v>
      </c>
      <c r="L42" s="60">
        <f t="shared" ca="1" si="13"/>
        <v>2.1331392923081207E-5</v>
      </c>
      <c r="M42" s="60">
        <f t="shared" ca="1" si="5"/>
        <v>29779206.550965235</v>
      </c>
      <c r="N42" s="60">
        <f t="shared" ca="1" si="6"/>
        <v>1263777.0732922421</v>
      </c>
      <c r="O42" s="60">
        <f t="shared" ca="1" si="7"/>
        <v>11458985.635384839</v>
      </c>
      <c r="P42" s="18">
        <f t="shared" ca="1" si="14"/>
        <v>-4.6185920931687838E-3</v>
      </c>
      <c r="Q42" s="18"/>
      <c r="R42" s="18"/>
      <c r="S42" s="18"/>
      <c r="T42" s="18"/>
    </row>
    <row r="43" spans="1:20" x14ac:dyDescent="0.2">
      <c r="A43" s="67">
        <v>0</v>
      </c>
      <c r="B43" s="67">
        <v>0</v>
      </c>
      <c r="C43" s="18"/>
      <c r="D43" s="68">
        <f t="shared" si="3"/>
        <v>0</v>
      </c>
      <c r="E43" s="68">
        <f t="shared" si="3"/>
        <v>0</v>
      </c>
      <c r="F43" s="60">
        <f t="shared" si="8"/>
        <v>0</v>
      </c>
      <c r="G43" s="60">
        <f t="shared" si="9"/>
        <v>0</v>
      </c>
      <c r="H43" s="60">
        <f t="shared" si="10"/>
        <v>0</v>
      </c>
      <c r="I43" s="60">
        <f t="shared" si="11"/>
        <v>0</v>
      </c>
      <c r="J43" s="60">
        <f t="shared" si="12"/>
        <v>0</v>
      </c>
      <c r="K43" s="60">
        <f t="shared" ca="1" si="4"/>
        <v>3.5344419806450284E-3</v>
      </c>
      <c r="L43" s="60">
        <f t="shared" ca="1" si="13"/>
        <v>1.2492280114545952E-5</v>
      </c>
      <c r="M43" s="60">
        <f t="shared" ca="1" si="5"/>
        <v>29744183.765164301</v>
      </c>
      <c r="N43" s="60">
        <f t="shared" ca="1" si="6"/>
        <v>1246955.5084962393</v>
      </c>
      <c r="O43" s="60">
        <f t="shared" ca="1" si="7"/>
        <v>11439772.579973651</v>
      </c>
      <c r="P43" s="18">
        <f t="shared" ca="1" si="14"/>
        <v>-3.5344419806450284E-3</v>
      </c>
      <c r="Q43" s="18"/>
      <c r="R43" s="18"/>
      <c r="S43" s="18"/>
      <c r="T43" s="18"/>
    </row>
    <row r="44" spans="1:20" x14ac:dyDescent="0.2">
      <c r="A44" s="67">
        <v>0</v>
      </c>
      <c r="B44" s="67">
        <v>2.0000000222353265E-4</v>
      </c>
      <c r="C44" s="18"/>
      <c r="D44" s="68">
        <f t="shared" si="3"/>
        <v>0</v>
      </c>
      <c r="E44" s="68">
        <f t="shared" si="3"/>
        <v>2.0000000222353265E-4</v>
      </c>
      <c r="F44" s="60">
        <f t="shared" si="8"/>
        <v>0</v>
      </c>
      <c r="G44" s="60">
        <f t="shared" si="9"/>
        <v>0</v>
      </c>
      <c r="H44" s="60">
        <f t="shared" si="10"/>
        <v>0</v>
      </c>
      <c r="I44" s="60">
        <f t="shared" si="11"/>
        <v>0</v>
      </c>
      <c r="J44" s="60">
        <f t="shared" si="12"/>
        <v>0</v>
      </c>
      <c r="K44" s="60">
        <f t="shared" ca="1" si="4"/>
        <v>3.5344419806450284E-3</v>
      </c>
      <c r="L44" s="60">
        <f t="shared" ca="1" si="13"/>
        <v>1.1118503307459458E-5</v>
      </c>
      <c r="M44" s="60">
        <f t="shared" ca="1" si="5"/>
        <v>29744183.765164301</v>
      </c>
      <c r="N44" s="60">
        <f t="shared" ca="1" si="6"/>
        <v>1246955.5084962393</v>
      </c>
      <c r="O44" s="60">
        <f t="shared" ca="1" si="7"/>
        <v>11439772.579973651</v>
      </c>
      <c r="P44" s="18">
        <f t="shared" ca="1" si="14"/>
        <v>-3.3344419784214958E-3</v>
      </c>
      <c r="Q44" s="18"/>
      <c r="R44" s="18"/>
      <c r="S44" s="18"/>
      <c r="T44" s="18"/>
    </row>
    <row r="45" spans="1:20" x14ac:dyDescent="0.2">
      <c r="A45" s="67">
        <v>715</v>
      </c>
      <c r="B45" s="67">
        <v>3.0200000037439167E-4</v>
      </c>
      <c r="C45" s="18"/>
      <c r="D45" s="68">
        <f t="shared" si="3"/>
        <v>7.1499999999999994E-2</v>
      </c>
      <c r="E45" s="68">
        <f t="shared" si="3"/>
        <v>3.0200000037439167E-4</v>
      </c>
      <c r="F45" s="60">
        <f t="shared" si="8"/>
        <v>5.1122499999999987E-3</v>
      </c>
      <c r="G45" s="60">
        <f t="shared" si="9"/>
        <v>3.6552587499999987E-4</v>
      </c>
      <c r="H45" s="60">
        <f t="shared" si="10"/>
        <v>2.6135100062499986E-5</v>
      </c>
      <c r="I45" s="60">
        <f t="shared" si="11"/>
        <v>2.1593000026769004E-5</v>
      </c>
      <c r="J45" s="60">
        <f t="shared" si="12"/>
        <v>1.5438995019139836E-6</v>
      </c>
      <c r="K45" s="60">
        <f t="shared" ca="1" si="4"/>
        <v>4.1957252466517806E-3</v>
      </c>
      <c r="L45" s="60">
        <f t="shared" ca="1" si="13"/>
        <v>1.5161096293497913E-5</v>
      </c>
      <c r="M45" s="60">
        <f t="shared" ca="1" si="5"/>
        <v>28694125.724807139</v>
      </c>
      <c r="N45" s="60">
        <f t="shared" ca="1" si="6"/>
        <v>858085.13589735457</v>
      </c>
      <c r="O45" s="60">
        <f t="shared" ca="1" si="7"/>
        <v>10848101.335209452</v>
      </c>
      <c r="P45" s="18">
        <f t="shared" ca="1" si="14"/>
        <v>-3.8937252462773889E-3</v>
      </c>
      <c r="Q45" s="18"/>
      <c r="R45" s="18"/>
      <c r="S45" s="18"/>
      <c r="T45" s="18"/>
    </row>
    <row r="46" spans="1:20" x14ac:dyDescent="0.2">
      <c r="A46" s="67">
        <v>747.5</v>
      </c>
      <c r="B46" s="67">
        <v>1.392999998643063E-3</v>
      </c>
      <c r="C46" s="18"/>
      <c r="D46" s="68">
        <f t="shared" si="3"/>
        <v>7.4749999999999997E-2</v>
      </c>
      <c r="E46" s="68">
        <f t="shared" si="3"/>
        <v>1.392999998643063E-3</v>
      </c>
      <c r="F46" s="60">
        <f t="shared" si="8"/>
        <v>5.5875624999999996E-3</v>
      </c>
      <c r="G46" s="60">
        <f t="shared" si="9"/>
        <v>4.1767029687499998E-4</v>
      </c>
      <c r="H46" s="60">
        <f t="shared" si="10"/>
        <v>3.1220854691406248E-5</v>
      </c>
      <c r="I46" s="60">
        <f t="shared" si="11"/>
        <v>1.0412674989856895E-4</v>
      </c>
      <c r="J46" s="60">
        <f t="shared" si="12"/>
        <v>7.7834745549180295E-6</v>
      </c>
      <c r="K46" s="60">
        <f t="shared" ca="1" si="4"/>
        <v>4.2142665527179386E-3</v>
      </c>
      <c r="L46" s="60">
        <f t="shared" ca="1" si="13"/>
        <v>7.9595449691415228E-6</v>
      </c>
      <c r="M46" s="60">
        <f t="shared" ca="1" si="5"/>
        <v>28638049.113364805</v>
      </c>
      <c r="N46" s="60">
        <f t="shared" ca="1" si="6"/>
        <v>841689.92271332536</v>
      </c>
      <c r="O46" s="60">
        <f t="shared" ca="1" si="7"/>
        <v>10815983.54898634</v>
      </c>
      <c r="P46" s="18">
        <f t="shared" ca="1" si="14"/>
        <v>-2.8212665540748756E-3</v>
      </c>
      <c r="Q46" s="18"/>
      <c r="R46" s="18"/>
      <c r="S46" s="18"/>
      <c r="T46" s="18"/>
    </row>
    <row r="47" spans="1:20" x14ac:dyDescent="0.2">
      <c r="A47" s="67">
        <v>2901</v>
      </c>
      <c r="B47" s="67">
        <v>4.7828000024310313E-3</v>
      </c>
      <c r="C47" s="18"/>
      <c r="D47" s="68">
        <f t="shared" si="3"/>
        <v>0.29010000000000002</v>
      </c>
      <c r="E47" s="68">
        <f t="shared" si="3"/>
        <v>4.7828000024310313E-3</v>
      </c>
      <c r="F47" s="60">
        <f t="shared" si="8"/>
        <v>8.4158010000000019E-2</v>
      </c>
      <c r="G47" s="60">
        <f t="shared" si="9"/>
        <v>2.4414238701000009E-2</v>
      </c>
      <c r="H47" s="60">
        <f t="shared" si="10"/>
        <v>7.0825706471601031E-3</v>
      </c>
      <c r="I47" s="60">
        <f t="shared" si="11"/>
        <v>1.3874902807052424E-3</v>
      </c>
      <c r="J47" s="60">
        <f t="shared" si="12"/>
        <v>4.0251093043259086E-4</v>
      </c>
      <c r="K47" s="60">
        <f t="shared" ca="1" si="4"/>
        <v>3.2111166224462863E-3</v>
      </c>
      <c r="L47" s="60">
        <f t="shared" ca="1" si="13"/>
        <v>2.4701886469202723E-6</v>
      </c>
      <c r="M47" s="60">
        <f t="shared" ca="1" si="5"/>
        <v>23476263.750590768</v>
      </c>
      <c r="N47" s="60">
        <f t="shared" ca="1" si="6"/>
        <v>79331.409192243373</v>
      </c>
      <c r="O47" s="60">
        <f t="shared" ca="1" si="7"/>
        <v>7843297.2341749333</v>
      </c>
      <c r="P47" s="18">
        <f t="shared" ca="1" si="14"/>
        <v>1.571683379984745E-3</v>
      </c>
      <c r="Q47" s="18"/>
      <c r="R47" s="18"/>
      <c r="S47" s="18"/>
      <c r="T47" s="18"/>
    </row>
    <row r="48" spans="1:20" x14ac:dyDescent="0.2">
      <c r="A48" s="67">
        <v>3812.5</v>
      </c>
      <c r="B48" s="67">
        <v>-2.4249999987659976E-3</v>
      </c>
      <c r="C48" s="18"/>
      <c r="D48" s="68">
        <f t="shared" si="3"/>
        <v>0.38124999999999998</v>
      </c>
      <c r="E48" s="68">
        <f t="shared" si="3"/>
        <v>-2.4249999987659976E-3</v>
      </c>
      <c r="F48" s="60">
        <f t="shared" si="8"/>
        <v>0.14535156249999998</v>
      </c>
      <c r="G48" s="60">
        <f t="shared" si="9"/>
        <v>5.5415283203124985E-2</v>
      </c>
      <c r="H48" s="60">
        <f t="shared" si="10"/>
        <v>2.11270767211914E-2</v>
      </c>
      <c r="I48" s="60">
        <f t="shared" si="11"/>
        <v>-9.2453124952953649E-4</v>
      </c>
      <c r="J48" s="60">
        <f t="shared" si="12"/>
        <v>-3.5247753888313578E-4</v>
      </c>
      <c r="K48" s="60">
        <f t="shared" ca="1" si="4"/>
        <v>1.4620771319078631E-3</v>
      </c>
      <c r="L48" s="60">
        <f t="shared" ca="1" si="13"/>
        <v>1.5109368619807733E-5</v>
      </c>
      <c r="M48" s="60">
        <f t="shared" ca="1" si="5"/>
        <v>20579588.147026025</v>
      </c>
      <c r="N48" s="60">
        <f t="shared" ca="1" si="6"/>
        <v>227.35299111447634</v>
      </c>
      <c r="O48" s="60">
        <f t="shared" ca="1" si="7"/>
        <v>6230611.9996503843</v>
      </c>
      <c r="P48" s="18">
        <f t="shared" ca="1" si="14"/>
        <v>-3.8870771306738607E-3</v>
      </c>
      <c r="Q48" s="18"/>
      <c r="R48" s="18"/>
      <c r="S48" s="18"/>
      <c r="T48" s="18"/>
    </row>
    <row r="49" spans="1:20" x14ac:dyDescent="0.2">
      <c r="A49" s="67">
        <v>3816</v>
      </c>
      <c r="B49" s="67">
        <v>-4.65519999852404E-3</v>
      </c>
      <c r="C49" s="18"/>
      <c r="D49" s="68">
        <f t="shared" si="3"/>
        <v>0.38159999999999999</v>
      </c>
      <c r="E49" s="68">
        <f t="shared" si="3"/>
        <v>-4.65519999852404E-3</v>
      </c>
      <c r="F49" s="60">
        <f t="shared" si="8"/>
        <v>0.14561856000000001</v>
      </c>
      <c r="G49" s="60">
        <f t="shared" si="9"/>
        <v>5.5568042496000003E-2</v>
      </c>
      <c r="H49" s="60">
        <f t="shared" si="10"/>
        <v>2.1204765016473601E-2</v>
      </c>
      <c r="I49" s="60">
        <f t="shared" si="11"/>
        <v>-1.7764243194367737E-3</v>
      </c>
      <c r="J49" s="60">
        <f t="shared" si="12"/>
        <v>-6.7788352029707279E-4</v>
      </c>
      <c r="K49" s="60">
        <f t="shared" ca="1" si="4"/>
        <v>1.4538429067506497E-3</v>
      </c>
      <c r="L49" s="60">
        <f t="shared" ca="1" si="13"/>
        <v>3.7320405218487022E-5</v>
      </c>
      <c r="M49" s="60">
        <f t="shared" ca="1" si="5"/>
        <v>20567850.394368332</v>
      </c>
      <c r="N49" s="60">
        <f t="shared" ca="1" si="6"/>
        <v>264.04048687912467</v>
      </c>
      <c r="O49" s="60">
        <f t="shared" ca="1" si="7"/>
        <v>6224217.2600497222</v>
      </c>
      <c r="P49" s="18">
        <f t="shared" ca="1" si="14"/>
        <v>-6.1090429052746897E-3</v>
      </c>
      <c r="Q49" s="18"/>
      <c r="R49" s="18"/>
      <c r="S49" s="18"/>
      <c r="T49" s="18"/>
    </row>
    <row r="50" spans="1:20" x14ac:dyDescent="0.2">
      <c r="A50" s="67">
        <v>3817</v>
      </c>
      <c r="B50" s="67">
        <v>-3.6924000014550984E-3</v>
      </c>
      <c r="C50" s="18"/>
      <c r="D50" s="68">
        <f t="shared" si="3"/>
        <v>0.38169999999999998</v>
      </c>
      <c r="E50" s="68">
        <f t="shared" si="3"/>
        <v>-3.6924000014550984E-3</v>
      </c>
      <c r="F50" s="60">
        <f t="shared" si="8"/>
        <v>0.14569488999999999</v>
      </c>
      <c r="G50" s="60">
        <f t="shared" si="9"/>
        <v>5.5611739512999997E-2</v>
      </c>
      <c r="H50" s="60">
        <f t="shared" si="10"/>
        <v>2.1227000972112098E-2</v>
      </c>
      <c r="I50" s="60">
        <f t="shared" si="11"/>
        <v>-1.4093890805554109E-3</v>
      </c>
      <c r="J50" s="60">
        <f t="shared" si="12"/>
        <v>-5.3796381204800027E-4</v>
      </c>
      <c r="K50" s="60">
        <f t="shared" ca="1" si="4"/>
        <v>1.4514881376604906E-3</v>
      </c>
      <c r="L50" s="60">
        <f t="shared" ca="1" si="13"/>
        <v>2.6459585187734037E-5</v>
      </c>
      <c r="M50" s="60">
        <f t="shared" ca="1" si="5"/>
        <v>20564495.985332776</v>
      </c>
      <c r="N50" s="60">
        <f t="shared" ca="1" si="6"/>
        <v>275.02790660480298</v>
      </c>
      <c r="O50" s="60">
        <f t="shared" ca="1" si="7"/>
        <v>6222390.0084032221</v>
      </c>
      <c r="P50" s="18">
        <f t="shared" ca="1" si="14"/>
        <v>-5.1438881391155889E-3</v>
      </c>
      <c r="Q50" s="18"/>
      <c r="R50" s="18"/>
      <c r="S50" s="18"/>
      <c r="T50" s="18"/>
    </row>
    <row r="51" spans="1:20" x14ac:dyDescent="0.2">
      <c r="A51" s="67">
        <v>4242</v>
      </c>
      <c r="B51" s="67">
        <v>2.5975999960792251E-3</v>
      </c>
      <c r="C51" s="18"/>
      <c r="D51" s="68">
        <f t="shared" si="3"/>
        <v>0.42420000000000002</v>
      </c>
      <c r="E51" s="68">
        <f t="shared" si="3"/>
        <v>2.5975999960792251E-3</v>
      </c>
      <c r="F51" s="60">
        <f t="shared" si="8"/>
        <v>0.17994564000000002</v>
      </c>
      <c r="G51" s="60">
        <f t="shared" si="9"/>
        <v>7.6332940488000017E-2</v>
      </c>
      <c r="H51" s="60">
        <f t="shared" si="10"/>
        <v>3.2380433355009605E-2</v>
      </c>
      <c r="I51" s="60">
        <f t="shared" si="11"/>
        <v>1.1019019183368074E-3</v>
      </c>
      <c r="J51" s="60">
        <f t="shared" si="12"/>
        <v>4.6742679375847372E-4</v>
      </c>
      <c r="K51" s="60">
        <f t="shared" ca="1" si="4"/>
        <v>3.6488025884850658E-4</v>
      </c>
      <c r="L51" s="60">
        <f t="shared" ca="1" si="13"/>
        <v>4.9850374250196091E-6</v>
      </c>
      <c r="M51" s="60">
        <f t="shared" ca="1" si="5"/>
        <v>19110059.683482137</v>
      </c>
      <c r="N51" s="60">
        <f t="shared" ca="1" si="6"/>
        <v>25791.702696547778</v>
      </c>
      <c r="O51" s="60">
        <f t="shared" ca="1" si="7"/>
        <v>5440472.6771510448</v>
      </c>
      <c r="P51" s="18">
        <f t="shared" ca="1" si="14"/>
        <v>2.2327197372307185E-3</v>
      </c>
      <c r="Q51" s="18"/>
      <c r="R51" s="18"/>
      <c r="S51" s="18"/>
      <c r="T51" s="18"/>
    </row>
    <row r="52" spans="1:20" x14ac:dyDescent="0.2">
      <c r="A52" s="67">
        <v>5071</v>
      </c>
      <c r="B52" s="67">
        <v>-2.4412000057054684E-3</v>
      </c>
      <c r="C52" s="18"/>
      <c r="D52" s="68">
        <f t="shared" ref="D52:E80" si="15">A52/A$18</f>
        <v>0.5071</v>
      </c>
      <c r="E52" s="68">
        <f t="shared" si="15"/>
        <v>-2.4412000057054684E-3</v>
      </c>
      <c r="F52" s="60">
        <f t="shared" si="8"/>
        <v>0.25715041</v>
      </c>
      <c r="G52" s="60">
        <f t="shared" si="9"/>
        <v>0.130400972911</v>
      </c>
      <c r="H52" s="60">
        <f t="shared" si="10"/>
        <v>6.6126333363168102E-2</v>
      </c>
      <c r="I52" s="60">
        <f t="shared" si="11"/>
        <v>-1.237932522893243E-3</v>
      </c>
      <c r="J52" s="60">
        <f t="shared" si="12"/>
        <v>-6.2775558235916352E-4</v>
      </c>
      <c r="K52" s="60">
        <f t="shared" ca="1" si="4"/>
        <v>-2.247475025807126E-3</v>
      </c>
      <c r="L52" s="60">
        <f t="shared" ca="1" si="13"/>
        <v>3.7529367836613131E-8</v>
      </c>
      <c r="M52" s="60">
        <f t="shared" ca="1" si="5"/>
        <v>16142762.778277123</v>
      </c>
      <c r="N52" s="60">
        <f t="shared" ca="1" si="6"/>
        <v>204116.69365244207</v>
      </c>
      <c r="O52" s="60">
        <f t="shared" ca="1" si="7"/>
        <v>3920794.2219729377</v>
      </c>
      <c r="P52" s="18">
        <f t="shared" ca="1" si="14"/>
        <v>-1.9372497989834231E-4</v>
      </c>
      <c r="Q52" s="18"/>
      <c r="R52" s="18"/>
      <c r="S52" s="18"/>
      <c r="T52" s="18"/>
    </row>
    <row r="53" spans="1:20" x14ac:dyDescent="0.2">
      <c r="A53" s="67">
        <v>5426</v>
      </c>
      <c r="B53" s="67">
        <v>-7.1471999981440604E-3</v>
      </c>
      <c r="C53" s="18"/>
      <c r="D53" s="68">
        <f t="shared" si="15"/>
        <v>0.54259999999999997</v>
      </c>
      <c r="E53" s="68">
        <f t="shared" si="15"/>
        <v>-7.1471999981440604E-3</v>
      </c>
      <c r="F53" s="60">
        <f t="shared" si="8"/>
        <v>0.29441475999999994</v>
      </c>
      <c r="G53" s="60">
        <f t="shared" si="9"/>
        <v>0.15974944877599995</v>
      </c>
      <c r="H53" s="60">
        <f t="shared" si="10"/>
        <v>8.6680050905857564E-2</v>
      </c>
      <c r="I53" s="60">
        <f t="shared" si="11"/>
        <v>-3.8780707189929671E-3</v>
      </c>
      <c r="J53" s="60">
        <f t="shared" si="12"/>
        <v>-2.1042411721255839E-3</v>
      </c>
      <c r="K53" s="60">
        <f t="shared" ca="1" si="4"/>
        <v>-3.5654181084503397E-3</v>
      </c>
      <c r="L53" s="60">
        <f t="shared" ca="1" si="13"/>
        <v>1.2829161505337921E-5</v>
      </c>
      <c r="M53" s="60">
        <f t="shared" ca="1" si="5"/>
        <v>14838872.09108516</v>
      </c>
      <c r="N53" s="60">
        <f t="shared" ca="1" si="6"/>
        <v>337151.79750690039</v>
      </c>
      <c r="O53" s="60">
        <f t="shared" ca="1" si="7"/>
        <v>3292336.5292633469</v>
      </c>
      <c r="P53" s="18">
        <f t="shared" ca="1" si="14"/>
        <v>-3.5817818896937206E-3</v>
      </c>
      <c r="Q53" s="18"/>
      <c r="R53" s="18"/>
      <c r="S53" s="18"/>
      <c r="T53" s="18"/>
    </row>
    <row r="54" spans="1:20" x14ac:dyDescent="0.2">
      <c r="A54" s="67">
        <v>4206</v>
      </c>
      <c r="B54" s="67">
        <v>1.2368000025162473E-3</v>
      </c>
      <c r="C54" s="18"/>
      <c r="D54" s="68">
        <f t="shared" si="15"/>
        <v>0.42059999999999997</v>
      </c>
      <c r="E54" s="68">
        <f t="shared" si="15"/>
        <v>1.2368000025162473E-3</v>
      </c>
      <c r="F54" s="60">
        <f t="shared" si="8"/>
        <v>0.17690435999999998</v>
      </c>
      <c r="G54" s="60">
        <f t="shared" si="9"/>
        <v>7.440597381599999E-2</v>
      </c>
      <c r="H54" s="60">
        <f t="shared" si="10"/>
        <v>3.1295152587009593E-2</v>
      </c>
      <c r="I54" s="60">
        <f t="shared" si="11"/>
        <v>5.2019808105833358E-4</v>
      </c>
      <c r="J54" s="60">
        <f t="shared" si="12"/>
        <v>2.187953128931351E-4</v>
      </c>
      <c r="K54" s="60">
        <f t="shared" ca="1" si="4"/>
        <v>4.6356126393239105E-4</v>
      </c>
      <c r="L54" s="60">
        <f t="shared" ca="1" si="13"/>
        <v>5.9789814684675319E-7</v>
      </c>
      <c r="M54" s="60">
        <f t="shared" ca="1" si="5"/>
        <v>19235345.875164971</v>
      </c>
      <c r="N54" s="60">
        <f t="shared" ca="1" si="6"/>
        <v>21981.206057881333</v>
      </c>
      <c r="O54" s="60">
        <f t="shared" ca="1" si="7"/>
        <v>5506972.8003317919</v>
      </c>
      <c r="P54" s="18">
        <f t="shared" ca="1" si="14"/>
        <v>7.7323873858385628E-4</v>
      </c>
      <c r="Q54" s="18"/>
      <c r="R54" s="18"/>
      <c r="S54" s="18"/>
      <c r="T54" s="18"/>
    </row>
    <row r="55" spans="1:20" x14ac:dyDescent="0.2">
      <c r="A55" s="67">
        <v>3376</v>
      </c>
      <c r="B55" s="67">
        <v>4.1128000011667609E-3</v>
      </c>
      <c r="C55" s="18"/>
      <c r="D55" s="68">
        <f t="shared" si="15"/>
        <v>0.33760000000000001</v>
      </c>
      <c r="E55" s="68">
        <f t="shared" si="15"/>
        <v>4.1128000011667609E-3</v>
      </c>
      <c r="F55" s="60">
        <f t="shared" si="8"/>
        <v>0.11397376000000001</v>
      </c>
      <c r="G55" s="60">
        <f t="shared" si="9"/>
        <v>3.8477541376000006E-2</v>
      </c>
      <c r="H55" s="60">
        <f t="shared" si="10"/>
        <v>1.2990017968537602E-2</v>
      </c>
      <c r="I55" s="60">
        <f t="shared" si="11"/>
        <v>1.3884812803938986E-3</v>
      </c>
      <c r="J55" s="60">
        <f t="shared" si="12"/>
        <v>4.6875128026098022E-4</v>
      </c>
      <c r="K55" s="60">
        <f t="shared" ca="1" si="4"/>
        <v>2.3979520755653648E-3</v>
      </c>
      <c r="L55" s="60">
        <f t="shared" ca="1" si="13"/>
        <v>2.9407034079394115E-6</v>
      </c>
      <c r="M55" s="60">
        <f t="shared" ca="1" si="5"/>
        <v>22008709.605335616</v>
      </c>
      <c r="N55" s="60">
        <f t="shared" ca="1" si="6"/>
        <v>16660.129382338815</v>
      </c>
      <c r="O55" s="60">
        <f t="shared" ca="1" si="7"/>
        <v>7018182.3536505662</v>
      </c>
      <c r="P55" s="18">
        <f t="shared" ca="1" si="14"/>
        <v>1.7148479256013961E-3</v>
      </c>
      <c r="Q55" s="18"/>
      <c r="R55" s="18"/>
      <c r="S55" s="18"/>
      <c r="T55" s="18"/>
    </row>
    <row r="56" spans="1:20" x14ac:dyDescent="0.2">
      <c r="A56" s="67">
        <v>3376</v>
      </c>
      <c r="B56" s="67">
        <v>2.3112800001399592E-2</v>
      </c>
      <c r="C56" s="18"/>
      <c r="D56" s="68">
        <f t="shared" si="15"/>
        <v>0.33760000000000001</v>
      </c>
      <c r="E56" s="68">
        <f t="shared" si="15"/>
        <v>2.3112800001399592E-2</v>
      </c>
      <c r="F56" s="60">
        <f t="shared" si="8"/>
        <v>0.11397376000000001</v>
      </c>
      <c r="G56" s="60">
        <f t="shared" si="9"/>
        <v>3.8477541376000006E-2</v>
      </c>
      <c r="H56" s="60">
        <f t="shared" si="10"/>
        <v>1.2990017968537602E-2</v>
      </c>
      <c r="I56" s="60">
        <f t="shared" si="11"/>
        <v>7.8028812804725022E-3</v>
      </c>
      <c r="J56" s="60">
        <f t="shared" si="12"/>
        <v>2.6342527202875168E-3</v>
      </c>
      <c r="K56" s="60">
        <f t="shared" ca="1" si="4"/>
        <v>2.3979520755653648E-3</v>
      </c>
      <c r="L56" s="60">
        <f t="shared" ca="1" si="13"/>
        <v>4.2910492459043858E-4</v>
      </c>
      <c r="M56" s="60">
        <f t="shared" ca="1" si="5"/>
        <v>22008709.605335616</v>
      </c>
      <c r="N56" s="60">
        <f t="shared" ca="1" si="6"/>
        <v>16660.129382338815</v>
      </c>
      <c r="O56" s="60">
        <f t="shared" ca="1" si="7"/>
        <v>7018182.3536505662</v>
      </c>
      <c r="P56" s="18">
        <f t="shared" ca="1" si="14"/>
        <v>2.0714847925834227E-2</v>
      </c>
      <c r="Q56" s="18"/>
      <c r="R56" s="18"/>
      <c r="S56" s="18"/>
      <c r="T56" s="18"/>
    </row>
    <row r="57" spans="1:20" x14ac:dyDescent="0.2">
      <c r="A57" s="67">
        <v>4249</v>
      </c>
      <c r="B57" s="67">
        <v>-3.3627999946475029E-3</v>
      </c>
      <c r="C57" s="18"/>
      <c r="D57" s="68">
        <f t="shared" si="15"/>
        <v>0.4249</v>
      </c>
      <c r="E57" s="68">
        <f t="shared" si="15"/>
        <v>-3.3627999946475029E-3</v>
      </c>
      <c r="F57" s="60">
        <f t="shared" si="8"/>
        <v>0.18054001</v>
      </c>
      <c r="G57" s="60">
        <f t="shared" si="9"/>
        <v>7.6711450249000002E-2</v>
      </c>
      <c r="H57" s="60">
        <f t="shared" si="10"/>
        <v>3.25946952108001E-2</v>
      </c>
      <c r="I57" s="60">
        <f t="shared" si="11"/>
        <v>-1.428853717725724E-3</v>
      </c>
      <c r="J57" s="60">
        <f t="shared" si="12"/>
        <v>-6.0711994466166013E-4</v>
      </c>
      <c r="K57" s="60">
        <f t="shared" ca="1" si="4"/>
        <v>3.4554958950041952E-4</v>
      </c>
      <c r="L57" s="60">
        <f t="shared" ca="1" si="13"/>
        <v>1.3751856638250069E-5</v>
      </c>
      <c r="M57" s="60">
        <f t="shared" ca="1" si="5"/>
        <v>19085657.06315982</v>
      </c>
      <c r="N57" s="60">
        <f t="shared" ca="1" si="6"/>
        <v>26568.954496714221</v>
      </c>
      <c r="O57" s="60">
        <f t="shared" ca="1" si="7"/>
        <v>5427539.8907068484</v>
      </c>
      <c r="P57" s="18">
        <f t="shared" ca="1" si="14"/>
        <v>-3.7083495841479224E-3</v>
      </c>
      <c r="Q57" s="18"/>
      <c r="R57" s="18"/>
      <c r="S57" s="18"/>
      <c r="T57" s="18"/>
    </row>
    <row r="58" spans="1:20" x14ac:dyDescent="0.2">
      <c r="A58" s="67">
        <v>5845</v>
      </c>
      <c r="B58" s="67">
        <v>-1.7339999976684339E-3</v>
      </c>
      <c r="C58" s="18"/>
      <c r="D58" s="68">
        <f t="shared" si="15"/>
        <v>0.58450000000000002</v>
      </c>
      <c r="E58" s="68">
        <f t="shared" si="15"/>
        <v>-1.7339999976684339E-3</v>
      </c>
      <c r="F58" s="60">
        <f t="shared" si="8"/>
        <v>0.34164025000000003</v>
      </c>
      <c r="G58" s="60">
        <f t="shared" si="9"/>
        <v>0.19968872612500002</v>
      </c>
      <c r="H58" s="60">
        <f t="shared" si="10"/>
        <v>0.11671806042006252</v>
      </c>
      <c r="I58" s="60">
        <f t="shared" si="11"/>
        <v>-1.0135229986371996E-3</v>
      </c>
      <c r="J58" s="60">
        <f t="shared" si="12"/>
        <v>-5.924041927034432E-4</v>
      </c>
      <c r="K58" s="60">
        <f t="shared" ca="1" si="4"/>
        <v>-5.2747070929341586E-3</v>
      </c>
      <c r="L58" s="60">
        <f t="shared" ca="1" si="13"/>
        <v>1.2536606734465046E-5</v>
      </c>
      <c r="M58" s="60">
        <f t="shared" ca="1" si="5"/>
        <v>13290454.807027433</v>
      </c>
      <c r="N58" s="60">
        <f t="shared" ca="1" si="6"/>
        <v>541608.82210176555</v>
      </c>
      <c r="O58" s="60">
        <f t="shared" ca="1" si="7"/>
        <v>2584518.9765379564</v>
      </c>
      <c r="P58" s="18">
        <f t="shared" ca="1" si="14"/>
        <v>3.5407070952657247E-3</v>
      </c>
      <c r="Q58" s="18"/>
      <c r="R58" s="18"/>
      <c r="S58" s="18"/>
      <c r="T58" s="18"/>
    </row>
    <row r="59" spans="1:20" x14ac:dyDescent="0.2">
      <c r="A59" s="67">
        <v>5881</v>
      </c>
      <c r="B59" s="67">
        <v>-6.0731999983545393E-3</v>
      </c>
      <c r="C59" s="18"/>
      <c r="D59" s="68">
        <f t="shared" si="15"/>
        <v>0.58809999999999996</v>
      </c>
      <c r="E59" s="68">
        <f t="shared" si="15"/>
        <v>-6.0731999983545393E-3</v>
      </c>
      <c r="F59" s="60">
        <f t="shared" si="8"/>
        <v>0.34586160999999993</v>
      </c>
      <c r="G59" s="60">
        <f t="shared" si="9"/>
        <v>0.20340121284099993</v>
      </c>
      <c r="H59" s="60">
        <f t="shared" si="10"/>
        <v>0.11962025327179206</v>
      </c>
      <c r="I59" s="60">
        <f t="shared" si="11"/>
        <v>-3.5716489190323044E-3</v>
      </c>
      <c r="J59" s="60">
        <f t="shared" si="12"/>
        <v>-2.1004867292828979E-3</v>
      </c>
      <c r="K59" s="60">
        <f t="shared" ca="1" si="4"/>
        <v>-5.4293325690282831E-3</v>
      </c>
      <c r="L59" s="60">
        <f t="shared" ca="1" si="13"/>
        <v>4.1456526654720151E-7</v>
      </c>
      <c r="M59" s="60">
        <f t="shared" ca="1" si="5"/>
        <v>13157376.339110274</v>
      </c>
      <c r="N59" s="60">
        <f t="shared" ca="1" si="6"/>
        <v>561668.40001144528</v>
      </c>
      <c r="O59" s="60">
        <f t="shared" ca="1" si="7"/>
        <v>2525871.8750163536</v>
      </c>
      <c r="P59" s="18">
        <f t="shared" ca="1" si="14"/>
        <v>-6.4386742932625619E-4</v>
      </c>
      <c r="Q59" s="18"/>
      <c r="R59" s="18"/>
      <c r="S59" s="18"/>
      <c r="T59" s="18"/>
    </row>
    <row r="60" spans="1:20" x14ac:dyDescent="0.2">
      <c r="A60" s="67">
        <v>5895</v>
      </c>
      <c r="B60" s="67">
        <v>-7.5940000024274923E-3</v>
      </c>
      <c r="C60" s="18"/>
      <c r="D60" s="68">
        <f t="shared" si="15"/>
        <v>0.58950000000000002</v>
      </c>
      <c r="E60" s="68">
        <f t="shared" si="15"/>
        <v>-7.5940000024274923E-3</v>
      </c>
      <c r="F60" s="60">
        <f t="shared" si="8"/>
        <v>0.34751025000000002</v>
      </c>
      <c r="G60" s="60">
        <f t="shared" si="9"/>
        <v>0.20485729237500003</v>
      </c>
      <c r="H60" s="60">
        <f t="shared" si="10"/>
        <v>0.12076337385506251</v>
      </c>
      <c r="I60" s="60">
        <f t="shared" si="11"/>
        <v>-4.4766630014310069E-3</v>
      </c>
      <c r="J60" s="60">
        <f t="shared" si="12"/>
        <v>-2.6389928393435787E-3</v>
      </c>
      <c r="K60" s="60">
        <f t="shared" ca="1" si="4"/>
        <v>-5.4897965501026109E-3</v>
      </c>
      <c r="L60" s="60">
        <f t="shared" ca="1" si="13"/>
        <v>4.4276721687759489E-6</v>
      </c>
      <c r="M60" s="60">
        <f t="shared" ca="1" si="5"/>
        <v>13105633.018025717</v>
      </c>
      <c r="N60" s="60">
        <f t="shared" ca="1" si="6"/>
        <v>569578.30299652542</v>
      </c>
      <c r="O60" s="60">
        <f t="shared" ca="1" si="7"/>
        <v>2503168.8633639477</v>
      </c>
      <c r="P60" s="18">
        <f t="shared" ca="1" si="14"/>
        <v>-2.1042034523248813E-3</v>
      </c>
      <c r="Q60" s="18"/>
      <c r="R60" s="18"/>
      <c r="S60" s="18"/>
      <c r="T60" s="18"/>
    </row>
    <row r="61" spans="1:20" x14ac:dyDescent="0.2">
      <c r="A61" s="67">
        <v>5938</v>
      </c>
      <c r="B61" s="67">
        <v>-2.1935999975539744E-3</v>
      </c>
      <c r="C61" s="18"/>
      <c r="D61" s="68">
        <f t="shared" si="15"/>
        <v>0.59379999999999999</v>
      </c>
      <c r="E61" s="68">
        <f t="shared" si="15"/>
        <v>-2.1935999975539744E-3</v>
      </c>
      <c r="F61" s="60">
        <f t="shared" si="8"/>
        <v>0.35259844000000001</v>
      </c>
      <c r="G61" s="60">
        <f t="shared" si="9"/>
        <v>0.20937295367200001</v>
      </c>
      <c r="H61" s="60">
        <f t="shared" si="10"/>
        <v>0.12432565989043361</v>
      </c>
      <c r="I61" s="60">
        <f t="shared" si="11"/>
        <v>-1.30255967854755E-3</v>
      </c>
      <c r="J61" s="60">
        <f t="shared" si="12"/>
        <v>-7.7345993712153521E-4</v>
      </c>
      <c r="K61" s="60">
        <f t="shared" ca="1" si="4"/>
        <v>-5.6766693033777245E-3</v>
      </c>
      <c r="L61" s="60">
        <f t="shared" ca="1" si="13"/>
        <v>1.2131771789171541E-5</v>
      </c>
      <c r="M61" s="60">
        <f t="shared" ca="1" si="5"/>
        <v>12946747.939367224</v>
      </c>
      <c r="N61" s="60">
        <f t="shared" ca="1" si="6"/>
        <v>594256.20072382875</v>
      </c>
      <c r="O61" s="60">
        <f t="shared" ca="1" si="7"/>
        <v>2433811.1800037436</v>
      </c>
      <c r="P61" s="18">
        <f t="shared" ca="1" si="14"/>
        <v>3.4830693058237501E-3</v>
      </c>
      <c r="Q61" s="18"/>
      <c r="R61" s="18"/>
      <c r="S61" s="18"/>
      <c r="T61" s="18"/>
    </row>
    <row r="62" spans="1:20" x14ac:dyDescent="0.2">
      <c r="A62" s="67">
        <v>6299</v>
      </c>
      <c r="B62" s="67">
        <v>-1.562279999780003E-2</v>
      </c>
      <c r="C62" s="18"/>
      <c r="D62" s="68">
        <f t="shared" si="15"/>
        <v>0.62990000000000002</v>
      </c>
      <c r="E62" s="68">
        <f t="shared" si="15"/>
        <v>-1.562279999780003E-2</v>
      </c>
      <c r="F62" s="60">
        <f t="shared" si="8"/>
        <v>0.39677401000000001</v>
      </c>
      <c r="G62" s="60">
        <f t="shared" si="9"/>
        <v>0.24992794889900002</v>
      </c>
      <c r="H62" s="60">
        <f t="shared" si="10"/>
        <v>0.15742961501148012</v>
      </c>
      <c r="I62" s="60">
        <f t="shared" si="11"/>
        <v>-9.840801718614239E-3</v>
      </c>
      <c r="J62" s="60">
        <f t="shared" si="12"/>
        <v>-6.1987210025551097E-3</v>
      </c>
      <c r="K62" s="60">
        <f t="shared" ca="1" si="4"/>
        <v>-7.3146720375273123E-3</v>
      </c>
      <c r="L62" s="60">
        <f t="shared" ca="1" si="13"/>
        <v>6.9024990204265299E-5</v>
      </c>
      <c r="M62" s="60">
        <f t="shared" ca="1" si="5"/>
        <v>11617417.352413075</v>
      </c>
      <c r="N62" s="60">
        <f t="shared" ca="1" si="6"/>
        <v>824693.1488055517</v>
      </c>
      <c r="O62" s="60">
        <f t="shared" ca="1" si="7"/>
        <v>1875941.7426264707</v>
      </c>
      <c r="P62" s="18">
        <f t="shared" ca="1" si="14"/>
        <v>-8.3081279602727175E-3</v>
      </c>
      <c r="Q62" s="18"/>
      <c r="R62" s="18"/>
      <c r="S62" s="18"/>
      <c r="T62" s="18"/>
    </row>
    <row r="63" spans="1:20" x14ac:dyDescent="0.2">
      <c r="A63" s="67">
        <v>6810</v>
      </c>
      <c r="B63" s="67">
        <v>-1.0432000002765562E-2</v>
      </c>
      <c r="C63" s="18"/>
      <c r="D63" s="68">
        <f t="shared" si="15"/>
        <v>0.68100000000000005</v>
      </c>
      <c r="E63" s="68">
        <f t="shared" si="15"/>
        <v>-1.0432000002765562E-2</v>
      </c>
      <c r="F63" s="60">
        <f t="shared" si="8"/>
        <v>0.46376100000000009</v>
      </c>
      <c r="G63" s="60">
        <f t="shared" si="9"/>
        <v>0.31582124100000009</v>
      </c>
      <c r="H63" s="60">
        <f t="shared" si="10"/>
        <v>0.21507426512100009</v>
      </c>
      <c r="I63" s="60">
        <f t="shared" si="11"/>
        <v>-7.1041920018833481E-3</v>
      </c>
      <c r="J63" s="60">
        <f t="shared" si="12"/>
        <v>-4.8379547532825607E-3</v>
      </c>
      <c r="K63" s="60">
        <f t="shared" ca="1" si="4"/>
        <v>-9.8445287055187944E-3</v>
      </c>
      <c r="L63" s="60">
        <f t="shared" ca="1" si="13"/>
        <v>3.4512252508880046E-7</v>
      </c>
      <c r="M63" s="60">
        <f t="shared" ca="1" si="5"/>
        <v>9764394.0567595884</v>
      </c>
      <c r="N63" s="60">
        <f t="shared" ca="1" si="6"/>
        <v>1225022.1481165374</v>
      </c>
      <c r="O63" s="60">
        <f t="shared" ca="1" si="7"/>
        <v>1176154.6826644435</v>
      </c>
      <c r="P63" s="18">
        <f t="shared" ca="1" si="14"/>
        <v>-5.87471297246768E-4</v>
      </c>
      <c r="Q63" s="18"/>
      <c r="R63" s="18"/>
      <c r="S63" s="18"/>
      <c r="T63" s="18"/>
    </row>
    <row r="64" spans="1:20" x14ac:dyDescent="0.2">
      <c r="A64" s="67">
        <v>6810</v>
      </c>
      <c r="B64" s="67">
        <v>-1.0132000003068242E-2</v>
      </c>
      <c r="C64" s="18"/>
      <c r="D64" s="68">
        <f t="shared" si="15"/>
        <v>0.68100000000000005</v>
      </c>
      <c r="E64" s="68">
        <f t="shared" si="15"/>
        <v>-1.0132000003068242E-2</v>
      </c>
      <c r="F64" s="60">
        <f t="shared" si="8"/>
        <v>0.46376100000000009</v>
      </c>
      <c r="G64" s="60">
        <f t="shared" si="9"/>
        <v>0.31582124100000009</v>
      </c>
      <c r="H64" s="60">
        <f t="shared" si="10"/>
        <v>0.21507426512100009</v>
      </c>
      <c r="I64" s="60">
        <f t="shared" si="11"/>
        <v>-6.899892002089473E-3</v>
      </c>
      <c r="J64" s="60">
        <f t="shared" si="12"/>
        <v>-4.6988264534229317E-3</v>
      </c>
      <c r="K64" s="60">
        <f t="shared" ca="1" si="4"/>
        <v>-9.8445287055187944E-3</v>
      </c>
      <c r="L64" s="60">
        <f t="shared" ca="1" si="13"/>
        <v>8.2639746914763167E-8</v>
      </c>
      <c r="M64" s="60">
        <f t="shared" ca="1" si="5"/>
        <v>9764394.0567595884</v>
      </c>
      <c r="N64" s="60">
        <f t="shared" ca="1" si="6"/>
        <v>1225022.1481165374</v>
      </c>
      <c r="O64" s="60">
        <f t="shared" ca="1" si="7"/>
        <v>1176154.6826644435</v>
      </c>
      <c r="P64" s="18">
        <f t="shared" ca="1" si="14"/>
        <v>-2.8747129754944784E-4</v>
      </c>
      <c r="Q64" s="18"/>
      <c r="R64" s="18"/>
      <c r="S64" s="18"/>
      <c r="T64" s="18"/>
    </row>
    <row r="65" spans="1:20" x14ac:dyDescent="0.2">
      <c r="A65" s="67">
        <v>7157</v>
      </c>
      <c r="B65" s="67">
        <v>-1.2540399999124929E-2</v>
      </c>
      <c r="C65" s="18"/>
      <c r="D65" s="68">
        <f t="shared" si="15"/>
        <v>0.7157</v>
      </c>
      <c r="E65" s="68">
        <f t="shared" si="15"/>
        <v>-1.2540399999124929E-2</v>
      </c>
      <c r="F65" s="60">
        <f t="shared" si="8"/>
        <v>0.51222648999999998</v>
      </c>
      <c r="G65" s="60">
        <f t="shared" si="9"/>
        <v>0.366600498893</v>
      </c>
      <c r="H65" s="60">
        <f t="shared" si="10"/>
        <v>0.26237597705772009</v>
      </c>
      <c r="I65" s="60">
        <f t="shared" si="11"/>
        <v>-8.9751642793737124E-3</v>
      </c>
      <c r="J65" s="60">
        <f t="shared" si="12"/>
        <v>-6.4235250747477664E-3</v>
      </c>
      <c r="K65" s="60">
        <f t="shared" ca="1" si="4"/>
        <v>-1.1703598878296605E-2</v>
      </c>
      <c r="L65" s="60">
        <f t="shared" ca="1" si="13"/>
        <v>7.0023611581954039E-7</v>
      </c>
      <c r="M65" s="60">
        <f t="shared" ca="1" si="5"/>
        <v>8538849.6134506296</v>
      </c>
      <c r="N65" s="60">
        <f t="shared" ca="1" si="6"/>
        <v>1549199.8920379549</v>
      </c>
      <c r="O65" s="60">
        <f t="shared" ca="1" si="7"/>
        <v>775192.32210211002</v>
      </c>
      <c r="P65" s="18">
        <f t="shared" ca="1" si="14"/>
        <v>-8.3680112082832464E-4</v>
      </c>
      <c r="Q65" s="18"/>
      <c r="R65" s="18"/>
      <c r="S65" s="18"/>
      <c r="T65" s="18"/>
    </row>
    <row r="66" spans="1:20" x14ac:dyDescent="0.2">
      <c r="A66" s="67">
        <v>7157</v>
      </c>
      <c r="B66" s="67">
        <v>-1.1940399999730289E-2</v>
      </c>
      <c r="C66" s="18"/>
      <c r="D66" s="68">
        <f t="shared" si="15"/>
        <v>0.7157</v>
      </c>
      <c r="E66" s="68">
        <f t="shared" si="15"/>
        <v>-1.1940399999730289E-2</v>
      </c>
      <c r="F66" s="60">
        <f t="shared" si="8"/>
        <v>0.51222648999999998</v>
      </c>
      <c r="G66" s="60">
        <f t="shared" si="9"/>
        <v>0.366600498893</v>
      </c>
      <c r="H66" s="60">
        <f t="shared" si="10"/>
        <v>0.26237597705772009</v>
      </c>
      <c r="I66" s="60">
        <f t="shared" si="11"/>
        <v>-8.5457442798069685E-3</v>
      </c>
      <c r="J66" s="60">
        <f t="shared" si="12"/>
        <v>-6.1161891810578477E-3</v>
      </c>
      <c r="K66" s="60">
        <f t="shared" ca="1" si="4"/>
        <v>-1.1703598878296605E-2</v>
      </c>
      <c r="L66" s="60">
        <f t="shared" ca="1" si="13"/>
        <v>5.6074771112250507E-8</v>
      </c>
      <c r="M66" s="60">
        <f t="shared" ca="1" si="5"/>
        <v>8538849.6134506296</v>
      </c>
      <c r="N66" s="60">
        <f t="shared" ca="1" si="6"/>
        <v>1549199.8920379549</v>
      </c>
      <c r="O66" s="60">
        <f t="shared" ca="1" si="7"/>
        <v>775192.32210211002</v>
      </c>
      <c r="P66" s="18">
        <f t="shared" ca="1" si="14"/>
        <v>-2.3680112143368431E-4</v>
      </c>
      <c r="Q66" s="18"/>
      <c r="R66" s="18"/>
      <c r="S66" s="18"/>
      <c r="T66" s="18"/>
    </row>
    <row r="67" spans="1:20" x14ac:dyDescent="0.2">
      <c r="A67" s="67">
        <v>7583</v>
      </c>
      <c r="B67" s="67">
        <v>-1.1387599995941855E-2</v>
      </c>
      <c r="C67" s="18"/>
      <c r="D67" s="68">
        <f t="shared" si="15"/>
        <v>0.75829999999999997</v>
      </c>
      <c r="E67" s="68">
        <f t="shared" si="15"/>
        <v>-1.1387599995941855E-2</v>
      </c>
      <c r="F67" s="60">
        <f t="shared" si="8"/>
        <v>0.57501888999999995</v>
      </c>
      <c r="G67" s="60">
        <f t="shared" si="9"/>
        <v>0.43603682428699997</v>
      </c>
      <c r="H67" s="60">
        <f t="shared" si="10"/>
        <v>0.33064672385683203</v>
      </c>
      <c r="I67" s="60">
        <f t="shared" si="11"/>
        <v>-8.6352170769227084E-3</v>
      </c>
      <c r="J67" s="60">
        <f t="shared" si="12"/>
        <v>-6.5480851094304893E-3</v>
      </c>
      <c r="K67" s="60">
        <f t="shared" ca="1" si="4"/>
        <v>-1.4142027045093477E-2</v>
      </c>
      <c r="L67" s="60">
        <f t="shared" ca="1" si="13"/>
        <v>7.5868683690981136E-6</v>
      </c>
      <c r="M67" s="60">
        <f t="shared" ca="1" si="5"/>
        <v>7087200.9542778665</v>
      </c>
      <c r="N67" s="60">
        <f t="shared" ca="1" si="6"/>
        <v>2008380.8263190393</v>
      </c>
      <c r="O67" s="60">
        <f t="shared" ca="1" si="7"/>
        <v>382423.87210890523</v>
      </c>
      <c r="P67" s="18">
        <f t="shared" ca="1" si="14"/>
        <v>2.7544270491516223E-3</v>
      </c>
      <c r="Q67" s="18"/>
      <c r="R67" s="18"/>
      <c r="S67" s="18"/>
      <c r="T67" s="18"/>
    </row>
    <row r="68" spans="1:20" x14ac:dyDescent="0.2">
      <c r="A68" s="67">
        <v>8895</v>
      </c>
      <c r="B68" s="67">
        <v>-1.2193999995361082E-2</v>
      </c>
      <c r="C68" s="18"/>
      <c r="D68" s="68">
        <f t="shared" si="15"/>
        <v>0.88949999999999996</v>
      </c>
      <c r="E68" s="68">
        <f t="shared" si="15"/>
        <v>-1.2193999995361082E-2</v>
      </c>
      <c r="F68" s="60">
        <f t="shared" si="8"/>
        <v>0.79121024999999989</v>
      </c>
      <c r="G68" s="60">
        <f t="shared" si="9"/>
        <v>0.70378151737499983</v>
      </c>
      <c r="H68" s="60">
        <f t="shared" si="10"/>
        <v>0.62601365970506229</v>
      </c>
      <c r="I68" s="60">
        <f t="shared" si="11"/>
        <v>-1.0846562995873683E-2</v>
      </c>
      <c r="J68" s="60">
        <f t="shared" si="12"/>
        <v>-9.6480177848296406E-3</v>
      </c>
      <c r="K68" s="60">
        <f t="shared" ca="1" si="4"/>
        <v>-2.2732936925634772E-2</v>
      </c>
      <c r="L68" s="60">
        <f t="shared" ca="1" si="13"/>
        <v>1.1106919162028663E-4</v>
      </c>
      <c r="M68" s="60">
        <f t="shared" ca="1" si="5"/>
        <v>3184276.6463580448</v>
      </c>
      <c r="N68" s="60">
        <f t="shared" ca="1" si="6"/>
        <v>3884885.9544078945</v>
      </c>
      <c r="O68" s="60">
        <f t="shared" ca="1" si="7"/>
        <v>72095.145547338383</v>
      </c>
      <c r="P68" s="18">
        <f t="shared" ca="1" si="14"/>
        <v>1.053893693027369E-2</v>
      </c>
      <c r="Q68" s="18"/>
      <c r="R68" s="18"/>
      <c r="S68" s="18"/>
      <c r="T68" s="18"/>
    </row>
    <row r="69" spans="1:20" x14ac:dyDescent="0.2">
      <c r="A69" s="67">
        <v>9203.5</v>
      </c>
      <c r="B69" s="67">
        <v>-3.3170199996675365E-2</v>
      </c>
      <c r="C69" s="18"/>
      <c r="D69" s="68">
        <f t="shared" si="15"/>
        <v>0.92035</v>
      </c>
      <c r="E69" s="68">
        <f t="shared" si="15"/>
        <v>-3.3170199996675365E-2</v>
      </c>
      <c r="F69" s="60">
        <f t="shared" si="8"/>
        <v>0.84704412250000005</v>
      </c>
      <c r="G69" s="60">
        <f t="shared" si="9"/>
        <v>0.77957705814287503</v>
      </c>
      <c r="H69" s="60">
        <f t="shared" si="10"/>
        <v>0.71748374546179505</v>
      </c>
      <c r="I69" s="60">
        <f t="shared" si="11"/>
        <v>-3.0528193566940171E-2</v>
      </c>
      <c r="J69" s="60">
        <f t="shared" si="12"/>
        <v>-2.8096622949333384E-2</v>
      </c>
      <c r="K69" s="60">
        <f t="shared" ca="1" si="4"/>
        <v>-2.4989980240393662E-2</v>
      </c>
      <c r="L69" s="60">
        <f t="shared" ca="1" si="13"/>
        <v>6.6915995261061477E-5</v>
      </c>
      <c r="M69" s="60">
        <f t="shared" ca="1" si="5"/>
        <v>2437218.7481451053</v>
      </c>
      <c r="N69" s="60">
        <f t="shared" ca="1" si="6"/>
        <v>4436012.1396645876</v>
      </c>
      <c r="O69" s="60">
        <f t="shared" ca="1" si="7"/>
        <v>244588.53551312356</v>
      </c>
      <c r="P69" s="18">
        <f t="shared" ca="1" si="14"/>
        <v>-8.1802197562817029E-3</v>
      </c>
      <c r="Q69" s="18"/>
      <c r="R69" s="18"/>
      <c r="S69" s="18"/>
      <c r="T69" s="18"/>
    </row>
    <row r="70" spans="1:20" x14ac:dyDescent="0.2">
      <c r="A70" s="67">
        <v>11126</v>
      </c>
      <c r="B70" s="67">
        <v>-3.9587200000823941E-2</v>
      </c>
      <c r="C70" s="18"/>
      <c r="D70" s="68">
        <f t="shared" si="15"/>
        <v>1.1126</v>
      </c>
      <c r="E70" s="68">
        <f t="shared" si="15"/>
        <v>-3.9587200000823941E-2</v>
      </c>
      <c r="F70" s="60">
        <f t="shared" si="8"/>
        <v>1.2378787600000001</v>
      </c>
      <c r="G70" s="60">
        <f t="shared" si="9"/>
        <v>1.3772639083760001</v>
      </c>
      <c r="H70" s="60">
        <f t="shared" si="10"/>
        <v>1.5323438244591379</v>
      </c>
      <c r="I70" s="60">
        <f t="shared" si="11"/>
        <v>-4.4044718720916719E-2</v>
      </c>
      <c r="J70" s="60">
        <f t="shared" si="12"/>
        <v>-4.900415404889194E-2</v>
      </c>
      <c r="K70" s="60">
        <f t="shared" ca="1" si="4"/>
        <v>-4.1088695073336581E-2</v>
      </c>
      <c r="L70" s="60">
        <f t="shared" ca="1" si="13"/>
        <v>2.2544874527797387E-6</v>
      </c>
      <c r="M70" s="60">
        <f t="shared" ca="1" si="5"/>
        <v>603.67269613594874</v>
      </c>
      <c r="N70" s="60">
        <f t="shared" ca="1" si="6"/>
        <v>8945933.4248459768</v>
      </c>
      <c r="O70" s="60">
        <f t="shared" ca="1" si="7"/>
        <v>4216789.6462077834</v>
      </c>
      <c r="P70" s="18">
        <f t="shared" ca="1" si="14"/>
        <v>1.5014950725126402E-3</v>
      </c>
      <c r="Q70" s="18"/>
      <c r="R70" s="18"/>
      <c r="S70" s="18"/>
      <c r="T70" s="18"/>
    </row>
    <row r="71" spans="1:20" x14ac:dyDescent="0.2">
      <c r="A71" s="67">
        <v>11126</v>
      </c>
      <c r="B71" s="67">
        <v>-3.9287200001126621E-2</v>
      </c>
      <c r="C71" s="18"/>
      <c r="D71" s="68">
        <f t="shared" si="15"/>
        <v>1.1126</v>
      </c>
      <c r="E71" s="68">
        <f t="shared" si="15"/>
        <v>-3.9287200001126621E-2</v>
      </c>
      <c r="F71" s="60">
        <f t="shared" si="8"/>
        <v>1.2378787600000001</v>
      </c>
      <c r="G71" s="60">
        <f t="shared" si="9"/>
        <v>1.3772639083760001</v>
      </c>
      <c r="H71" s="60">
        <f t="shared" si="10"/>
        <v>1.5323438244591379</v>
      </c>
      <c r="I71" s="60">
        <f t="shared" si="11"/>
        <v>-4.3710938721253478E-2</v>
      </c>
      <c r="J71" s="60">
        <f t="shared" si="12"/>
        <v>-4.8632790421266621E-2</v>
      </c>
      <c r="K71" s="60">
        <f t="shared" ca="1" si="4"/>
        <v>-4.1088695073336581E-2</v>
      </c>
      <c r="L71" s="60">
        <f t="shared" ca="1" si="13"/>
        <v>3.2453844951967705E-6</v>
      </c>
      <c r="M71" s="60">
        <f t="shared" ca="1" si="5"/>
        <v>603.67269613594874</v>
      </c>
      <c r="N71" s="60">
        <f t="shared" ca="1" si="6"/>
        <v>8945933.4248459768</v>
      </c>
      <c r="O71" s="60">
        <f t="shared" ca="1" si="7"/>
        <v>4216789.6462077834</v>
      </c>
      <c r="P71" s="18">
        <f t="shared" ca="1" si="14"/>
        <v>1.8014950722099604E-3</v>
      </c>
      <c r="Q71" s="18"/>
      <c r="R71" s="18"/>
      <c r="S71" s="18"/>
      <c r="T71" s="18"/>
    </row>
    <row r="72" spans="1:20" x14ac:dyDescent="0.2">
      <c r="A72" s="67">
        <v>11126</v>
      </c>
      <c r="B72" s="67">
        <v>-3.8287199997284915E-2</v>
      </c>
      <c r="C72" s="18"/>
      <c r="D72" s="68">
        <f t="shared" si="15"/>
        <v>1.1126</v>
      </c>
      <c r="E72" s="68">
        <f t="shared" si="15"/>
        <v>-3.8287199997284915E-2</v>
      </c>
      <c r="F72" s="60">
        <f t="shared" si="8"/>
        <v>1.2378787600000001</v>
      </c>
      <c r="G72" s="60">
        <f t="shared" si="9"/>
        <v>1.3772639083760001</v>
      </c>
      <c r="H72" s="60">
        <f t="shared" si="10"/>
        <v>1.5323438244591379</v>
      </c>
      <c r="I72" s="60">
        <f t="shared" si="11"/>
        <v>-4.2598338716979198E-2</v>
      </c>
      <c r="J72" s="60">
        <f t="shared" si="12"/>
        <v>-4.7394911656511059E-2</v>
      </c>
      <c r="K72" s="60">
        <f t="shared" ca="1" si="4"/>
        <v>-4.1088695073336581E-2</v>
      </c>
      <c r="L72" s="60">
        <f t="shared" ca="1" si="13"/>
        <v>7.8483746611417294E-6</v>
      </c>
      <c r="M72" s="60">
        <f t="shared" ca="1" si="5"/>
        <v>603.67269613594874</v>
      </c>
      <c r="N72" s="60">
        <f t="shared" ca="1" si="6"/>
        <v>8945933.4248459768</v>
      </c>
      <c r="O72" s="60">
        <f t="shared" ca="1" si="7"/>
        <v>4216789.6462077834</v>
      </c>
      <c r="P72" s="18">
        <f t="shared" ca="1" si="14"/>
        <v>2.801495076051666E-3</v>
      </c>
      <c r="Q72" s="18"/>
      <c r="R72" s="18"/>
      <c r="S72" s="18"/>
      <c r="T72" s="18"/>
    </row>
    <row r="73" spans="1:20" x14ac:dyDescent="0.2">
      <c r="A73" s="67">
        <v>12669</v>
      </c>
      <c r="B73" s="67">
        <v>-5.7086799999524374E-2</v>
      </c>
      <c r="C73" s="18"/>
      <c r="D73" s="68">
        <f t="shared" si="15"/>
        <v>1.2668999999999999</v>
      </c>
      <c r="E73" s="68">
        <f t="shared" si="15"/>
        <v>-5.7086799999524374E-2</v>
      </c>
      <c r="F73" s="60">
        <f t="shared" si="8"/>
        <v>1.6050356099999998</v>
      </c>
      <c r="G73" s="60">
        <f t="shared" si="9"/>
        <v>2.0334196143089995</v>
      </c>
      <c r="H73" s="60">
        <f t="shared" si="10"/>
        <v>2.5761393093680716</v>
      </c>
      <c r="I73" s="60">
        <f t="shared" si="11"/>
        <v>-7.232326691939743E-2</v>
      </c>
      <c r="J73" s="60">
        <f t="shared" si="12"/>
        <v>-9.1626346860184602E-2</v>
      </c>
      <c r="K73" s="60">
        <f t="shared" ca="1" si="4"/>
        <v>-5.6544533749806822E-2</v>
      </c>
      <c r="L73" s="60">
        <f t="shared" ca="1" si="13"/>
        <v>2.9405268558273819E-7</v>
      </c>
      <c r="M73" s="60">
        <f t="shared" ca="1" si="5"/>
        <v>1930870.0038038804</v>
      </c>
      <c r="N73" s="60">
        <f t="shared" ca="1" si="6"/>
        <v>14092527.471037671</v>
      </c>
      <c r="O73" s="60">
        <f t="shared" ca="1" si="7"/>
        <v>12193676.987547593</v>
      </c>
      <c r="P73" s="18">
        <f t="shared" ca="1" si="14"/>
        <v>-5.4226624971755177E-4</v>
      </c>
      <c r="Q73" s="18"/>
      <c r="R73" s="18"/>
      <c r="S73" s="18"/>
      <c r="T73" s="18"/>
    </row>
    <row r="74" spans="1:20" x14ac:dyDescent="0.2">
      <c r="A74" s="67">
        <v>12714.5</v>
      </c>
      <c r="B74" s="67">
        <v>-5.6779400001687463E-2</v>
      </c>
      <c r="C74" s="18"/>
      <c r="D74" s="68">
        <f t="shared" si="15"/>
        <v>1.27145</v>
      </c>
      <c r="E74" s="68">
        <f t="shared" si="15"/>
        <v>-5.6779400001687463E-2</v>
      </c>
      <c r="F74" s="60">
        <f t="shared" si="8"/>
        <v>1.6165851025</v>
      </c>
      <c r="G74" s="60">
        <f t="shared" si="9"/>
        <v>2.0554071285736248</v>
      </c>
      <c r="H74" s="60">
        <f t="shared" si="10"/>
        <v>2.6133473936249354</v>
      </c>
      <c r="I74" s="60">
        <f t="shared" si="11"/>
        <v>-7.2192168132145518E-2</v>
      </c>
      <c r="J74" s="60">
        <f t="shared" si="12"/>
        <v>-9.1788732171616413E-2</v>
      </c>
      <c r="K74" s="60">
        <f t="shared" ca="1" si="4"/>
        <v>-5.7034560176128624E-2</v>
      </c>
      <c r="L74" s="60">
        <f t="shared" ca="1" si="13"/>
        <v>6.5106714620843317E-8</v>
      </c>
      <c r="M74" s="60">
        <f t="shared" ca="1" si="5"/>
        <v>2055501.0827461709</v>
      </c>
      <c r="N74" s="60">
        <f t="shared" ca="1" si="6"/>
        <v>14267365.045452878</v>
      </c>
      <c r="O74" s="60">
        <f t="shared" ca="1" si="7"/>
        <v>12509613.604260096</v>
      </c>
      <c r="P74" s="18">
        <f t="shared" ca="1" si="14"/>
        <v>2.5516017444116024E-4</v>
      </c>
      <c r="Q74" s="18"/>
      <c r="R74" s="18"/>
      <c r="S74" s="18"/>
      <c r="T74" s="18"/>
    </row>
    <row r="75" spans="1:20" x14ac:dyDescent="0.2">
      <c r="A75" s="67">
        <v>12743.5</v>
      </c>
      <c r="B75" s="67">
        <v>-5.1258200001029763E-2</v>
      </c>
      <c r="C75" s="18"/>
      <c r="D75" s="68">
        <f t="shared" si="15"/>
        <v>1.2743500000000001</v>
      </c>
      <c r="E75" s="68">
        <f t="shared" si="15"/>
        <v>-5.1258200001029763E-2</v>
      </c>
      <c r="F75" s="60">
        <f t="shared" si="8"/>
        <v>1.6239679225000003</v>
      </c>
      <c r="G75" s="60">
        <f t="shared" si="9"/>
        <v>2.0695035220378757</v>
      </c>
      <c r="H75" s="60">
        <f t="shared" si="10"/>
        <v>2.637271813308967</v>
      </c>
      <c r="I75" s="60">
        <f t="shared" si="11"/>
        <v>-6.5320887171312278E-2</v>
      </c>
      <c r="J75" s="60">
        <f t="shared" si="12"/>
        <v>-8.3241672566761807E-2</v>
      </c>
      <c r="K75" s="60">
        <f t="shared" ca="1" si="4"/>
        <v>-5.7347908947482498E-2</v>
      </c>
      <c r="L75" s="60">
        <f t="shared" ca="1" si="13"/>
        <v>3.7084555052506479E-5</v>
      </c>
      <c r="M75" s="60">
        <f t="shared" ca="1" si="5"/>
        <v>2137183.6060474827</v>
      </c>
      <c r="N75" s="60">
        <f t="shared" ca="1" si="6"/>
        <v>14379524.490346402</v>
      </c>
      <c r="O75" s="60">
        <f t="shared" ca="1" si="7"/>
        <v>12713627.82586382</v>
      </c>
      <c r="P75" s="18">
        <f t="shared" ca="1" si="14"/>
        <v>6.0897089464527349E-3</v>
      </c>
      <c r="Q75" s="18"/>
      <c r="R75" s="18"/>
      <c r="S75" s="18"/>
      <c r="T75" s="18"/>
    </row>
    <row r="76" spans="1:20" x14ac:dyDescent="0.2">
      <c r="A76" s="67">
        <v>13073</v>
      </c>
      <c r="B76" s="67">
        <v>-6.3815599998633843E-2</v>
      </c>
      <c r="C76" s="18"/>
      <c r="D76" s="68">
        <f t="shared" si="15"/>
        <v>1.3072999999999999</v>
      </c>
      <c r="E76" s="68">
        <f t="shared" si="15"/>
        <v>-6.3815599998633843E-2</v>
      </c>
      <c r="F76" s="60">
        <f t="shared" si="8"/>
        <v>1.7090332899999998</v>
      </c>
      <c r="G76" s="60">
        <f t="shared" si="9"/>
        <v>2.2342192200169997</v>
      </c>
      <c r="H76" s="60">
        <f t="shared" si="10"/>
        <v>2.9207947863282233</v>
      </c>
      <c r="I76" s="60">
        <f t="shared" si="11"/>
        <v>-8.3426133878214015E-2</v>
      </c>
      <c r="J76" s="60">
        <f t="shared" si="12"/>
        <v>-0.10906298481898917</v>
      </c>
      <c r="K76" s="60">
        <f t="shared" ca="1" si="4"/>
        <v>-6.0964199591035481E-2</v>
      </c>
      <c r="L76" s="60">
        <f t="shared" ca="1" si="13"/>
        <v>8.1304842844521043E-6</v>
      </c>
      <c r="M76" s="60">
        <f t="shared" ca="1" si="5"/>
        <v>3191294.9630200984</v>
      </c>
      <c r="N76" s="60">
        <f t="shared" ca="1" si="6"/>
        <v>15693984.134958118</v>
      </c>
      <c r="O76" s="60">
        <f t="shared" ca="1" si="7"/>
        <v>15179760.310669495</v>
      </c>
      <c r="P76" s="18">
        <f t="shared" ca="1" si="14"/>
        <v>-2.8514004075983618E-3</v>
      </c>
      <c r="Q76" s="18"/>
      <c r="R76" s="18"/>
      <c r="S76" s="18"/>
      <c r="T76" s="18"/>
    </row>
    <row r="77" spans="1:20" x14ac:dyDescent="0.2">
      <c r="A77" s="67">
        <v>13151</v>
      </c>
      <c r="B77" s="67">
        <v>-6.3317200001620222E-2</v>
      </c>
      <c r="C77" s="18"/>
      <c r="D77" s="68">
        <f t="shared" si="15"/>
        <v>1.3150999999999999</v>
      </c>
      <c r="E77" s="68">
        <f t="shared" si="15"/>
        <v>-6.3317200001620222E-2</v>
      </c>
      <c r="F77" s="60">
        <f t="shared" si="8"/>
        <v>1.7294880099999999</v>
      </c>
      <c r="G77" s="60">
        <f t="shared" si="9"/>
        <v>2.2744496819509998</v>
      </c>
      <c r="H77" s="60">
        <f t="shared" si="10"/>
        <v>2.9911287767337598</v>
      </c>
      <c r="I77" s="60">
        <f t="shared" si="11"/>
        <v>-8.3268449722130752E-2</v>
      </c>
      <c r="J77" s="60">
        <f t="shared" si="12"/>
        <v>-0.10950633822957415</v>
      </c>
      <c r="K77" s="60">
        <f t="shared" ca="1" si="4"/>
        <v>-6.1835324680900222E-2</v>
      </c>
      <c r="L77" s="60">
        <f t="shared" ca="1" si="13"/>
        <v>2.1959544661590021E-6</v>
      </c>
      <c r="M77" s="60">
        <f t="shared" ca="1" si="5"/>
        <v>3475663.2784577855</v>
      </c>
      <c r="N77" s="60">
        <f t="shared" ca="1" si="6"/>
        <v>16016076.354198661</v>
      </c>
      <c r="O77" s="60">
        <f t="shared" ca="1" si="7"/>
        <v>15804377.237842321</v>
      </c>
      <c r="P77" s="18">
        <f t="shared" ca="1" si="14"/>
        <v>-1.4818753207199997E-3</v>
      </c>
      <c r="Q77" s="18"/>
      <c r="R77" s="18"/>
      <c r="S77" s="18"/>
      <c r="T77" s="18"/>
    </row>
    <row r="78" spans="1:20" x14ac:dyDescent="0.2">
      <c r="A78" s="67">
        <v>13154.5</v>
      </c>
      <c r="B78" s="67">
        <v>-6.8447399993601721E-2</v>
      </c>
      <c r="C78" s="18"/>
      <c r="D78" s="68">
        <f t="shared" si="15"/>
        <v>1.31545</v>
      </c>
      <c r="E78" s="68">
        <f t="shared" si="15"/>
        <v>-6.8447399993601721E-2</v>
      </c>
      <c r="F78" s="60">
        <f t="shared" si="8"/>
        <v>1.7304087025000001</v>
      </c>
      <c r="G78" s="60">
        <f t="shared" si="9"/>
        <v>2.2762661277036251</v>
      </c>
      <c r="H78" s="60">
        <f t="shared" si="10"/>
        <v>2.9943142776877338</v>
      </c>
      <c r="I78" s="60">
        <f t="shared" si="11"/>
        <v>-9.0039132321583379E-2</v>
      </c>
      <c r="J78" s="60">
        <f t="shared" si="12"/>
        <v>-0.11844197661242685</v>
      </c>
      <c r="K78" s="60">
        <f t="shared" ca="1" si="4"/>
        <v>-6.1874548856719294E-2</v>
      </c>
      <c r="L78" s="60">
        <f t="shared" ca="1" si="13"/>
        <v>4.3202372067616609E-5</v>
      </c>
      <c r="M78" s="60">
        <f t="shared" ca="1" si="5"/>
        <v>3488743.9077727846</v>
      </c>
      <c r="N78" s="60">
        <f t="shared" ca="1" si="6"/>
        <v>16030628.501527727</v>
      </c>
      <c r="O78" s="60">
        <f t="shared" ca="1" si="7"/>
        <v>15832779.63581139</v>
      </c>
      <c r="P78" s="18">
        <f t="shared" ca="1" si="14"/>
        <v>-6.5728511368824266E-3</v>
      </c>
      <c r="Q78" s="18"/>
      <c r="R78" s="18"/>
      <c r="S78" s="18"/>
      <c r="T78" s="18"/>
    </row>
    <row r="79" spans="1:20" x14ac:dyDescent="0.2">
      <c r="A79" s="67">
        <v>13541</v>
      </c>
      <c r="B79" s="67">
        <v>-6.2525200002710335E-2</v>
      </c>
      <c r="C79" s="18"/>
      <c r="D79" s="68">
        <f t="shared" si="15"/>
        <v>1.3541000000000001</v>
      </c>
      <c r="E79" s="68">
        <f t="shared" si="15"/>
        <v>-6.2525200002710335E-2</v>
      </c>
      <c r="F79" s="60">
        <f t="shared" si="8"/>
        <v>1.8335868100000001</v>
      </c>
      <c r="G79" s="60">
        <f t="shared" si="9"/>
        <v>2.4828598994210003</v>
      </c>
      <c r="H79" s="60">
        <f t="shared" si="10"/>
        <v>3.3620405898059764</v>
      </c>
      <c r="I79" s="60">
        <f t="shared" si="11"/>
        <v>-8.4665373323670065E-2</v>
      </c>
      <c r="J79" s="60">
        <f t="shared" si="12"/>
        <v>-0.11464538201758165</v>
      </c>
      <c r="K79" s="60">
        <f t="shared" ca="1" si="4"/>
        <v>-6.6277478033830356E-2</v>
      </c>
      <c r="L79" s="60">
        <f t="shared" ca="1" si="13"/>
        <v>1.4079590422825941E-5</v>
      </c>
      <c r="M79" s="60">
        <f t="shared" ca="1" si="5"/>
        <v>5107391.4873611964</v>
      </c>
      <c r="N79" s="60">
        <f t="shared" ca="1" si="6"/>
        <v>17690796.88539739</v>
      </c>
      <c r="O79" s="60">
        <f t="shared" ca="1" si="7"/>
        <v>19172294.616087936</v>
      </c>
      <c r="P79" s="18">
        <f t="shared" ca="1" si="14"/>
        <v>3.752278031120021E-3</v>
      </c>
      <c r="Q79" s="18"/>
      <c r="R79" s="18"/>
      <c r="S79" s="18"/>
      <c r="T79" s="18"/>
    </row>
    <row r="80" spans="1:20" x14ac:dyDescent="0.2">
      <c r="A80" s="67">
        <v>13682</v>
      </c>
      <c r="B80" s="67">
        <v>-6.9170399998256471E-2</v>
      </c>
      <c r="C80" s="18"/>
      <c r="D80" s="68">
        <f t="shared" si="15"/>
        <v>1.3682000000000001</v>
      </c>
      <c r="E80" s="68">
        <f t="shared" si="15"/>
        <v>-6.9170399998256471E-2</v>
      </c>
      <c r="F80" s="60">
        <f t="shared" si="8"/>
        <v>1.8719712400000001</v>
      </c>
      <c r="G80" s="60">
        <f t="shared" si="9"/>
        <v>2.5612310505680003</v>
      </c>
      <c r="H80" s="60">
        <f t="shared" si="10"/>
        <v>3.5042763233871383</v>
      </c>
      <c r="I80" s="60">
        <f t="shared" si="11"/>
        <v>-9.4638941277614505E-2</v>
      </c>
      <c r="J80" s="60">
        <f t="shared" si="12"/>
        <v>-0.12948499945603217</v>
      </c>
      <c r="K80" s="60">
        <f t="shared" ca="1" si="4"/>
        <v>-6.791898168342532E-2</v>
      </c>
      <c r="L80" s="60">
        <f t="shared" ca="1" si="13"/>
        <v>1.5660477986948388E-6</v>
      </c>
      <c r="M80" s="60">
        <f t="shared" ca="1" si="5"/>
        <v>5786553.2700735424</v>
      </c>
      <c r="N80" s="60">
        <f t="shared" ca="1" si="6"/>
        <v>18323104.636395682</v>
      </c>
      <c r="O80" s="60">
        <f t="shared" ca="1" si="7"/>
        <v>20493663.296885252</v>
      </c>
      <c r="P80" s="18">
        <f t="shared" ca="1" si="14"/>
        <v>-1.2514183148311514E-3</v>
      </c>
      <c r="Q80" s="18"/>
      <c r="R80" s="18"/>
      <c r="S80" s="18"/>
      <c r="T80" s="18"/>
    </row>
    <row r="81" spans="1:20" x14ac:dyDescent="0.2">
      <c r="A81" s="67">
        <v>14010</v>
      </c>
      <c r="B81" s="67">
        <v>-7.3471999996399973E-2</v>
      </c>
      <c r="C81" s="18"/>
      <c r="D81" s="68">
        <f t="shared" ref="D81:E112" si="16">A81/A$18</f>
        <v>1.401</v>
      </c>
      <c r="E81" s="68">
        <f t="shared" si="16"/>
        <v>-7.3471999996399973E-2</v>
      </c>
      <c r="F81" s="60">
        <f t="shared" si="8"/>
        <v>1.962801</v>
      </c>
      <c r="G81" s="60">
        <f t="shared" si="9"/>
        <v>2.749884201</v>
      </c>
      <c r="H81" s="60">
        <f t="shared" si="10"/>
        <v>3.8525877656010001</v>
      </c>
      <c r="I81" s="60">
        <f t="shared" si="11"/>
        <v>-0.10293427199495636</v>
      </c>
      <c r="J81" s="60">
        <f t="shared" si="12"/>
        <v>-0.14421091506493386</v>
      </c>
      <c r="K81" s="60">
        <f t="shared" ca="1" si="4"/>
        <v>-7.1810442677678568E-2</v>
      </c>
      <c r="L81" s="60">
        <f t="shared" ca="1" si="13"/>
        <v>2.7607727233966627E-6</v>
      </c>
      <c r="M81" s="60">
        <f t="shared" ref="M81:M144" ca="1" si="17">(M$1-M$2*D81+M$3*F81)^2</f>
        <v>7558999.4924334083</v>
      </c>
      <c r="N81" s="60">
        <f t="shared" ref="N81:N144" ca="1" si="18">(-M$2+M$4*D81-M$5*F81)^2</f>
        <v>19850514.976618979</v>
      </c>
      <c r="O81" s="60">
        <f t="shared" ref="O81:O144" ca="1" si="19">+(M$3-D81*M$5+F81*M$6)^2</f>
        <v>23790356.022735108</v>
      </c>
      <c r="P81" s="18">
        <f t="shared" ca="1" si="14"/>
        <v>-1.6615573187214044E-3</v>
      </c>
      <c r="Q81" s="18"/>
      <c r="R81" s="18"/>
      <c r="S81" s="18"/>
      <c r="T81" s="18"/>
    </row>
    <row r="82" spans="1:20" x14ac:dyDescent="0.2">
      <c r="A82" s="67"/>
      <c r="B82" s="67"/>
      <c r="C82" s="18"/>
      <c r="D82" s="68">
        <f t="shared" si="16"/>
        <v>0</v>
      </c>
      <c r="E82" s="68">
        <f t="shared" si="16"/>
        <v>0</v>
      </c>
      <c r="F82" s="60">
        <f t="shared" ref="F82:F145" si="20">D82*D82</f>
        <v>0</v>
      </c>
      <c r="G82" s="60">
        <f t="shared" ref="G82:G145" si="21">D82*F82</f>
        <v>0</v>
      </c>
      <c r="H82" s="60">
        <f t="shared" ref="H82:H145" si="22">F82*F82</f>
        <v>0</v>
      </c>
      <c r="I82" s="60">
        <f t="shared" ref="I82:I145" si="23">E82*D82</f>
        <v>0</v>
      </c>
      <c r="J82" s="60">
        <f t="shared" ref="J82:J145" si="24">I82*D82</f>
        <v>0</v>
      </c>
      <c r="K82" s="60">
        <f t="shared" ca="1" si="4"/>
        <v>3.5344419806450284E-3</v>
      </c>
      <c r="L82" s="60">
        <f t="shared" ref="L82:L145" ca="1" si="25">+(K82-E82)^2</f>
        <v>1.2492280114545952E-5</v>
      </c>
      <c r="M82" s="60">
        <f t="shared" ca="1" si="17"/>
        <v>29744183.765164301</v>
      </c>
      <c r="N82" s="60">
        <f t="shared" ca="1" si="18"/>
        <v>1246955.5084962393</v>
      </c>
      <c r="O82" s="60">
        <f t="shared" ca="1" si="19"/>
        <v>11439772.579973651</v>
      </c>
      <c r="P82" s="18">
        <f t="shared" ref="P82:P145" ca="1" si="26">+E82-K82</f>
        <v>-3.5344419806450284E-3</v>
      </c>
      <c r="Q82" s="18"/>
      <c r="R82" s="18"/>
      <c r="S82" s="18"/>
      <c r="T82" s="18"/>
    </row>
    <row r="83" spans="1:20" x14ac:dyDescent="0.2">
      <c r="A83" s="67"/>
      <c r="B83" s="67"/>
      <c r="C83" s="18"/>
      <c r="D83" s="68">
        <f t="shared" si="16"/>
        <v>0</v>
      </c>
      <c r="E83" s="68">
        <f t="shared" si="16"/>
        <v>0</v>
      </c>
      <c r="F83" s="60">
        <f t="shared" si="20"/>
        <v>0</v>
      </c>
      <c r="G83" s="60">
        <f t="shared" si="21"/>
        <v>0</v>
      </c>
      <c r="H83" s="60">
        <f t="shared" si="22"/>
        <v>0</v>
      </c>
      <c r="I83" s="60">
        <f t="shared" si="23"/>
        <v>0</v>
      </c>
      <c r="J83" s="60">
        <f t="shared" si="24"/>
        <v>0</v>
      </c>
      <c r="K83" s="60">
        <f t="shared" ref="K83:K146" ca="1" si="27">+E$4+E$5*D83+E$6*D83^2</f>
        <v>3.5344419806450284E-3</v>
      </c>
      <c r="L83" s="60">
        <f t="shared" ca="1" si="25"/>
        <v>1.2492280114545952E-5</v>
      </c>
      <c r="M83" s="60">
        <f t="shared" ca="1" si="17"/>
        <v>29744183.765164301</v>
      </c>
      <c r="N83" s="60">
        <f t="shared" ca="1" si="18"/>
        <v>1246955.5084962393</v>
      </c>
      <c r="O83" s="60">
        <f t="shared" ca="1" si="19"/>
        <v>11439772.579973651</v>
      </c>
      <c r="P83" s="18">
        <f t="shared" ca="1" si="26"/>
        <v>-3.5344419806450284E-3</v>
      </c>
      <c r="Q83" s="18"/>
      <c r="R83" s="18"/>
      <c r="S83" s="18"/>
      <c r="T83" s="18"/>
    </row>
    <row r="84" spans="1:20" x14ac:dyDescent="0.2">
      <c r="A84" s="67"/>
      <c r="B84" s="67"/>
      <c r="C84" s="18"/>
      <c r="D84" s="68">
        <f t="shared" si="16"/>
        <v>0</v>
      </c>
      <c r="E84" s="68">
        <f t="shared" si="16"/>
        <v>0</v>
      </c>
      <c r="F84" s="60">
        <f t="shared" si="20"/>
        <v>0</v>
      </c>
      <c r="G84" s="60">
        <f t="shared" si="21"/>
        <v>0</v>
      </c>
      <c r="H84" s="60">
        <f t="shared" si="22"/>
        <v>0</v>
      </c>
      <c r="I84" s="60">
        <f t="shared" si="23"/>
        <v>0</v>
      </c>
      <c r="J84" s="60">
        <f t="shared" si="24"/>
        <v>0</v>
      </c>
      <c r="K84" s="60">
        <f t="shared" ca="1" si="27"/>
        <v>3.5344419806450284E-3</v>
      </c>
      <c r="L84" s="60">
        <f t="shared" ca="1" si="25"/>
        <v>1.2492280114545952E-5</v>
      </c>
      <c r="M84" s="60">
        <f t="shared" ca="1" si="17"/>
        <v>29744183.765164301</v>
      </c>
      <c r="N84" s="60">
        <f t="shared" ca="1" si="18"/>
        <v>1246955.5084962393</v>
      </c>
      <c r="O84" s="60">
        <f t="shared" ca="1" si="19"/>
        <v>11439772.579973651</v>
      </c>
      <c r="P84" s="18">
        <f t="shared" ca="1" si="26"/>
        <v>-3.5344419806450284E-3</v>
      </c>
      <c r="Q84" s="18"/>
      <c r="R84" s="18"/>
      <c r="S84" s="18"/>
      <c r="T84" s="18"/>
    </row>
    <row r="85" spans="1:20" x14ac:dyDescent="0.2">
      <c r="A85" s="67"/>
      <c r="B85" s="67"/>
      <c r="C85" s="18"/>
      <c r="D85" s="68">
        <f t="shared" si="16"/>
        <v>0</v>
      </c>
      <c r="E85" s="68">
        <f t="shared" si="16"/>
        <v>0</v>
      </c>
      <c r="F85" s="60">
        <f t="shared" si="20"/>
        <v>0</v>
      </c>
      <c r="G85" s="60">
        <f t="shared" si="21"/>
        <v>0</v>
      </c>
      <c r="H85" s="60">
        <f t="shared" si="22"/>
        <v>0</v>
      </c>
      <c r="I85" s="60">
        <f t="shared" si="23"/>
        <v>0</v>
      </c>
      <c r="J85" s="60">
        <f t="shared" si="24"/>
        <v>0</v>
      </c>
      <c r="K85" s="60">
        <f t="shared" ca="1" si="27"/>
        <v>3.5344419806450284E-3</v>
      </c>
      <c r="L85" s="60">
        <f t="shared" ca="1" si="25"/>
        <v>1.2492280114545952E-5</v>
      </c>
      <c r="M85" s="60">
        <f t="shared" ca="1" si="17"/>
        <v>29744183.765164301</v>
      </c>
      <c r="N85" s="60">
        <f t="shared" ca="1" si="18"/>
        <v>1246955.5084962393</v>
      </c>
      <c r="O85" s="60">
        <f t="shared" ca="1" si="19"/>
        <v>11439772.579973651</v>
      </c>
      <c r="P85" s="18">
        <f t="shared" ca="1" si="26"/>
        <v>-3.5344419806450284E-3</v>
      </c>
      <c r="Q85" s="18"/>
      <c r="R85" s="18"/>
      <c r="S85" s="18"/>
      <c r="T85" s="18"/>
    </row>
    <row r="86" spans="1:20" x14ac:dyDescent="0.2">
      <c r="A86" s="67"/>
      <c r="B86" s="67"/>
      <c r="C86" s="18"/>
      <c r="D86" s="68">
        <f t="shared" si="16"/>
        <v>0</v>
      </c>
      <c r="E86" s="68">
        <f t="shared" si="16"/>
        <v>0</v>
      </c>
      <c r="F86" s="60">
        <f t="shared" si="20"/>
        <v>0</v>
      </c>
      <c r="G86" s="60">
        <f t="shared" si="21"/>
        <v>0</v>
      </c>
      <c r="H86" s="60">
        <f t="shared" si="22"/>
        <v>0</v>
      </c>
      <c r="I86" s="60">
        <f t="shared" si="23"/>
        <v>0</v>
      </c>
      <c r="J86" s="60">
        <f t="shared" si="24"/>
        <v>0</v>
      </c>
      <c r="K86" s="60">
        <f t="shared" ca="1" si="27"/>
        <v>3.5344419806450284E-3</v>
      </c>
      <c r="L86" s="60">
        <f t="shared" ca="1" si="25"/>
        <v>1.2492280114545952E-5</v>
      </c>
      <c r="M86" s="60">
        <f t="shared" ca="1" si="17"/>
        <v>29744183.765164301</v>
      </c>
      <c r="N86" s="60">
        <f t="shared" ca="1" si="18"/>
        <v>1246955.5084962393</v>
      </c>
      <c r="O86" s="60">
        <f t="shared" ca="1" si="19"/>
        <v>11439772.579973651</v>
      </c>
      <c r="P86" s="18">
        <f t="shared" ca="1" si="26"/>
        <v>-3.5344419806450284E-3</v>
      </c>
      <c r="Q86" s="18"/>
      <c r="R86" s="18"/>
      <c r="S86" s="18"/>
      <c r="T86" s="18"/>
    </row>
    <row r="87" spans="1:20" x14ac:dyDescent="0.2">
      <c r="A87" s="67"/>
      <c r="B87" s="67"/>
      <c r="C87" s="18"/>
      <c r="D87" s="68">
        <f t="shared" si="16"/>
        <v>0</v>
      </c>
      <c r="E87" s="68">
        <f t="shared" si="16"/>
        <v>0</v>
      </c>
      <c r="F87" s="60">
        <f t="shared" si="20"/>
        <v>0</v>
      </c>
      <c r="G87" s="60">
        <f t="shared" si="21"/>
        <v>0</v>
      </c>
      <c r="H87" s="60">
        <f t="shared" si="22"/>
        <v>0</v>
      </c>
      <c r="I87" s="60">
        <f t="shared" si="23"/>
        <v>0</v>
      </c>
      <c r="J87" s="60">
        <f t="shared" si="24"/>
        <v>0</v>
      </c>
      <c r="K87" s="60">
        <f t="shared" ca="1" si="27"/>
        <v>3.5344419806450284E-3</v>
      </c>
      <c r="L87" s="60">
        <f t="shared" ca="1" si="25"/>
        <v>1.2492280114545952E-5</v>
      </c>
      <c r="M87" s="60">
        <f t="shared" ca="1" si="17"/>
        <v>29744183.765164301</v>
      </c>
      <c r="N87" s="60">
        <f t="shared" ca="1" si="18"/>
        <v>1246955.5084962393</v>
      </c>
      <c r="O87" s="60">
        <f t="shared" ca="1" si="19"/>
        <v>11439772.579973651</v>
      </c>
      <c r="P87" s="18">
        <f t="shared" ca="1" si="26"/>
        <v>-3.5344419806450284E-3</v>
      </c>
      <c r="Q87" s="18"/>
      <c r="R87" s="18"/>
      <c r="S87" s="18"/>
      <c r="T87" s="18"/>
    </row>
    <row r="88" spans="1:20" x14ac:dyDescent="0.2">
      <c r="A88" s="67"/>
      <c r="B88" s="67"/>
      <c r="C88" s="18"/>
      <c r="D88" s="68">
        <f t="shared" si="16"/>
        <v>0</v>
      </c>
      <c r="E88" s="68">
        <f t="shared" si="16"/>
        <v>0</v>
      </c>
      <c r="F88" s="60">
        <f t="shared" si="20"/>
        <v>0</v>
      </c>
      <c r="G88" s="60">
        <f t="shared" si="21"/>
        <v>0</v>
      </c>
      <c r="H88" s="60">
        <f t="shared" si="22"/>
        <v>0</v>
      </c>
      <c r="I88" s="60">
        <f t="shared" si="23"/>
        <v>0</v>
      </c>
      <c r="J88" s="60">
        <f t="shared" si="24"/>
        <v>0</v>
      </c>
      <c r="K88" s="60">
        <f t="shared" ca="1" si="27"/>
        <v>3.5344419806450284E-3</v>
      </c>
      <c r="L88" s="60">
        <f t="shared" ca="1" si="25"/>
        <v>1.2492280114545952E-5</v>
      </c>
      <c r="M88" s="60">
        <f t="shared" ca="1" si="17"/>
        <v>29744183.765164301</v>
      </c>
      <c r="N88" s="60">
        <f t="shared" ca="1" si="18"/>
        <v>1246955.5084962393</v>
      </c>
      <c r="O88" s="60">
        <f t="shared" ca="1" si="19"/>
        <v>11439772.579973651</v>
      </c>
      <c r="P88" s="18">
        <f t="shared" ca="1" si="26"/>
        <v>-3.5344419806450284E-3</v>
      </c>
      <c r="Q88" s="18"/>
      <c r="R88" s="18"/>
      <c r="S88" s="18"/>
      <c r="T88" s="18"/>
    </row>
    <row r="89" spans="1:20" x14ac:dyDescent="0.2">
      <c r="A89" s="67"/>
      <c r="B89" s="67"/>
      <c r="C89" s="18"/>
      <c r="D89" s="68">
        <f t="shared" si="16"/>
        <v>0</v>
      </c>
      <c r="E89" s="68">
        <f t="shared" si="16"/>
        <v>0</v>
      </c>
      <c r="F89" s="60">
        <f t="shared" si="20"/>
        <v>0</v>
      </c>
      <c r="G89" s="60">
        <f t="shared" si="21"/>
        <v>0</v>
      </c>
      <c r="H89" s="60">
        <f t="shared" si="22"/>
        <v>0</v>
      </c>
      <c r="I89" s="60">
        <f t="shared" si="23"/>
        <v>0</v>
      </c>
      <c r="J89" s="60">
        <f t="shared" si="24"/>
        <v>0</v>
      </c>
      <c r="K89" s="60">
        <f t="shared" ca="1" si="27"/>
        <v>3.5344419806450284E-3</v>
      </c>
      <c r="L89" s="60">
        <f t="shared" ca="1" si="25"/>
        <v>1.2492280114545952E-5</v>
      </c>
      <c r="M89" s="60">
        <f t="shared" ca="1" si="17"/>
        <v>29744183.765164301</v>
      </c>
      <c r="N89" s="60">
        <f t="shared" ca="1" si="18"/>
        <v>1246955.5084962393</v>
      </c>
      <c r="O89" s="60">
        <f t="shared" ca="1" si="19"/>
        <v>11439772.579973651</v>
      </c>
      <c r="P89" s="18">
        <f t="shared" ca="1" si="26"/>
        <v>-3.5344419806450284E-3</v>
      </c>
      <c r="Q89" s="18"/>
      <c r="R89" s="18"/>
      <c r="S89" s="18"/>
      <c r="T89" s="18"/>
    </row>
    <row r="90" spans="1:20" x14ac:dyDescent="0.2">
      <c r="A90" s="67"/>
      <c r="B90" s="67"/>
      <c r="C90" s="18"/>
      <c r="D90" s="68">
        <f t="shared" si="16"/>
        <v>0</v>
      </c>
      <c r="E90" s="68">
        <f t="shared" si="16"/>
        <v>0</v>
      </c>
      <c r="F90" s="60">
        <f t="shared" si="20"/>
        <v>0</v>
      </c>
      <c r="G90" s="60">
        <f t="shared" si="21"/>
        <v>0</v>
      </c>
      <c r="H90" s="60">
        <f t="shared" si="22"/>
        <v>0</v>
      </c>
      <c r="I90" s="60">
        <f t="shared" si="23"/>
        <v>0</v>
      </c>
      <c r="J90" s="60">
        <f t="shared" si="24"/>
        <v>0</v>
      </c>
      <c r="K90" s="60">
        <f t="shared" ca="1" si="27"/>
        <v>3.5344419806450284E-3</v>
      </c>
      <c r="L90" s="60">
        <f t="shared" ca="1" si="25"/>
        <v>1.2492280114545952E-5</v>
      </c>
      <c r="M90" s="60">
        <f t="shared" ca="1" si="17"/>
        <v>29744183.765164301</v>
      </c>
      <c r="N90" s="60">
        <f t="shared" ca="1" si="18"/>
        <v>1246955.5084962393</v>
      </c>
      <c r="O90" s="60">
        <f t="shared" ca="1" si="19"/>
        <v>11439772.579973651</v>
      </c>
      <c r="P90" s="18">
        <f t="shared" ca="1" si="26"/>
        <v>-3.5344419806450284E-3</v>
      </c>
      <c r="Q90" s="18"/>
      <c r="R90" s="18"/>
      <c r="S90" s="18"/>
      <c r="T90" s="18"/>
    </row>
    <row r="91" spans="1:20" x14ac:dyDescent="0.2">
      <c r="A91" s="67"/>
      <c r="B91" s="67"/>
      <c r="C91" s="18"/>
      <c r="D91" s="68">
        <f t="shared" si="16"/>
        <v>0</v>
      </c>
      <c r="E91" s="68">
        <f t="shared" si="16"/>
        <v>0</v>
      </c>
      <c r="F91" s="60">
        <f t="shared" si="20"/>
        <v>0</v>
      </c>
      <c r="G91" s="60">
        <f t="shared" si="21"/>
        <v>0</v>
      </c>
      <c r="H91" s="60">
        <f t="shared" si="22"/>
        <v>0</v>
      </c>
      <c r="I91" s="60">
        <f t="shared" si="23"/>
        <v>0</v>
      </c>
      <c r="J91" s="60">
        <f t="shared" si="24"/>
        <v>0</v>
      </c>
      <c r="K91" s="60">
        <f t="shared" ca="1" si="27"/>
        <v>3.5344419806450284E-3</v>
      </c>
      <c r="L91" s="60">
        <f t="shared" ca="1" si="25"/>
        <v>1.2492280114545952E-5</v>
      </c>
      <c r="M91" s="60">
        <f t="shared" ca="1" si="17"/>
        <v>29744183.765164301</v>
      </c>
      <c r="N91" s="60">
        <f t="shared" ca="1" si="18"/>
        <v>1246955.5084962393</v>
      </c>
      <c r="O91" s="60">
        <f t="shared" ca="1" si="19"/>
        <v>11439772.579973651</v>
      </c>
      <c r="P91" s="18">
        <f t="shared" ca="1" si="26"/>
        <v>-3.5344419806450284E-3</v>
      </c>
      <c r="Q91" s="18"/>
      <c r="R91" s="18"/>
      <c r="S91" s="18"/>
      <c r="T91" s="18"/>
    </row>
    <row r="92" spans="1:20" x14ac:dyDescent="0.2">
      <c r="A92" s="67"/>
      <c r="B92" s="67"/>
      <c r="C92" s="18"/>
      <c r="D92" s="68">
        <f t="shared" si="16"/>
        <v>0</v>
      </c>
      <c r="E92" s="68">
        <f t="shared" si="16"/>
        <v>0</v>
      </c>
      <c r="F92" s="60">
        <f t="shared" si="20"/>
        <v>0</v>
      </c>
      <c r="G92" s="60">
        <f t="shared" si="21"/>
        <v>0</v>
      </c>
      <c r="H92" s="60">
        <f t="shared" si="22"/>
        <v>0</v>
      </c>
      <c r="I92" s="60">
        <f t="shared" si="23"/>
        <v>0</v>
      </c>
      <c r="J92" s="60">
        <f t="shared" si="24"/>
        <v>0</v>
      </c>
      <c r="K92" s="60">
        <f t="shared" ca="1" si="27"/>
        <v>3.5344419806450284E-3</v>
      </c>
      <c r="L92" s="60">
        <f t="shared" ca="1" si="25"/>
        <v>1.2492280114545952E-5</v>
      </c>
      <c r="M92" s="60">
        <f t="shared" ca="1" si="17"/>
        <v>29744183.765164301</v>
      </c>
      <c r="N92" s="60">
        <f t="shared" ca="1" si="18"/>
        <v>1246955.5084962393</v>
      </c>
      <c r="O92" s="60">
        <f t="shared" ca="1" si="19"/>
        <v>11439772.579973651</v>
      </c>
      <c r="P92" s="18">
        <f t="shared" ca="1" si="26"/>
        <v>-3.5344419806450284E-3</v>
      </c>
      <c r="Q92" s="18"/>
      <c r="R92" s="18"/>
      <c r="S92" s="18"/>
      <c r="T92" s="18"/>
    </row>
    <row r="93" spans="1:20" x14ac:dyDescent="0.2">
      <c r="A93" s="67"/>
      <c r="B93" s="67"/>
      <c r="C93" s="18"/>
      <c r="D93" s="68">
        <f t="shared" si="16"/>
        <v>0</v>
      </c>
      <c r="E93" s="68">
        <f t="shared" si="16"/>
        <v>0</v>
      </c>
      <c r="F93" s="60">
        <f t="shared" si="20"/>
        <v>0</v>
      </c>
      <c r="G93" s="60">
        <f t="shared" si="21"/>
        <v>0</v>
      </c>
      <c r="H93" s="60">
        <f t="shared" si="22"/>
        <v>0</v>
      </c>
      <c r="I93" s="60">
        <f t="shared" si="23"/>
        <v>0</v>
      </c>
      <c r="J93" s="60">
        <f t="shared" si="24"/>
        <v>0</v>
      </c>
      <c r="K93" s="60">
        <f t="shared" ca="1" si="27"/>
        <v>3.5344419806450284E-3</v>
      </c>
      <c r="L93" s="60">
        <f t="shared" ca="1" si="25"/>
        <v>1.2492280114545952E-5</v>
      </c>
      <c r="M93" s="60">
        <f t="shared" ca="1" si="17"/>
        <v>29744183.765164301</v>
      </c>
      <c r="N93" s="60">
        <f t="shared" ca="1" si="18"/>
        <v>1246955.5084962393</v>
      </c>
      <c r="O93" s="60">
        <f t="shared" ca="1" si="19"/>
        <v>11439772.579973651</v>
      </c>
      <c r="P93" s="18">
        <f t="shared" ca="1" si="26"/>
        <v>-3.5344419806450284E-3</v>
      </c>
      <c r="Q93" s="18"/>
      <c r="R93" s="18"/>
      <c r="S93" s="18"/>
      <c r="T93" s="18"/>
    </row>
    <row r="94" spans="1:20" x14ac:dyDescent="0.2">
      <c r="A94" s="67"/>
      <c r="B94" s="67"/>
      <c r="C94" s="18"/>
      <c r="D94" s="68">
        <f t="shared" si="16"/>
        <v>0</v>
      </c>
      <c r="E94" s="68">
        <f t="shared" si="16"/>
        <v>0</v>
      </c>
      <c r="F94" s="60">
        <f t="shared" si="20"/>
        <v>0</v>
      </c>
      <c r="G94" s="60">
        <f t="shared" si="21"/>
        <v>0</v>
      </c>
      <c r="H94" s="60">
        <f t="shared" si="22"/>
        <v>0</v>
      </c>
      <c r="I94" s="60">
        <f t="shared" si="23"/>
        <v>0</v>
      </c>
      <c r="J94" s="60">
        <f t="shared" si="24"/>
        <v>0</v>
      </c>
      <c r="K94" s="60">
        <f t="shared" ca="1" si="27"/>
        <v>3.5344419806450284E-3</v>
      </c>
      <c r="L94" s="60">
        <f t="shared" ca="1" si="25"/>
        <v>1.2492280114545952E-5</v>
      </c>
      <c r="M94" s="60">
        <f t="shared" ca="1" si="17"/>
        <v>29744183.765164301</v>
      </c>
      <c r="N94" s="60">
        <f t="shared" ca="1" si="18"/>
        <v>1246955.5084962393</v>
      </c>
      <c r="O94" s="60">
        <f t="shared" ca="1" si="19"/>
        <v>11439772.579973651</v>
      </c>
      <c r="P94" s="18">
        <f t="shared" ca="1" si="26"/>
        <v>-3.5344419806450284E-3</v>
      </c>
      <c r="Q94" s="18"/>
      <c r="R94" s="18"/>
      <c r="S94" s="18"/>
      <c r="T94" s="18"/>
    </row>
    <row r="95" spans="1:20" x14ac:dyDescent="0.2">
      <c r="A95" s="67"/>
      <c r="B95" s="67"/>
      <c r="C95" s="18"/>
      <c r="D95" s="68">
        <f t="shared" si="16"/>
        <v>0</v>
      </c>
      <c r="E95" s="68">
        <f t="shared" si="16"/>
        <v>0</v>
      </c>
      <c r="F95" s="60">
        <f t="shared" si="20"/>
        <v>0</v>
      </c>
      <c r="G95" s="60">
        <f t="shared" si="21"/>
        <v>0</v>
      </c>
      <c r="H95" s="60">
        <f t="shared" si="22"/>
        <v>0</v>
      </c>
      <c r="I95" s="60">
        <f t="shared" si="23"/>
        <v>0</v>
      </c>
      <c r="J95" s="60">
        <f t="shared" si="24"/>
        <v>0</v>
      </c>
      <c r="K95" s="60">
        <f t="shared" ca="1" si="27"/>
        <v>3.5344419806450284E-3</v>
      </c>
      <c r="L95" s="60">
        <f t="shared" ca="1" si="25"/>
        <v>1.2492280114545952E-5</v>
      </c>
      <c r="M95" s="60">
        <f t="shared" ca="1" si="17"/>
        <v>29744183.765164301</v>
      </c>
      <c r="N95" s="60">
        <f t="shared" ca="1" si="18"/>
        <v>1246955.5084962393</v>
      </c>
      <c r="O95" s="60">
        <f t="shared" ca="1" si="19"/>
        <v>11439772.579973651</v>
      </c>
      <c r="P95" s="18">
        <f t="shared" ca="1" si="26"/>
        <v>-3.5344419806450284E-3</v>
      </c>
      <c r="Q95" s="18"/>
      <c r="R95" s="18"/>
      <c r="S95" s="18"/>
      <c r="T95" s="18"/>
    </row>
    <row r="96" spans="1:20" x14ac:dyDescent="0.2">
      <c r="A96" s="67"/>
      <c r="B96" s="67"/>
      <c r="C96" s="18"/>
      <c r="D96" s="68">
        <f t="shared" si="16"/>
        <v>0</v>
      </c>
      <c r="E96" s="68">
        <f t="shared" si="16"/>
        <v>0</v>
      </c>
      <c r="F96" s="60">
        <f t="shared" si="20"/>
        <v>0</v>
      </c>
      <c r="G96" s="60">
        <f t="shared" si="21"/>
        <v>0</v>
      </c>
      <c r="H96" s="60">
        <f t="shared" si="22"/>
        <v>0</v>
      </c>
      <c r="I96" s="60">
        <f t="shared" si="23"/>
        <v>0</v>
      </c>
      <c r="J96" s="60">
        <f t="shared" si="24"/>
        <v>0</v>
      </c>
      <c r="K96" s="60">
        <f t="shared" ca="1" si="27"/>
        <v>3.5344419806450284E-3</v>
      </c>
      <c r="L96" s="60">
        <f t="shared" ca="1" si="25"/>
        <v>1.2492280114545952E-5</v>
      </c>
      <c r="M96" s="60">
        <f t="shared" ca="1" si="17"/>
        <v>29744183.765164301</v>
      </c>
      <c r="N96" s="60">
        <f t="shared" ca="1" si="18"/>
        <v>1246955.5084962393</v>
      </c>
      <c r="O96" s="60">
        <f t="shared" ca="1" si="19"/>
        <v>11439772.579973651</v>
      </c>
      <c r="P96" s="18">
        <f t="shared" ca="1" si="26"/>
        <v>-3.5344419806450284E-3</v>
      </c>
      <c r="Q96" s="18"/>
      <c r="R96" s="18"/>
      <c r="S96" s="18"/>
      <c r="T96" s="18"/>
    </row>
    <row r="97" spans="1:20" x14ac:dyDescent="0.2">
      <c r="A97" s="67"/>
      <c r="B97" s="67"/>
      <c r="C97" s="18"/>
      <c r="D97" s="68">
        <f t="shared" si="16"/>
        <v>0</v>
      </c>
      <c r="E97" s="68">
        <f t="shared" si="16"/>
        <v>0</v>
      </c>
      <c r="F97" s="60">
        <f t="shared" si="20"/>
        <v>0</v>
      </c>
      <c r="G97" s="60">
        <f t="shared" si="21"/>
        <v>0</v>
      </c>
      <c r="H97" s="60">
        <f t="shared" si="22"/>
        <v>0</v>
      </c>
      <c r="I97" s="60">
        <f t="shared" si="23"/>
        <v>0</v>
      </c>
      <c r="J97" s="60">
        <f t="shared" si="24"/>
        <v>0</v>
      </c>
      <c r="K97" s="60">
        <f t="shared" ca="1" si="27"/>
        <v>3.5344419806450284E-3</v>
      </c>
      <c r="L97" s="60">
        <f t="shared" ca="1" si="25"/>
        <v>1.2492280114545952E-5</v>
      </c>
      <c r="M97" s="60">
        <f t="shared" ca="1" si="17"/>
        <v>29744183.765164301</v>
      </c>
      <c r="N97" s="60">
        <f t="shared" ca="1" si="18"/>
        <v>1246955.5084962393</v>
      </c>
      <c r="O97" s="60">
        <f t="shared" ca="1" si="19"/>
        <v>11439772.579973651</v>
      </c>
      <c r="P97" s="18">
        <f t="shared" ca="1" si="26"/>
        <v>-3.5344419806450284E-3</v>
      </c>
      <c r="Q97" s="18"/>
      <c r="R97" s="18"/>
      <c r="S97" s="18"/>
      <c r="T97" s="18"/>
    </row>
    <row r="98" spans="1:20" x14ac:dyDescent="0.2">
      <c r="A98" s="67"/>
      <c r="B98" s="67"/>
      <c r="C98" s="18"/>
      <c r="D98" s="68">
        <f t="shared" si="16"/>
        <v>0</v>
      </c>
      <c r="E98" s="68">
        <f t="shared" si="16"/>
        <v>0</v>
      </c>
      <c r="F98" s="60">
        <f t="shared" si="20"/>
        <v>0</v>
      </c>
      <c r="G98" s="60">
        <f t="shared" si="21"/>
        <v>0</v>
      </c>
      <c r="H98" s="60">
        <f t="shared" si="22"/>
        <v>0</v>
      </c>
      <c r="I98" s="60">
        <f t="shared" si="23"/>
        <v>0</v>
      </c>
      <c r="J98" s="60">
        <f t="shared" si="24"/>
        <v>0</v>
      </c>
      <c r="K98" s="60">
        <f t="shared" ca="1" si="27"/>
        <v>3.5344419806450284E-3</v>
      </c>
      <c r="L98" s="60">
        <f t="shared" ca="1" si="25"/>
        <v>1.2492280114545952E-5</v>
      </c>
      <c r="M98" s="60">
        <f t="shared" ca="1" si="17"/>
        <v>29744183.765164301</v>
      </c>
      <c r="N98" s="60">
        <f t="shared" ca="1" si="18"/>
        <v>1246955.5084962393</v>
      </c>
      <c r="O98" s="60">
        <f t="shared" ca="1" si="19"/>
        <v>11439772.579973651</v>
      </c>
      <c r="P98" s="18">
        <f t="shared" ca="1" si="26"/>
        <v>-3.5344419806450284E-3</v>
      </c>
      <c r="Q98" s="18"/>
      <c r="R98" s="18"/>
      <c r="S98" s="18"/>
      <c r="T98" s="18"/>
    </row>
    <row r="99" spans="1:20" x14ac:dyDescent="0.2">
      <c r="A99" s="67"/>
      <c r="B99" s="67"/>
      <c r="C99" s="18"/>
      <c r="D99" s="68">
        <f t="shared" si="16"/>
        <v>0</v>
      </c>
      <c r="E99" s="68">
        <f t="shared" si="16"/>
        <v>0</v>
      </c>
      <c r="F99" s="60">
        <f t="shared" si="20"/>
        <v>0</v>
      </c>
      <c r="G99" s="60">
        <f t="shared" si="21"/>
        <v>0</v>
      </c>
      <c r="H99" s="60">
        <f t="shared" si="22"/>
        <v>0</v>
      </c>
      <c r="I99" s="60">
        <f t="shared" si="23"/>
        <v>0</v>
      </c>
      <c r="J99" s="60">
        <f t="shared" si="24"/>
        <v>0</v>
      </c>
      <c r="K99" s="60">
        <f t="shared" ca="1" si="27"/>
        <v>3.5344419806450284E-3</v>
      </c>
      <c r="L99" s="60">
        <f t="shared" ca="1" si="25"/>
        <v>1.2492280114545952E-5</v>
      </c>
      <c r="M99" s="60">
        <f t="shared" ca="1" si="17"/>
        <v>29744183.765164301</v>
      </c>
      <c r="N99" s="60">
        <f t="shared" ca="1" si="18"/>
        <v>1246955.5084962393</v>
      </c>
      <c r="O99" s="60">
        <f t="shared" ca="1" si="19"/>
        <v>11439772.579973651</v>
      </c>
      <c r="P99" s="18">
        <f t="shared" ca="1" si="26"/>
        <v>-3.5344419806450284E-3</v>
      </c>
      <c r="Q99" s="18"/>
      <c r="R99" s="18"/>
      <c r="S99" s="18"/>
      <c r="T99" s="18"/>
    </row>
    <row r="100" spans="1:20" x14ac:dyDescent="0.2">
      <c r="A100" s="67"/>
      <c r="B100" s="67"/>
      <c r="C100" s="18"/>
      <c r="D100" s="68">
        <f t="shared" si="16"/>
        <v>0</v>
      </c>
      <c r="E100" s="68">
        <f t="shared" si="16"/>
        <v>0</v>
      </c>
      <c r="F100" s="60">
        <f t="shared" si="20"/>
        <v>0</v>
      </c>
      <c r="G100" s="60">
        <f t="shared" si="21"/>
        <v>0</v>
      </c>
      <c r="H100" s="60">
        <f t="shared" si="22"/>
        <v>0</v>
      </c>
      <c r="I100" s="60">
        <f t="shared" si="23"/>
        <v>0</v>
      </c>
      <c r="J100" s="60">
        <f t="shared" si="24"/>
        <v>0</v>
      </c>
      <c r="K100" s="60">
        <f t="shared" ca="1" si="27"/>
        <v>3.5344419806450284E-3</v>
      </c>
      <c r="L100" s="60">
        <f t="shared" ca="1" si="25"/>
        <v>1.2492280114545952E-5</v>
      </c>
      <c r="M100" s="60">
        <f t="shared" ca="1" si="17"/>
        <v>29744183.765164301</v>
      </c>
      <c r="N100" s="60">
        <f t="shared" ca="1" si="18"/>
        <v>1246955.5084962393</v>
      </c>
      <c r="O100" s="60">
        <f t="shared" ca="1" si="19"/>
        <v>11439772.579973651</v>
      </c>
      <c r="P100" s="18">
        <f t="shared" ca="1" si="26"/>
        <v>-3.5344419806450284E-3</v>
      </c>
      <c r="Q100" s="18"/>
      <c r="R100" s="18"/>
      <c r="S100" s="18"/>
      <c r="T100" s="18"/>
    </row>
    <row r="101" spans="1:20" x14ac:dyDescent="0.2">
      <c r="A101" s="67"/>
      <c r="B101" s="67"/>
      <c r="C101" s="18"/>
      <c r="D101" s="68">
        <f t="shared" si="16"/>
        <v>0</v>
      </c>
      <c r="E101" s="68">
        <f t="shared" si="16"/>
        <v>0</v>
      </c>
      <c r="F101" s="60">
        <f t="shared" si="20"/>
        <v>0</v>
      </c>
      <c r="G101" s="60">
        <f t="shared" si="21"/>
        <v>0</v>
      </c>
      <c r="H101" s="60">
        <f t="shared" si="22"/>
        <v>0</v>
      </c>
      <c r="I101" s="60">
        <f t="shared" si="23"/>
        <v>0</v>
      </c>
      <c r="J101" s="60">
        <f t="shared" si="24"/>
        <v>0</v>
      </c>
      <c r="K101" s="60">
        <f t="shared" ca="1" si="27"/>
        <v>3.5344419806450284E-3</v>
      </c>
      <c r="L101" s="60">
        <f t="shared" ca="1" si="25"/>
        <v>1.2492280114545952E-5</v>
      </c>
      <c r="M101" s="60">
        <f t="shared" ca="1" si="17"/>
        <v>29744183.765164301</v>
      </c>
      <c r="N101" s="60">
        <f t="shared" ca="1" si="18"/>
        <v>1246955.5084962393</v>
      </c>
      <c r="O101" s="60">
        <f t="shared" ca="1" si="19"/>
        <v>11439772.579973651</v>
      </c>
      <c r="P101" s="18">
        <f t="shared" ca="1" si="26"/>
        <v>-3.5344419806450284E-3</v>
      </c>
      <c r="Q101" s="18"/>
      <c r="R101" s="18"/>
      <c r="S101" s="18"/>
      <c r="T101" s="18"/>
    </row>
    <row r="102" spans="1:20" x14ac:dyDescent="0.2">
      <c r="A102" s="67"/>
      <c r="B102" s="67"/>
      <c r="C102" s="18"/>
      <c r="D102" s="68">
        <f t="shared" si="16"/>
        <v>0</v>
      </c>
      <c r="E102" s="68">
        <f t="shared" si="16"/>
        <v>0</v>
      </c>
      <c r="F102" s="60">
        <f t="shared" si="20"/>
        <v>0</v>
      </c>
      <c r="G102" s="60">
        <f t="shared" si="21"/>
        <v>0</v>
      </c>
      <c r="H102" s="60">
        <f t="shared" si="22"/>
        <v>0</v>
      </c>
      <c r="I102" s="60">
        <f t="shared" si="23"/>
        <v>0</v>
      </c>
      <c r="J102" s="60">
        <f t="shared" si="24"/>
        <v>0</v>
      </c>
      <c r="K102" s="60">
        <f t="shared" ca="1" si="27"/>
        <v>3.5344419806450284E-3</v>
      </c>
      <c r="L102" s="60">
        <f t="shared" ca="1" si="25"/>
        <v>1.2492280114545952E-5</v>
      </c>
      <c r="M102" s="60">
        <f t="shared" ca="1" si="17"/>
        <v>29744183.765164301</v>
      </c>
      <c r="N102" s="60">
        <f t="shared" ca="1" si="18"/>
        <v>1246955.5084962393</v>
      </c>
      <c r="O102" s="60">
        <f t="shared" ca="1" si="19"/>
        <v>11439772.579973651</v>
      </c>
      <c r="P102" s="18">
        <f t="shared" ca="1" si="26"/>
        <v>-3.5344419806450284E-3</v>
      </c>
      <c r="Q102" s="18"/>
      <c r="R102" s="18"/>
      <c r="S102" s="18"/>
      <c r="T102" s="18"/>
    </row>
    <row r="103" spans="1:20" x14ac:dyDescent="0.2">
      <c r="A103" s="67"/>
      <c r="B103" s="67"/>
      <c r="C103" s="18"/>
      <c r="D103" s="68">
        <f t="shared" si="16"/>
        <v>0</v>
      </c>
      <c r="E103" s="68">
        <f t="shared" si="16"/>
        <v>0</v>
      </c>
      <c r="F103" s="60">
        <f t="shared" si="20"/>
        <v>0</v>
      </c>
      <c r="G103" s="60">
        <f t="shared" si="21"/>
        <v>0</v>
      </c>
      <c r="H103" s="60">
        <f t="shared" si="22"/>
        <v>0</v>
      </c>
      <c r="I103" s="60">
        <f t="shared" si="23"/>
        <v>0</v>
      </c>
      <c r="J103" s="60">
        <f t="shared" si="24"/>
        <v>0</v>
      </c>
      <c r="K103" s="60">
        <f t="shared" ca="1" si="27"/>
        <v>3.5344419806450284E-3</v>
      </c>
      <c r="L103" s="60">
        <f t="shared" ca="1" si="25"/>
        <v>1.2492280114545952E-5</v>
      </c>
      <c r="M103" s="60">
        <f t="shared" ca="1" si="17"/>
        <v>29744183.765164301</v>
      </c>
      <c r="N103" s="60">
        <f t="shared" ca="1" si="18"/>
        <v>1246955.5084962393</v>
      </c>
      <c r="O103" s="60">
        <f t="shared" ca="1" si="19"/>
        <v>11439772.579973651</v>
      </c>
      <c r="P103" s="18">
        <f t="shared" ca="1" si="26"/>
        <v>-3.5344419806450284E-3</v>
      </c>
      <c r="Q103" s="18"/>
      <c r="R103" s="18"/>
      <c r="S103" s="18"/>
      <c r="T103" s="18"/>
    </row>
    <row r="104" spans="1:20" x14ac:dyDescent="0.2">
      <c r="A104" s="67"/>
      <c r="B104" s="67"/>
      <c r="C104" s="18"/>
      <c r="D104" s="68">
        <f t="shared" si="16"/>
        <v>0</v>
      </c>
      <c r="E104" s="68">
        <f t="shared" si="16"/>
        <v>0</v>
      </c>
      <c r="F104" s="60">
        <f t="shared" si="20"/>
        <v>0</v>
      </c>
      <c r="G104" s="60">
        <f t="shared" si="21"/>
        <v>0</v>
      </c>
      <c r="H104" s="60">
        <f t="shared" si="22"/>
        <v>0</v>
      </c>
      <c r="I104" s="60">
        <f t="shared" si="23"/>
        <v>0</v>
      </c>
      <c r="J104" s="60">
        <f t="shared" si="24"/>
        <v>0</v>
      </c>
      <c r="K104" s="60">
        <f t="shared" ca="1" si="27"/>
        <v>3.5344419806450284E-3</v>
      </c>
      <c r="L104" s="60">
        <f t="shared" ca="1" si="25"/>
        <v>1.2492280114545952E-5</v>
      </c>
      <c r="M104" s="60">
        <f t="shared" ca="1" si="17"/>
        <v>29744183.765164301</v>
      </c>
      <c r="N104" s="60">
        <f t="shared" ca="1" si="18"/>
        <v>1246955.5084962393</v>
      </c>
      <c r="O104" s="60">
        <f t="shared" ca="1" si="19"/>
        <v>11439772.579973651</v>
      </c>
      <c r="P104" s="18">
        <f t="shared" ca="1" si="26"/>
        <v>-3.5344419806450284E-3</v>
      </c>
      <c r="Q104" s="18"/>
      <c r="R104" s="18"/>
      <c r="S104" s="18"/>
      <c r="T104" s="18"/>
    </row>
    <row r="105" spans="1:20" x14ac:dyDescent="0.2">
      <c r="A105" s="67"/>
      <c r="B105" s="67"/>
      <c r="C105" s="18"/>
      <c r="D105" s="68">
        <f t="shared" si="16"/>
        <v>0</v>
      </c>
      <c r="E105" s="68">
        <f t="shared" si="16"/>
        <v>0</v>
      </c>
      <c r="F105" s="60">
        <f t="shared" si="20"/>
        <v>0</v>
      </c>
      <c r="G105" s="60">
        <f t="shared" si="21"/>
        <v>0</v>
      </c>
      <c r="H105" s="60">
        <f t="shared" si="22"/>
        <v>0</v>
      </c>
      <c r="I105" s="60">
        <f t="shared" si="23"/>
        <v>0</v>
      </c>
      <c r="J105" s="60">
        <f t="shared" si="24"/>
        <v>0</v>
      </c>
      <c r="K105" s="60">
        <f t="shared" ca="1" si="27"/>
        <v>3.5344419806450284E-3</v>
      </c>
      <c r="L105" s="60">
        <f t="shared" ca="1" si="25"/>
        <v>1.2492280114545952E-5</v>
      </c>
      <c r="M105" s="60">
        <f t="shared" ca="1" si="17"/>
        <v>29744183.765164301</v>
      </c>
      <c r="N105" s="60">
        <f t="shared" ca="1" si="18"/>
        <v>1246955.5084962393</v>
      </c>
      <c r="O105" s="60">
        <f t="shared" ca="1" si="19"/>
        <v>11439772.579973651</v>
      </c>
      <c r="P105" s="18">
        <f t="shared" ca="1" si="26"/>
        <v>-3.5344419806450284E-3</v>
      </c>
      <c r="Q105" s="18"/>
      <c r="R105" s="18"/>
      <c r="S105" s="18"/>
      <c r="T105" s="18"/>
    </row>
    <row r="106" spans="1:20" x14ac:dyDescent="0.2">
      <c r="A106" s="67"/>
      <c r="B106" s="67"/>
      <c r="C106" s="18"/>
      <c r="D106" s="68">
        <f t="shared" si="16"/>
        <v>0</v>
      </c>
      <c r="E106" s="68">
        <f t="shared" si="16"/>
        <v>0</v>
      </c>
      <c r="F106" s="60">
        <f t="shared" si="20"/>
        <v>0</v>
      </c>
      <c r="G106" s="60">
        <f t="shared" si="21"/>
        <v>0</v>
      </c>
      <c r="H106" s="60">
        <f t="shared" si="22"/>
        <v>0</v>
      </c>
      <c r="I106" s="60">
        <f t="shared" si="23"/>
        <v>0</v>
      </c>
      <c r="J106" s="60">
        <f t="shared" si="24"/>
        <v>0</v>
      </c>
      <c r="K106" s="60">
        <f t="shared" ca="1" si="27"/>
        <v>3.5344419806450284E-3</v>
      </c>
      <c r="L106" s="60">
        <f t="shared" ca="1" si="25"/>
        <v>1.2492280114545952E-5</v>
      </c>
      <c r="M106" s="60">
        <f t="shared" ca="1" si="17"/>
        <v>29744183.765164301</v>
      </c>
      <c r="N106" s="60">
        <f t="shared" ca="1" si="18"/>
        <v>1246955.5084962393</v>
      </c>
      <c r="O106" s="60">
        <f t="shared" ca="1" si="19"/>
        <v>11439772.579973651</v>
      </c>
      <c r="P106" s="18">
        <f t="shared" ca="1" si="26"/>
        <v>-3.5344419806450284E-3</v>
      </c>
      <c r="Q106" s="18"/>
      <c r="R106" s="18"/>
      <c r="S106" s="18"/>
      <c r="T106" s="18"/>
    </row>
    <row r="107" spans="1:20" x14ac:dyDescent="0.2">
      <c r="A107" s="67"/>
      <c r="B107" s="67"/>
      <c r="C107" s="18"/>
      <c r="D107" s="68">
        <f t="shared" si="16"/>
        <v>0</v>
      </c>
      <c r="E107" s="68">
        <f t="shared" si="16"/>
        <v>0</v>
      </c>
      <c r="F107" s="60">
        <f t="shared" si="20"/>
        <v>0</v>
      </c>
      <c r="G107" s="60">
        <f t="shared" si="21"/>
        <v>0</v>
      </c>
      <c r="H107" s="60">
        <f t="shared" si="22"/>
        <v>0</v>
      </c>
      <c r="I107" s="60">
        <f t="shared" si="23"/>
        <v>0</v>
      </c>
      <c r="J107" s="60">
        <f t="shared" si="24"/>
        <v>0</v>
      </c>
      <c r="K107" s="60">
        <f t="shared" ca="1" si="27"/>
        <v>3.5344419806450284E-3</v>
      </c>
      <c r="L107" s="60">
        <f t="shared" ca="1" si="25"/>
        <v>1.2492280114545952E-5</v>
      </c>
      <c r="M107" s="60">
        <f t="shared" ca="1" si="17"/>
        <v>29744183.765164301</v>
      </c>
      <c r="N107" s="60">
        <f t="shared" ca="1" si="18"/>
        <v>1246955.5084962393</v>
      </c>
      <c r="O107" s="60">
        <f t="shared" ca="1" si="19"/>
        <v>11439772.579973651</v>
      </c>
      <c r="P107" s="18">
        <f t="shared" ca="1" si="26"/>
        <v>-3.5344419806450284E-3</v>
      </c>
      <c r="Q107" s="18"/>
      <c r="R107" s="18"/>
      <c r="S107" s="18"/>
      <c r="T107" s="18"/>
    </row>
    <row r="108" spans="1:20" x14ac:dyDescent="0.2">
      <c r="A108" s="67"/>
      <c r="B108" s="67"/>
      <c r="C108" s="18"/>
      <c r="D108" s="68">
        <f t="shared" si="16"/>
        <v>0</v>
      </c>
      <c r="E108" s="68">
        <f t="shared" si="16"/>
        <v>0</v>
      </c>
      <c r="F108" s="60">
        <f t="shared" si="20"/>
        <v>0</v>
      </c>
      <c r="G108" s="60">
        <f t="shared" si="21"/>
        <v>0</v>
      </c>
      <c r="H108" s="60">
        <f t="shared" si="22"/>
        <v>0</v>
      </c>
      <c r="I108" s="60">
        <f t="shared" si="23"/>
        <v>0</v>
      </c>
      <c r="J108" s="60">
        <f t="shared" si="24"/>
        <v>0</v>
      </c>
      <c r="K108" s="60">
        <f t="shared" ca="1" si="27"/>
        <v>3.5344419806450284E-3</v>
      </c>
      <c r="L108" s="60">
        <f t="shared" ca="1" si="25"/>
        <v>1.2492280114545952E-5</v>
      </c>
      <c r="M108" s="60">
        <f t="shared" ca="1" si="17"/>
        <v>29744183.765164301</v>
      </c>
      <c r="N108" s="60">
        <f t="shared" ca="1" si="18"/>
        <v>1246955.5084962393</v>
      </c>
      <c r="O108" s="60">
        <f t="shared" ca="1" si="19"/>
        <v>11439772.579973651</v>
      </c>
      <c r="P108" s="18">
        <f t="shared" ca="1" si="26"/>
        <v>-3.5344419806450284E-3</v>
      </c>
      <c r="Q108" s="18"/>
      <c r="R108" s="18"/>
      <c r="S108" s="18"/>
      <c r="T108" s="18"/>
    </row>
    <row r="109" spans="1:20" x14ac:dyDescent="0.2">
      <c r="A109" s="67"/>
      <c r="B109" s="67"/>
      <c r="C109" s="18"/>
      <c r="D109" s="68">
        <f t="shared" si="16"/>
        <v>0</v>
      </c>
      <c r="E109" s="68">
        <f t="shared" si="16"/>
        <v>0</v>
      </c>
      <c r="F109" s="60">
        <f t="shared" si="20"/>
        <v>0</v>
      </c>
      <c r="G109" s="60">
        <f t="shared" si="21"/>
        <v>0</v>
      </c>
      <c r="H109" s="60">
        <f t="shared" si="22"/>
        <v>0</v>
      </c>
      <c r="I109" s="60">
        <f t="shared" si="23"/>
        <v>0</v>
      </c>
      <c r="J109" s="60">
        <f t="shared" si="24"/>
        <v>0</v>
      </c>
      <c r="K109" s="60">
        <f t="shared" ca="1" si="27"/>
        <v>3.5344419806450284E-3</v>
      </c>
      <c r="L109" s="60">
        <f t="shared" ca="1" si="25"/>
        <v>1.2492280114545952E-5</v>
      </c>
      <c r="M109" s="60">
        <f t="shared" ca="1" si="17"/>
        <v>29744183.765164301</v>
      </c>
      <c r="N109" s="60">
        <f t="shared" ca="1" si="18"/>
        <v>1246955.5084962393</v>
      </c>
      <c r="O109" s="60">
        <f t="shared" ca="1" si="19"/>
        <v>11439772.579973651</v>
      </c>
      <c r="P109" s="18">
        <f t="shared" ca="1" si="26"/>
        <v>-3.5344419806450284E-3</v>
      </c>
      <c r="Q109" s="18"/>
      <c r="R109" s="18"/>
      <c r="S109" s="18"/>
      <c r="T109" s="18"/>
    </row>
    <row r="110" spans="1:20" x14ac:dyDescent="0.2">
      <c r="A110" s="67"/>
      <c r="B110" s="67"/>
      <c r="C110" s="18"/>
      <c r="D110" s="68">
        <f t="shared" si="16"/>
        <v>0</v>
      </c>
      <c r="E110" s="68">
        <f t="shared" si="16"/>
        <v>0</v>
      </c>
      <c r="F110" s="60">
        <f t="shared" si="20"/>
        <v>0</v>
      </c>
      <c r="G110" s="60">
        <f t="shared" si="21"/>
        <v>0</v>
      </c>
      <c r="H110" s="60">
        <f t="shared" si="22"/>
        <v>0</v>
      </c>
      <c r="I110" s="60">
        <f t="shared" si="23"/>
        <v>0</v>
      </c>
      <c r="J110" s="60">
        <f t="shared" si="24"/>
        <v>0</v>
      </c>
      <c r="K110" s="60">
        <f t="shared" ca="1" si="27"/>
        <v>3.5344419806450284E-3</v>
      </c>
      <c r="L110" s="60">
        <f t="shared" ca="1" si="25"/>
        <v>1.2492280114545952E-5</v>
      </c>
      <c r="M110" s="60">
        <f t="shared" ca="1" si="17"/>
        <v>29744183.765164301</v>
      </c>
      <c r="N110" s="60">
        <f t="shared" ca="1" si="18"/>
        <v>1246955.5084962393</v>
      </c>
      <c r="O110" s="60">
        <f t="shared" ca="1" si="19"/>
        <v>11439772.579973651</v>
      </c>
      <c r="P110" s="18">
        <f t="shared" ca="1" si="26"/>
        <v>-3.5344419806450284E-3</v>
      </c>
      <c r="Q110" s="18"/>
      <c r="R110" s="18"/>
      <c r="S110" s="18"/>
      <c r="T110" s="18"/>
    </row>
    <row r="111" spans="1:20" x14ac:dyDescent="0.2">
      <c r="A111" s="67"/>
      <c r="B111" s="67"/>
      <c r="C111" s="18"/>
      <c r="D111" s="68">
        <f t="shared" si="16"/>
        <v>0</v>
      </c>
      <c r="E111" s="68">
        <f t="shared" si="16"/>
        <v>0</v>
      </c>
      <c r="F111" s="60">
        <f t="shared" si="20"/>
        <v>0</v>
      </c>
      <c r="G111" s="60">
        <f t="shared" si="21"/>
        <v>0</v>
      </c>
      <c r="H111" s="60">
        <f t="shared" si="22"/>
        <v>0</v>
      </c>
      <c r="I111" s="60">
        <f t="shared" si="23"/>
        <v>0</v>
      </c>
      <c r="J111" s="60">
        <f t="shared" si="24"/>
        <v>0</v>
      </c>
      <c r="K111" s="60">
        <f t="shared" ca="1" si="27"/>
        <v>3.5344419806450284E-3</v>
      </c>
      <c r="L111" s="60">
        <f t="shared" ca="1" si="25"/>
        <v>1.2492280114545952E-5</v>
      </c>
      <c r="M111" s="60">
        <f t="shared" ca="1" si="17"/>
        <v>29744183.765164301</v>
      </c>
      <c r="N111" s="60">
        <f t="shared" ca="1" si="18"/>
        <v>1246955.5084962393</v>
      </c>
      <c r="O111" s="60">
        <f t="shared" ca="1" si="19"/>
        <v>11439772.579973651</v>
      </c>
      <c r="P111" s="18">
        <f t="shared" ca="1" si="26"/>
        <v>-3.5344419806450284E-3</v>
      </c>
      <c r="Q111" s="18"/>
      <c r="R111" s="18"/>
      <c r="S111" s="18"/>
      <c r="T111" s="18"/>
    </row>
    <row r="112" spans="1:20" x14ac:dyDescent="0.2">
      <c r="A112" s="67"/>
      <c r="B112" s="67"/>
      <c r="C112" s="18"/>
      <c r="D112" s="68">
        <f t="shared" si="16"/>
        <v>0</v>
      </c>
      <c r="E112" s="68">
        <f t="shared" si="16"/>
        <v>0</v>
      </c>
      <c r="F112" s="60">
        <f t="shared" si="20"/>
        <v>0</v>
      </c>
      <c r="G112" s="60">
        <f t="shared" si="21"/>
        <v>0</v>
      </c>
      <c r="H112" s="60">
        <f t="shared" si="22"/>
        <v>0</v>
      </c>
      <c r="I112" s="60">
        <f t="shared" si="23"/>
        <v>0</v>
      </c>
      <c r="J112" s="60">
        <f t="shared" si="24"/>
        <v>0</v>
      </c>
      <c r="K112" s="60">
        <f t="shared" ca="1" si="27"/>
        <v>3.5344419806450284E-3</v>
      </c>
      <c r="L112" s="60">
        <f t="shared" ca="1" si="25"/>
        <v>1.2492280114545952E-5</v>
      </c>
      <c r="M112" s="60">
        <f t="shared" ca="1" si="17"/>
        <v>29744183.765164301</v>
      </c>
      <c r="N112" s="60">
        <f t="shared" ca="1" si="18"/>
        <v>1246955.5084962393</v>
      </c>
      <c r="O112" s="60">
        <f t="shared" ca="1" si="19"/>
        <v>11439772.579973651</v>
      </c>
      <c r="P112" s="18">
        <f t="shared" ca="1" si="26"/>
        <v>-3.5344419806450284E-3</v>
      </c>
      <c r="Q112" s="18"/>
      <c r="R112" s="18"/>
      <c r="S112" s="18"/>
      <c r="T112" s="18"/>
    </row>
    <row r="113" spans="1:20" x14ac:dyDescent="0.2">
      <c r="A113" s="67"/>
      <c r="B113" s="67"/>
      <c r="C113" s="18"/>
      <c r="D113" s="68">
        <f t="shared" ref="D113:E128" si="28">A113/A$18</f>
        <v>0</v>
      </c>
      <c r="E113" s="68">
        <f t="shared" si="28"/>
        <v>0</v>
      </c>
      <c r="F113" s="60">
        <f t="shared" si="20"/>
        <v>0</v>
      </c>
      <c r="G113" s="60">
        <f t="shared" si="21"/>
        <v>0</v>
      </c>
      <c r="H113" s="60">
        <f t="shared" si="22"/>
        <v>0</v>
      </c>
      <c r="I113" s="60">
        <f t="shared" si="23"/>
        <v>0</v>
      </c>
      <c r="J113" s="60">
        <f t="shared" si="24"/>
        <v>0</v>
      </c>
      <c r="K113" s="60">
        <f t="shared" ca="1" si="27"/>
        <v>3.5344419806450284E-3</v>
      </c>
      <c r="L113" s="60">
        <f t="shared" ca="1" si="25"/>
        <v>1.2492280114545952E-5</v>
      </c>
      <c r="M113" s="60">
        <f t="shared" ca="1" si="17"/>
        <v>29744183.765164301</v>
      </c>
      <c r="N113" s="60">
        <f t="shared" ca="1" si="18"/>
        <v>1246955.5084962393</v>
      </c>
      <c r="O113" s="60">
        <f t="shared" ca="1" si="19"/>
        <v>11439772.579973651</v>
      </c>
      <c r="P113" s="18">
        <f t="shared" ca="1" si="26"/>
        <v>-3.5344419806450284E-3</v>
      </c>
      <c r="Q113" s="18"/>
      <c r="R113" s="18"/>
      <c r="S113" s="18"/>
      <c r="T113" s="18"/>
    </row>
    <row r="114" spans="1:20" x14ac:dyDescent="0.2">
      <c r="A114" s="67"/>
      <c r="B114" s="67"/>
      <c r="C114" s="18"/>
      <c r="D114" s="68">
        <f t="shared" si="28"/>
        <v>0</v>
      </c>
      <c r="E114" s="68">
        <f t="shared" si="28"/>
        <v>0</v>
      </c>
      <c r="F114" s="60">
        <f t="shared" si="20"/>
        <v>0</v>
      </c>
      <c r="G114" s="60">
        <f t="shared" si="21"/>
        <v>0</v>
      </c>
      <c r="H114" s="60">
        <f t="shared" si="22"/>
        <v>0</v>
      </c>
      <c r="I114" s="60">
        <f t="shared" si="23"/>
        <v>0</v>
      </c>
      <c r="J114" s="60">
        <f t="shared" si="24"/>
        <v>0</v>
      </c>
      <c r="K114" s="60">
        <f t="shared" ca="1" si="27"/>
        <v>3.5344419806450284E-3</v>
      </c>
      <c r="L114" s="60">
        <f t="shared" ca="1" si="25"/>
        <v>1.2492280114545952E-5</v>
      </c>
      <c r="M114" s="60">
        <f t="shared" ca="1" si="17"/>
        <v>29744183.765164301</v>
      </c>
      <c r="N114" s="60">
        <f t="shared" ca="1" si="18"/>
        <v>1246955.5084962393</v>
      </c>
      <c r="O114" s="60">
        <f t="shared" ca="1" si="19"/>
        <v>11439772.579973651</v>
      </c>
      <c r="P114" s="18">
        <f t="shared" ca="1" si="26"/>
        <v>-3.5344419806450284E-3</v>
      </c>
      <c r="Q114" s="18"/>
      <c r="R114" s="18"/>
      <c r="S114" s="18"/>
      <c r="T114" s="18"/>
    </row>
    <row r="115" spans="1:20" x14ac:dyDescent="0.2">
      <c r="A115" s="67"/>
      <c r="B115" s="67"/>
      <c r="C115" s="18"/>
      <c r="D115" s="68">
        <f t="shared" si="28"/>
        <v>0</v>
      </c>
      <c r="E115" s="68">
        <f t="shared" si="28"/>
        <v>0</v>
      </c>
      <c r="F115" s="60">
        <f t="shared" si="20"/>
        <v>0</v>
      </c>
      <c r="G115" s="60">
        <f t="shared" si="21"/>
        <v>0</v>
      </c>
      <c r="H115" s="60">
        <f t="shared" si="22"/>
        <v>0</v>
      </c>
      <c r="I115" s="60">
        <f t="shared" si="23"/>
        <v>0</v>
      </c>
      <c r="J115" s="60">
        <f t="shared" si="24"/>
        <v>0</v>
      </c>
      <c r="K115" s="60">
        <f t="shared" ca="1" si="27"/>
        <v>3.5344419806450284E-3</v>
      </c>
      <c r="L115" s="60">
        <f t="shared" ca="1" si="25"/>
        <v>1.2492280114545952E-5</v>
      </c>
      <c r="M115" s="60">
        <f t="shared" ca="1" si="17"/>
        <v>29744183.765164301</v>
      </c>
      <c r="N115" s="60">
        <f t="shared" ca="1" si="18"/>
        <v>1246955.5084962393</v>
      </c>
      <c r="O115" s="60">
        <f t="shared" ca="1" si="19"/>
        <v>11439772.579973651</v>
      </c>
      <c r="P115" s="18">
        <f t="shared" ca="1" si="26"/>
        <v>-3.5344419806450284E-3</v>
      </c>
      <c r="Q115" s="18"/>
      <c r="R115" s="18"/>
      <c r="S115" s="18"/>
      <c r="T115" s="18"/>
    </row>
    <row r="116" spans="1:20" x14ac:dyDescent="0.2">
      <c r="A116" s="69"/>
      <c r="B116" s="69"/>
      <c r="C116" s="18"/>
      <c r="D116" s="68">
        <f t="shared" si="28"/>
        <v>0</v>
      </c>
      <c r="E116" s="68">
        <f t="shared" si="28"/>
        <v>0</v>
      </c>
      <c r="F116" s="60">
        <f t="shared" si="20"/>
        <v>0</v>
      </c>
      <c r="G116" s="60">
        <f t="shared" si="21"/>
        <v>0</v>
      </c>
      <c r="H116" s="60">
        <f t="shared" si="22"/>
        <v>0</v>
      </c>
      <c r="I116" s="60">
        <f t="shared" si="23"/>
        <v>0</v>
      </c>
      <c r="J116" s="60">
        <f t="shared" si="24"/>
        <v>0</v>
      </c>
      <c r="K116" s="60">
        <f t="shared" ca="1" si="27"/>
        <v>3.5344419806450284E-3</v>
      </c>
      <c r="L116" s="60">
        <f t="shared" ca="1" si="25"/>
        <v>1.2492280114545952E-5</v>
      </c>
      <c r="M116" s="60">
        <f t="shared" ca="1" si="17"/>
        <v>29744183.765164301</v>
      </c>
      <c r="N116" s="60">
        <f t="shared" ca="1" si="18"/>
        <v>1246955.5084962393</v>
      </c>
      <c r="O116" s="60">
        <f t="shared" ca="1" si="19"/>
        <v>11439772.579973651</v>
      </c>
      <c r="P116" s="18">
        <f t="shared" ca="1" si="26"/>
        <v>-3.5344419806450284E-3</v>
      </c>
      <c r="Q116" s="18"/>
      <c r="R116" s="18"/>
      <c r="S116" s="18"/>
      <c r="T116" s="18"/>
    </row>
    <row r="117" spans="1:20" x14ac:dyDescent="0.2">
      <c r="A117" s="69"/>
      <c r="B117" s="69"/>
      <c r="C117" s="18"/>
      <c r="D117" s="68">
        <f t="shared" si="28"/>
        <v>0</v>
      </c>
      <c r="E117" s="68">
        <f t="shared" si="28"/>
        <v>0</v>
      </c>
      <c r="F117" s="60">
        <f t="shared" si="20"/>
        <v>0</v>
      </c>
      <c r="G117" s="60">
        <f t="shared" si="21"/>
        <v>0</v>
      </c>
      <c r="H117" s="60">
        <f t="shared" si="22"/>
        <v>0</v>
      </c>
      <c r="I117" s="60">
        <f t="shared" si="23"/>
        <v>0</v>
      </c>
      <c r="J117" s="60">
        <f t="shared" si="24"/>
        <v>0</v>
      </c>
      <c r="K117" s="60">
        <f t="shared" ca="1" si="27"/>
        <v>3.5344419806450284E-3</v>
      </c>
      <c r="L117" s="60">
        <f t="shared" ca="1" si="25"/>
        <v>1.2492280114545952E-5</v>
      </c>
      <c r="M117" s="60">
        <f t="shared" ca="1" si="17"/>
        <v>29744183.765164301</v>
      </c>
      <c r="N117" s="60">
        <f t="shared" ca="1" si="18"/>
        <v>1246955.5084962393</v>
      </c>
      <c r="O117" s="60">
        <f t="shared" ca="1" si="19"/>
        <v>11439772.579973651</v>
      </c>
      <c r="P117" s="18">
        <f t="shared" ca="1" si="26"/>
        <v>-3.5344419806450284E-3</v>
      </c>
      <c r="Q117" s="18"/>
      <c r="R117" s="18"/>
      <c r="S117" s="18"/>
      <c r="T117" s="18"/>
    </row>
    <row r="118" spans="1:20" x14ac:dyDescent="0.2">
      <c r="A118" s="69"/>
      <c r="B118" s="69"/>
      <c r="C118" s="18"/>
      <c r="D118" s="68">
        <f t="shared" si="28"/>
        <v>0</v>
      </c>
      <c r="E118" s="68">
        <f t="shared" si="28"/>
        <v>0</v>
      </c>
      <c r="F118" s="60">
        <f t="shared" si="20"/>
        <v>0</v>
      </c>
      <c r="G118" s="60">
        <f t="shared" si="21"/>
        <v>0</v>
      </c>
      <c r="H118" s="60">
        <f t="shared" si="22"/>
        <v>0</v>
      </c>
      <c r="I118" s="60">
        <f t="shared" si="23"/>
        <v>0</v>
      </c>
      <c r="J118" s="60">
        <f t="shared" si="24"/>
        <v>0</v>
      </c>
      <c r="K118" s="60">
        <f t="shared" ca="1" si="27"/>
        <v>3.5344419806450284E-3</v>
      </c>
      <c r="L118" s="60">
        <f t="shared" ca="1" si="25"/>
        <v>1.2492280114545952E-5</v>
      </c>
      <c r="M118" s="60">
        <f t="shared" ca="1" si="17"/>
        <v>29744183.765164301</v>
      </c>
      <c r="N118" s="60">
        <f t="shared" ca="1" si="18"/>
        <v>1246955.5084962393</v>
      </c>
      <c r="O118" s="60">
        <f t="shared" ca="1" si="19"/>
        <v>11439772.579973651</v>
      </c>
      <c r="P118" s="18">
        <f t="shared" ca="1" si="26"/>
        <v>-3.5344419806450284E-3</v>
      </c>
      <c r="Q118" s="18"/>
      <c r="R118" s="18"/>
      <c r="S118" s="18"/>
      <c r="T118" s="18"/>
    </row>
    <row r="119" spans="1:20" x14ac:dyDescent="0.2">
      <c r="A119" s="69"/>
      <c r="B119" s="69"/>
      <c r="C119" s="18"/>
      <c r="D119" s="68">
        <f t="shared" si="28"/>
        <v>0</v>
      </c>
      <c r="E119" s="68">
        <f t="shared" si="28"/>
        <v>0</v>
      </c>
      <c r="F119" s="60">
        <f t="shared" si="20"/>
        <v>0</v>
      </c>
      <c r="G119" s="60">
        <f t="shared" si="21"/>
        <v>0</v>
      </c>
      <c r="H119" s="60">
        <f t="shared" si="22"/>
        <v>0</v>
      </c>
      <c r="I119" s="60">
        <f t="shared" si="23"/>
        <v>0</v>
      </c>
      <c r="J119" s="60">
        <f t="shared" si="24"/>
        <v>0</v>
      </c>
      <c r="K119" s="60">
        <f t="shared" ca="1" si="27"/>
        <v>3.5344419806450284E-3</v>
      </c>
      <c r="L119" s="60">
        <f t="shared" ca="1" si="25"/>
        <v>1.2492280114545952E-5</v>
      </c>
      <c r="M119" s="60">
        <f t="shared" ca="1" si="17"/>
        <v>29744183.765164301</v>
      </c>
      <c r="N119" s="60">
        <f t="shared" ca="1" si="18"/>
        <v>1246955.5084962393</v>
      </c>
      <c r="O119" s="60">
        <f t="shared" ca="1" si="19"/>
        <v>11439772.579973651</v>
      </c>
      <c r="P119" s="18">
        <f t="shared" ca="1" si="26"/>
        <v>-3.5344419806450284E-3</v>
      </c>
      <c r="Q119" s="18"/>
      <c r="R119" s="18"/>
      <c r="S119" s="18"/>
      <c r="T119" s="18"/>
    </row>
    <row r="120" spans="1:20" x14ac:dyDescent="0.2">
      <c r="A120" s="69"/>
      <c r="B120" s="69"/>
      <c r="C120" s="18"/>
      <c r="D120" s="68">
        <f t="shared" si="28"/>
        <v>0</v>
      </c>
      <c r="E120" s="68">
        <f t="shared" si="28"/>
        <v>0</v>
      </c>
      <c r="F120" s="60">
        <f t="shared" si="20"/>
        <v>0</v>
      </c>
      <c r="G120" s="60">
        <f t="shared" si="21"/>
        <v>0</v>
      </c>
      <c r="H120" s="60">
        <f t="shared" si="22"/>
        <v>0</v>
      </c>
      <c r="I120" s="60">
        <f t="shared" si="23"/>
        <v>0</v>
      </c>
      <c r="J120" s="60">
        <f t="shared" si="24"/>
        <v>0</v>
      </c>
      <c r="K120" s="60">
        <f t="shared" ca="1" si="27"/>
        <v>3.5344419806450284E-3</v>
      </c>
      <c r="L120" s="60">
        <f t="shared" ca="1" si="25"/>
        <v>1.2492280114545952E-5</v>
      </c>
      <c r="M120" s="60">
        <f t="shared" ca="1" si="17"/>
        <v>29744183.765164301</v>
      </c>
      <c r="N120" s="60">
        <f t="shared" ca="1" si="18"/>
        <v>1246955.5084962393</v>
      </c>
      <c r="O120" s="60">
        <f t="shared" ca="1" si="19"/>
        <v>11439772.579973651</v>
      </c>
      <c r="P120" s="18">
        <f t="shared" ca="1" si="26"/>
        <v>-3.5344419806450284E-3</v>
      </c>
      <c r="Q120" s="18"/>
      <c r="R120" s="18"/>
      <c r="S120" s="18"/>
      <c r="T120" s="18"/>
    </row>
    <row r="121" spans="1:20" x14ac:dyDescent="0.2">
      <c r="A121" s="69"/>
      <c r="B121" s="69"/>
      <c r="C121" s="18"/>
      <c r="D121" s="68">
        <f t="shared" si="28"/>
        <v>0</v>
      </c>
      <c r="E121" s="68">
        <f t="shared" si="28"/>
        <v>0</v>
      </c>
      <c r="F121" s="60">
        <f t="shared" si="20"/>
        <v>0</v>
      </c>
      <c r="G121" s="60">
        <f t="shared" si="21"/>
        <v>0</v>
      </c>
      <c r="H121" s="60">
        <f t="shared" si="22"/>
        <v>0</v>
      </c>
      <c r="I121" s="60">
        <f t="shared" si="23"/>
        <v>0</v>
      </c>
      <c r="J121" s="60">
        <f t="shared" si="24"/>
        <v>0</v>
      </c>
      <c r="K121" s="60">
        <f t="shared" ca="1" si="27"/>
        <v>3.5344419806450284E-3</v>
      </c>
      <c r="L121" s="60">
        <f t="shared" ca="1" si="25"/>
        <v>1.2492280114545952E-5</v>
      </c>
      <c r="M121" s="60">
        <f t="shared" ca="1" si="17"/>
        <v>29744183.765164301</v>
      </c>
      <c r="N121" s="60">
        <f t="shared" ca="1" si="18"/>
        <v>1246955.5084962393</v>
      </c>
      <c r="O121" s="60">
        <f t="shared" ca="1" si="19"/>
        <v>11439772.579973651</v>
      </c>
      <c r="P121" s="18">
        <f t="shared" ca="1" si="26"/>
        <v>-3.5344419806450284E-3</v>
      </c>
      <c r="Q121" s="18"/>
      <c r="R121" s="18"/>
      <c r="S121" s="18"/>
      <c r="T121" s="18"/>
    </row>
    <row r="122" spans="1:20" x14ac:dyDescent="0.2">
      <c r="A122" s="69"/>
      <c r="B122" s="69"/>
      <c r="C122" s="18"/>
      <c r="D122" s="68">
        <f t="shared" si="28"/>
        <v>0</v>
      </c>
      <c r="E122" s="68">
        <f t="shared" si="28"/>
        <v>0</v>
      </c>
      <c r="F122" s="60">
        <f t="shared" si="20"/>
        <v>0</v>
      </c>
      <c r="G122" s="60">
        <f t="shared" si="21"/>
        <v>0</v>
      </c>
      <c r="H122" s="60">
        <f t="shared" si="22"/>
        <v>0</v>
      </c>
      <c r="I122" s="60">
        <f t="shared" si="23"/>
        <v>0</v>
      </c>
      <c r="J122" s="60">
        <f t="shared" si="24"/>
        <v>0</v>
      </c>
      <c r="K122" s="60">
        <f t="shared" ca="1" si="27"/>
        <v>3.5344419806450284E-3</v>
      </c>
      <c r="L122" s="60">
        <f t="shared" ca="1" si="25"/>
        <v>1.2492280114545952E-5</v>
      </c>
      <c r="M122" s="60">
        <f t="shared" ca="1" si="17"/>
        <v>29744183.765164301</v>
      </c>
      <c r="N122" s="60">
        <f t="shared" ca="1" si="18"/>
        <v>1246955.5084962393</v>
      </c>
      <c r="O122" s="60">
        <f t="shared" ca="1" si="19"/>
        <v>11439772.579973651</v>
      </c>
      <c r="P122" s="18">
        <f t="shared" ca="1" si="26"/>
        <v>-3.5344419806450284E-3</v>
      </c>
      <c r="Q122" s="18"/>
      <c r="R122" s="18"/>
      <c r="S122" s="18"/>
      <c r="T122" s="18"/>
    </row>
    <row r="123" spans="1:20" x14ac:dyDescent="0.2">
      <c r="A123" s="69"/>
      <c r="B123" s="69"/>
      <c r="C123" s="18"/>
      <c r="D123" s="68">
        <f t="shared" si="28"/>
        <v>0</v>
      </c>
      <c r="E123" s="68">
        <f t="shared" si="28"/>
        <v>0</v>
      </c>
      <c r="F123" s="60">
        <f t="shared" si="20"/>
        <v>0</v>
      </c>
      <c r="G123" s="60">
        <f t="shared" si="21"/>
        <v>0</v>
      </c>
      <c r="H123" s="60">
        <f t="shared" si="22"/>
        <v>0</v>
      </c>
      <c r="I123" s="60">
        <f t="shared" si="23"/>
        <v>0</v>
      </c>
      <c r="J123" s="60">
        <f t="shared" si="24"/>
        <v>0</v>
      </c>
      <c r="K123" s="60">
        <f t="shared" ca="1" si="27"/>
        <v>3.5344419806450284E-3</v>
      </c>
      <c r="L123" s="60">
        <f t="shared" ca="1" si="25"/>
        <v>1.2492280114545952E-5</v>
      </c>
      <c r="M123" s="60">
        <f t="shared" ca="1" si="17"/>
        <v>29744183.765164301</v>
      </c>
      <c r="N123" s="60">
        <f t="shared" ca="1" si="18"/>
        <v>1246955.5084962393</v>
      </c>
      <c r="O123" s="60">
        <f t="shared" ca="1" si="19"/>
        <v>11439772.579973651</v>
      </c>
      <c r="P123" s="18">
        <f t="shared" ca="1" si="26"/>
        <v>-3.5344419806450284E-3</v>
      </c>
      <c r="Q123" s="18"/>
      <c r="R123" s="18"/>
      <c r="S123" s="18"/>
      <c r="T123" s="18"/>
    </row>
    <row r="124" spans="1:20" x14ac:dyDescent="0.2">
      <c r="A124" s="69"/>
      <c r="B124" s="69"/>
      <c r="C124" s="18"/>
      <c r="D124" s="68">
        <f t="shared" si="28"/>
        <v>0</v>
      </c>
      <c r="E124" s="68">
        <f t="shared" si="28"/>
        <v>0</v>
      </c>
      <c r="F124" s="60">
        <f t="shared" si="20"/>
        <v>0</v>
      </c>
      <c r="G124" s="60">
        <f t="shared" si="21"/>
        <v>0</v>
      </c>
      <c r="H124" s="60">
        <f t="shared" si="22"/>
        <v>0</v>
      </c>
      <c r="I124" s="60">
        <f t="shared" si="23"/>
        <v>0</v>
      </c>
      <c r="J124" s="60">
        <f t="shared" si="24"/>
        <v>0</v>
      </c>
      <c r="K124" s="60">
        <f t="shared" ca="1" si="27"/>
        <v>3.5344419806450284E-3</v>
      </c>
      <c r="L124" s="60">
        <f t="shared" ca="1" si="25"/>
        <v>1.2492280114545952E-5</v>
      </c>
      <c r="M124" s="60">
        <f t="shared" ca="1" si="17"/>
        <v>29744183.765164301</v>
      </c>
      <c r="N124" s="60">
        <f t="shared" ca="1" si="18"/>
        <v>1246955.5084962393</v>
      </c>
      <c r="O124" s="60">
        <f t="shared" ca="1" si="19"/>
        <v>11439772.579973651</v>
      </c>
      <c r="P124" s="18">
        <f t="shared" ca="1" si="26"/>
        <v>-3.5344419806450284E-3</v>
      </c>
      <c r="Q124" s="18"/>
      <c r="R124" s="18"/>
      <c r="S124" s="18"/>
      <c r="T124" s="18"/>
    </row>
    <row r="125" spans="1:20" x14ac:dyDescent="0.2">
      <c r="A125" s="69"/>
      <c r="B125" s="69"/>
      <c r="C125" s="18"/>
      <c r="D125" s="68">
        <f t="shared" si="28"/>
        <v>0</v>
      </c>
      <c r="E125" s="68">
        <f t="shared" si="28"/>
        <v>0</v>
      </c>
      <c r="F125" s="60">
        <f t="shared" si="20"/>
        <v>0</v>
      </c>
      <c r="G125" s="60">
        <f t="shared" si="21"/>
        <v>0</v>
      </c>
      <c r="H125" s="60">
        <f t="shared" si="22"/>
        <v>0</v>
      </c>
      <c r="I125" s="60">
        <f t="shared" si="23"/>
        <v>0</v>
      </c>
      <c r="J125" s="60">
        <f t="shared" si="24"/>
        <v>0</v>
      </c>
      <c r="K125" s="60">
        <f t="shared" ca="1" si="27"/>
        <v>3.5344419806450284E-3</v>
      </c>
      <c r="L125" s="60">
        <f t="shared" ca="1" si="25"/>
        <v>1.2492280114545952E-5</v>
      </c>
      <c r="M125" s="60">
        <f t="shared" ca="1" si="17"/>
        <v>29744183.765164301</v>
      </c>
      <c r="N125" s="60">
        <f t="shared" ca="1" si="18"/>
        <v>1246955.5084962393</v>
      </c>
      <c r="O125" s="60">
        <f t="shared" ca="1" si="19"/>
        <v>11439772.579973651</v>
      </c>
      <c r="P125" s="18">
        <f t="shared" ca="1" si="26"/>
        <v>-3.5344419806450284E-3</v>
      </c>
      <c r="Q125" s="18"/>
      <c r="R125" s="18"/>
      <c r="S125" s="18"/>
      <c r="T125" s="18"/>
    </row>
    <row r="126" spans="1:20" x14ac:dyDescent="0.2">
      <c r="A126" s="69"/>
      <c r="B126" s="69"/>
      <c r="C126" s="18"/>
      <c r="D126" s="68">
        <f t="shared" si="28"/>
        <v>0</v>
      </c>
      <c r="E126" s="68">
        <f t="shared" si="28"/>
        <v>0</v>
      </c>
      <c r="F126" s="60">
        <f t="shared" si="20"/>
        <v>0</v>
      </c>
      <c r="G126" s="60">
        <f t="shared" si="21"/>
        <v>0</v>
      </c>
      <c r="H126" s="60">
        <f t="shared" si="22"/>
        <v>0</v>
      </c>
      <c r="I126" s="60">
        <f t="shared" si="23"/>
        <v>0</v>
      </c>
      <c r="J126" s="60">
        <f t="shared" si="24"/>
        <v>0</v>
      </c>
      <c r="K126" s="60">
        <f t="shared" ca="1" si="27"/>
        <v>3.5344419806450284E-3</v>
      </c>
      <c r="L126" s="60">
        <f t="shared" ca="1" si="25"/>
        <v>1.2492280114545952E-5</v>
      </c>
      <c r="M126" s="60">
        <f t="shared" ca="1" si="17"/>
        <v>29744183.765164301</v>
      </c>
      <c r="N126" s="60">
        <f t="shared" ca="1" si="18"/>
        <v>1246955.5084962393</v>
      </c>
      <c r="O126" s="60">
        <f t="shared" ca="1" si="19"/>
        <v>11439772.579973651</v>
      </c>
      <c r="P126" s="18">
        <f t="shared" ca="1" si="26"/>
        <v>-3.5344419806450284E-3</v>
      </c>
      <c r="Q126" s="18"/>
      <c r="R126" s="18"/>
      <c r="S126" s="18"/>
      <c r="T126" s="18"/>
    </row>
    <row r="127" spans="1:20" x14ac:dyDescent="0.2">
      <c r="A127" s="69"/>
      <c r="B127" s="69"/>
      <c r="C127" s="18"/>
      <c r="D127" s="68">
        <f t="shared" si="28"/>
        <v>0</v>
      </c>
      <c r="E127" s="68">
        <f t="shared" si="28"/>
        <v>0</v>
      </c>
      <c r="F127" s="60">
        <f t="shared" si="20"/>
        <v>0</v>
      </c>
      <c r="G127" s="60">
        <f t="shared" si="21"/>
        <v>0</v>
      </c>
      <c r="H127" s="60">
        <f t="shared" si="22"/>
        <v>0</v>
      </c>
      <c r="I127" s="60">
        <f t="shared" si="23"/>
        <v>0</v>
      </c>
      <c r="J127" s="60">
        <f t="shared" si="24"/>
        <v>0</v>
      </c>
      <c r="K127" s="60">
        <f t="shared" ca="1" si="27"/>
        <v>3.5344419806450284E-3</v>
      </c>
      <c r="L127" s="60">
        <f t="shared" ca="1" si="25"/>
        <v>1.2492280114545952E-5</v>
      </c>
      <c r="M127" s="60">
        <f t="shared" ca="1" si="17"/>
        <v>29744183.765164301</v>
      </c>
      <c r="N127" s="60">
        <f t="shared" ca="1" si="18"/>
        <v>1246955.5084962393</v>
      </c>
      <c r="O127" s="60">
        <f t="shared" ca="1" si="19"/>
        <v>11439772.579973651</v>
      </c>
      <c r="P127" s="18">
        <f t="shared" ca="1" si="26"/>
        <v>-3.5344419806450284E-3</v>
      </c>
      <c r="Q127" s="18"/>
      <c r="R127" s="18"/>
      <c r="S127" s="18"/>
      <c r="T127" s="18"/>
    </row>
    <row r="128" spans="1:20" x14ac:dyDescent="0.2">
      <c r="A128" s="69"/>
      <c r="B128" s="69"/>
      <c r="C128" s="18"/>
      <c r="D128" s="68">
        <f t="shared" si="28"/>
        <v>0</v>
      </c>
      <c r="E128" s="68">
        <f t="shared" si="28"/>
        <v>0</v>
      </c>
      <c r="F128" s="60">
        <f t="shared" si="20"/>
        <v>0</v>
      </c>
      <c r="G128" s="60">
        <f t="shared" si="21"/>
        <v>0</v>
      </c>
      <c r="H128" s="60">
        <f t="shared" si="22"/>
        <v>0</v>
      </c>
      <c r="I128" s="60">
        <f t="shared" si="23"/>
        <v>0</v>
      </c>
      <c r="J128" s="60">
        <f t="shared" si="24"/>
        <v>0</v>
      </c>
      <c r="K128" s="60">
        <f t="shared" ca="1" si="27"/>
        <v>3.5344419806450284E-3</v>
      </c>
      <c r="L128" s="60">
        <f t="shared" ca="1" si="25"/>
        <v>1.2492280114545952E-5</v>
      </c>
      <c r="M128" s="60">
        <f t="shared" ca="1" si="17"/>
        <v>29744183.765164301</v>
      </c>
      <c r="N128" s="60">
        <f t="shared" ca="1" si="18"/>
        <v>1246955.5084962393</v>
      </c>
      <c r="O128" s="60">
        <f t="shared" ca="1" si="19"/>
        <v>11439772.579973651</v>
      </c>
      <c r="P128" s="18">
        <f t="shared" ca="1" si="26"/>
        <v>-3.5344419806450284E-3</v>
      </c>
      <c r="Q128" s="18"/>
      <c r="R128" s="18"/>
      <c r="S128" s="18"/>
      <c r="T128" s="18"/>
    </row>
    <row r="129" spans="1:20" x14ac:dyDescent="0.2">
      <c r="A129" s="69"/>
      <c r="B129" s="69"/>
      <c r="C129" s="18"/>
      <c r="D129" s="68">
        <f t="shared" ref="D129:E192" si="29">A129/A$18</f>
        <v>0</v>
      </c>
      <c r="E129" s="68">
        <f t="shared" si="29"/>
        <v>0</v>
      </c>
      <c r="F129" s="60">
        <f t="shared" si="20"/>
        <v>0</v>
      </c>
      <c r="G129" s="60">
        <f t="shared" si="21"/>
        <v>0</v>
      </c>
      <c r="H129" s="60">
        <f t="shared" si="22"/>
        <v>0</v>
      </c>
      <c r="I129" s="60">
        <f t="shared" si="23"/>
        <v>0</v>
      </c>
      <c r="J129" s="60">
        <f t="shared" si="24"/>
        <v>0</v>
      </c>
      <c r="K129" s="60">
        <f t="shared" ca="1" si="27"/>
        <v>3.5344419806450284E-3</v>
      </c>
      <c r="L129" s="60">
        <f t="shared" ca="1" si="25"/>
        <v>1.2492280114545952E-5</v>
      </c>
      <c r="M129" s="60">
        <f t="shared" ca="1" si="17"/>
        <v>29744183.765164301</v>
      </c>
      <c r="N129" s="60">
        <f t="shared" ca="1" si="18"/>
        <v>1246955.5084962393</v>
      </c>
      <c r="O129" s="60">
        <f t="shared" ca="1" si="19"/>
        <v>11439772.579973651</v>
      </c>
      <c r="P129" s="18">
        <f t="shared" ca="1" si="26"/>
        <v>-3.5344419806450284E-3</v>
      </c>
      <c r="Q129" s="18"/>
      <c r="R129" s="18"/>
      <c r="S129" s="18"/>
      <c r="T129" s="18"/>
    </row>
    <row r="130" spans="1:20" x14ac:dyDescent="0.2">
      <c r="A130" s="69"/>
      <c r="B130" s="69"/>
      <c r="C130" s="18"/>
      <c r="D130" s="68">
        <f t="shared" si="29"/>
        <v>0</v>
      </c>
      <c r="E130" s="68">
        <f t="shared" si="29"/>
        <v>0</v>
      </c>
      <c r="F130" s="60">
        <f t="shared" si="20"/>
        <v>0</v>
      </c>
      <c r="G130" s="60">
        <f t="shared" si="21"/>
        <v>0</v>
      </c>
      <c r="H130" s="60">
        <f t="shared" si="22"/>
        <v>0</v>
      </c>
      <c r="I130" s="60">
        <f t="shared" si="23"/>
        <v>0</v>
      </c>
      <c r="J130" s="60">
        <f t="shared" si="24"/>
        <v>0</v>
      </c>
      <c r="K130" s="60">
        <f t="shared" ca="1" si="27"/>
        <v>3.5344419806450284E-3</v>
      </c>
      <c r="L130" s="60">
        <f t="shared" ca="1" si="25"/>
        <v>1.2492280114545952E-5</v>
      </c>
      <c r="M130" s="60">
        <f t="shared" ca="1" si="17"/>
        <v>29744183.765164301</v>
      </c>
      <c r="N130" s="60">
        <f t="shared" ca="1" si="18"/>
        <v>1246955.5084962393</v>
      </c>
      <c r="O130" s="60">
        <f t="shared" ca="1" si="19"/>
        <v>11439772.579973651</v>
      </c>
      <c r="P130" s="18">
        <f t="shared" ca="1" si="26"/>
        <v>-3.5344419806450284E-3</v>
      </c>
      <c r="Q130" s="18"/>
      <c r="R130" s="18"/>
      <c r="S130" s="18"/>
      <c r="T130" s="18"/>
    </row>
    <row r="131" spans="1:20" x14ac:dyDescent="0.2">
      <c r="A131" s="69"/>
      <c r="B131" s="69"/>
      <c r="C131" s="18"/>
      <c r="D131" s="68">
        <f t="shared" si="29"/>
        <v>0</v>
      </c>
      <c r="E131" s="68">
        <f t="shared" si="29"/>
        <v>0</v>
      </c>
      <c r="F131" s="60">
        <f t="shared" si="20"/>
        <v>0</v>
      </c>
      <c r="G131" s="60">
        <f t="shared" si="21"/>
        <v>0</v>
      </c>
      <c r="H131" s="60">
        <f t="shared" si="22"/>
        <v>0</v>
      </c>
      <c r="I131" s="60">
        <f t="shared" si="23"/>
        <v>0</v>
      </c>
      <c r="J131" s="60">
        <f t="shared" si="24"/>
        <v>0</v>
      </c>
      <c r="K131" s="60">
        <f t="shared" ca="1" si="27"/>
        <v>3.5344419806450284E-3</v>
      </c>
      <c r="L131" s="60">
        <f t="shared" ca="1" si="25"/>
        <v>1.2492280114545952E-5</v>
      </c>
      <c r="M131" s="60">
        <f t="shared" ca="1" si="17"/>
        <v>29744183.765164301</v>
      </c>
      <c r="N131" s="60">
        <f t="shared" ca="1" si="18"/>
        <v>1246955.5084962393</v>
      </c>
      <c r="O131" s="60">
        <f t="shared" ca="1" si="19"/>
        <v>11439772.579973651</v>
      </c>
      <c r="P131" s="18">
        <f t="shared" ca="1" si="26"/>
        <v>-3.5344419806450284E-3</v>
      </c>
      <c r="Q131" s="18"/>
      <c r="R131" s="18"/>
      <c r="S131" s="18"/>
      <c r="T131" s="18"/>
    </row>
    <row r="132" spans="1:20" x14ac:dyDescent="0.2">
      <c r="A132" s="69"/>
      <c r="B132" s="69"/>
      <c r="C132" s="18"/>
      <c r="D132" s="68">
        <f t="shared" si="29"/>
        <v>0</v>
      </c>
      <c r="E132" s="68">
        <f t="shared" si="29"/>
        <v>0</v>
      </c>
      <c r="F132" s="60">
        <f t="shared" si="20"/>
        <v>0</v>
      </c>
      <c r="G132" s="60">
        <f t="shared" si="21"/>
        <v>0</v>
      </c>
      <c r="H132" s="60">
        <f t="shared" si="22"/>
        <v>0</v>
      </c>
      <c r="I132" s="60">
        <f t="shared" si="23"/>
        <v>0</v>
      </c>
      <c r="J132" s="60">
        <f t="shared" si="24"/>
        <v>0</v>
      </c>
      <c r="K132" s="60">
        <f t="shared" ca="1" si="27"/>
        <v>3.5344419806450284E-3</v>
      </c>
      <c r="L132" s="60">
        <f t="shared" ca="1" si="25"/>
        <v>1.2492280114545952E-5</v>
      </c>
      <c r="M132" s="60">
        <f t="shared" ca="1" si="17"/>
        <v>29744183.765164301</v>
      </c>
      <c r="N132" s="60">
        <f t="shared" ca="1" si="18"/>
        <v>1246955.5084962393</v>
      </c>
      <c r="O132" s="60">
        <f t="shared" ca="1" si="19"/>
        <v>11439772.579973651</v>
      </c>
      <c r="P132" s="18">
        <f t="shared" ca="1" si="26"/>
        <v>-3.5344419806450284E-3</v>
      </c>
      <c r="Q132" s="18"/>
      <c r="R132" s="18"/>
      <c r="S132" s="18"/>
      <c r="T132" s="18"/>
    </row>
    <row r="133" spans="1:20" x14ac:dyDescent="0.2">
      <c r="A133" s="69"/>
      <c r="B133" s="69"/>
      <c r="C133" s="18"/>
      <c r="D133" s="68">
        <f t="shared" si="29"/>
        <v>0</v>
      </c>
      <c r="E133" s="68">
        <f t="shared" si="29"/>
        <v>0</v>
      </c>
      <c r="F133" s="60">
        <f t="shared" si="20"/>
        <v>0</v>
      </c>
      <c r="G133" s="60">
        <f t="shared" si="21"/>
        <v>0</v>
      </c>
      <c r="H133" s="60">
        <f t="shared" si="22"/>
        <v>0</v>
      </c>
      <c r="I133" s="60">
        <f t="shared" si="23"/>
        <v>0</v>
      </c>
      <c r="J133" s="60">
        <f t="shared" si="24"/>
        <v>0</v>
      </c>
      <c r="K133" s="60">
        <f t="shared" ca="1" si="27"/>
        <v>3.5344419806450284E-3</v>
      </c>
      <c r="L133" s="60">
        <f t="shared" ca="1" si="25"/>
        <v>1.2492280114545952E-5</v>
      </c>
      <c r="M133" s="60">
        <f t="shared" ca="1" si="17"/>
        <v>29744183.765164301</v>
      </c>
      <c r="N133" s="60">
        <f t="shared" ca="1" si="18"/>
        <v>1246955.5084962393</v>
      </c>
      <c r="O133" s="60">
        <f t="shared" ca="1" si="19"/>
        <v>11439772.579973651</v>
      </c>
      <c r="P133" s="18">
        <f t="shared" ca="1" si="26"/>
        <v>-3.5344419806450284E-3</v>
      </c>
      <c r="Q133" s="18"/>
      <c r="R133" s="18"/>
      <c r="S133" s="18"/>
      <c r="T133" s="18"/>
    </row>
    <row r="134" spans="1:20" x14ac:dyDescent="0.2">
      <c r="A134" s="69"/>
      <c r="B134" s="69"/>
      <c r="C134" s="18"/>
      <c r="D134" s="68">
        <f t="shared" si="29"/>
        <v>0</v>
      </c>
      <c r="E134" s="68">
        <f t="shared" si="29"/>
        <v>0</v>
      </c>
      <c r="F134" s="60">
        <f t="shared" si="20"/>
        <v>0</v>
      </c>
      <c r="G134" s="60">
        <f t="shared" si="21"/>
        <v>0</v>
      </c>
      <c r="H134" s="60">
        <f t="shared" si="22"/>
        <v>0</v>
      </c>
      <c r="I134" s="60">
        <f t="shared" si="23"/>
        <v>0</v>
      </c>
      <c r="J134" s="60">
        <f t="shared" si="24"/>
        <v>0</v>
      </c>
      <c r="K134" s="60">
        <f t="shared" ca="1" si="27"/>
        <v>3.5344419806450284E-3</v>
      </c>
      <c r="L134" s="60">
        <f t="shared" ca="1" si="25"/>
        <v>1.2492280114545952E-5</v>
      </c>
      <c r="M134" s="60">
        <f t="shared" ca="1" si="17"/>
        <v>29744183.765164301</v>
      </c>
      <c r="N134" s="60">
        <f t="shared" ca="1" si="18"/>
        <v>1246955.5084962393</v>
      </c>
      <c r="O134" s="60">
        <f t="shared" ca="1" si="19"/>
        <v>11439772.579973651</v>
      </c>
      <c r="P134" s="18">
        <f t="shared" ca="1" si="26"/>
        <v>-3.5344419806450284E-3</v>
      </c>
      <c r="Q134" s="18"/>
      <c r="R134" s="18"/>
      <c r="S134" s="18"/>
      <c r="T134" s="18"/>
    </row>
    <row r="135" spans="1:20" x14ac:dyDescent="0.2">
      <c r="A135" s="69"/>
      <c r="B135" s="69"/>
      <c r="C135" s="18"/>
      <c r="D135" s="68">
        <f t="shared" si="29"/>
        <v>0</v>
      </c>
      <c r="E135" s="68">
        <f t="shared" si="29"/>
        <v>0</v>
      </c>
      <c r="F135" s="60">
        <f t="shared" si="20"/>
        <v>0</v>
      </c>
      <c r="G135" s="60">
        <f t="shared" si="21"/>
        <v>0</v>
      </c>
      <c r="H135" s="60">
        <f t="shared" si="22"/>
        <v>0</v>
      </c>
      <c r="I135" s="60">
        <f t="shared" si="23"/>
        <v>0</v>
      </c>
      <c r="J135" s="60">
        <f t="shared" si="24"/>
        <v>0</v>
      </c>
      <c r="K135" s="60">
        <f t="shared" ca="1" si="27"/>
        <v>3.5344419806450284E-3</v>
      </c>
      <c r="L135" s="60">
        <f t="shared" ca="1" si="25"/>
        <v>1.2492280114545952E-5</v>
      </c>
      <c r="M135" s="60">
        <f t="shared" ca="1" si="17"/>
        <v>29744183.765164301</v>
      </c>
      <c r="N135" s="60">
        <f t="shared" ca="1" si="18"/>
        <v>1246955.5084962393</v>
      </c>
      <c r="O135" s="60">
        <f t="shared" ca="1" si="19"/>
        <v>11439772.579973651</v>
      </c>
      <c r="P135" s="18">
        <f t="shared" ca="1" si="26"/>
        <v>-3.5344419806450284E-3</v>
      </c>
      <c r="Q135" s="18"/>
      <c r="R135" s="18"/>
      <c r="S135" s="18"/>
      <c r="T135" s="18"/>
    </row>
    <row r="136" spans="1:20" x14ac:dyDescent="0.2">
      <c r="A136" s="69"/>
      <c r="B136" s="69"/>
      <c r="C136" s="18"/>
      <c r="D136" s="68">
        <f t="shared" si="29"/>
        <v>0</v>
      </c>
      <c r="E136" s="68">
        <f t="shared" si="29"/>
        <v>0</v>
      </c>
      <c r="F136" s="60">
        <f t="shared" si="20"/>
        <v>0</v>
      </c>
      <c r="G136" s="60">
        <f t="shared" si="21"/>
        <v>0</v>
      </c>
      <c r="H136" s="60">
        <f t="shared" si="22"/>
        <v>0</v>
      </c>
      <c r="I136" s="60">
        <f t="shared" si="23"/>
        <v>0</v>
      </c>
      <c r="J136" s="60">
        <f t="shared" si="24"/>
        <v>0</v>
      </c>
      <c r="K136" s="60">
        <f t="shared" ca="1" si="27"/>
        <v>3.5344419806450284E-3</v>
      </c>
      <c r="L136" s="60">
        <f t="shared" ca="1" si="25"/>
        <v>1.2492280114545952E-5</v>
      </c>
      <c r="M136" s="60">
        <f t="shared" ca="1" si="17"/>
        <v>29744183.765164301</v>
      </c>
      <c r="N136" s="60">
        <f t="shared" ca="1" si="18"/>
        <v>1246955.5084962393</v>
      </c>
      <c r="O136" s="60">
        <f t="shared" ca="1" si="19"/>
        <v>11439772.579973651</v>
      </c>
      <c r="P136" s="18">
        <f t="shared" ca="1" si="26"/>
        <v>-3.5344419806450284E-3</v>
      </c>
      <c r="Q136" s="18"/>
      <c r="R136" s="18"/>
      <c r="S136" s="18"/>
      <c r="T136" s="18"/>
    </row>
    <row r="137" spans="1:20" x14ac:dyDescent="0.2">
      <c r="A137" s="69"/>
      <c r="B137" s="69"/>
      <c r="C137" s="18"/>
      <c r="D137" s="68">
        <f t="shared" si="29"/>
        <v>0</v>
      </c>
      <c r="E137" s="68">
        <f t="shared" si="29"/>
        <v>0</v>
      </c>
      <c r="F137" s="60">
        <f t="shared" si="20"/>
        <v>0</v>
      </c>
      <c r="G137" s="60">
        <f t="shared" si="21"/>
        <v>0</v>
      </c>
      <c r="H137" s="60">
        <f t="shared" si="22"/>
        <v>0</v>
      </c>
      <c r="I137" s="60">
        <f t="shared" si="23"/>
        <v>0</v>
      </c>
      <c r="J137" s="60">
        <f t="shared" si="24"/>
        <v>0</v>
      </c>
      <c r="K137" s="60">
        <f t="shared" ca="1" si="27"/>
        <v>3.5344419806450284E-3</v>
      </c>
      <c r="L137" s="60">
        <f t="shared" ca="1" si="25"/>
        <v>1.2492280114545952E-5</v>
      </c>
      <c r="M137" s="60">
        <f t="shared" ca="1" si="17"/>
        <v>29744183.765164301</v>
      </c>
      <c r="N137" s="60">
        <f t="shared" ca="1" si="18"/>
        <v>1246955.5084962393</v>
      </c>
      <c r="O137" s="60">
        <f t="shared" ca="1" si="19"/>
        <v>11439772.579973651</v>
      </c>
      <c r="P137" s="18">
        <f t="shared" ca="1" si="26"/>
        <v>-3.5344419806450284E-3</v>
      </c>
      <c r="Q137" s="18"/>
      <c r="R137" s="18"/>
      <c r="S137" s="18"/>
      <c r="T137" s="18"/>
    </row>
    <row r="138" spans="1:20" x14ac:dyDescent="0.2">
      <c r="A138" s="69"/>
      <c r="B138" s="69"/>
      <c r="C138" s="18"/>
      <c r="D138" s="68">
        <f t="shared" si="29"/>
        <v>0</v>
      </c>
      <c r="E138" s="68">
        <f t="shared" si="29"/>
        <v>0</v>
      </c>
      <c r="F138" s="60">
        <f t="shared" si="20"/>
        <v>0</v>
      </c>
      <c r="G138" s="60">
        <f t="shared" si="21"/>
        <v>0</v>
      </c>
      <c r="H138" s="60">
        <f t="shared" si="22"/>
        <v>0</v>
      </c>
      <c r="I138" s="60">
        <f t="shared" si="23"/>
        <v>0</v>
      </c>
      <c r="J138" s="60">
        <f t="shared" si="24"/>
        <v>0</v>
      </c>
      <c r="K138" s="60">
        <f t="shared" ca="1" si="27"/>
        <v>3.5344419806450284E-3</v>
      </c>
      <c r="L138" s="60">
        <f t="shared" ca="1" si="25"/>
        <v>1.2492280114545952E-5</v>
      </c>
      <c r="M138" s="60">
        <f t="shared" ca="1" si="17"/>
        <v>29744183.765164301</v>
      </c>
      <c r="N138" s="60">
        <f t="shared" ca="1" si="18"/>
        <v>1246955.5084962393</v>
      </c>
      <c r="O138" s="60">
        <f t="shared" ca="1" si="19"/>
        <v>11439772.579973651</v>
      </c>
      <c r="P138" s="18">
        <f t="shared" ca="1" si="26"/>
        <v>-3.5344419806450284E-3</v>
      </c>
      <c r="Q138" s="18"/>
      <c r="R138" s="18"/>
      <c r="S138" s="18"/>
      <c r="T138" s="18"/>
    </row>
    <row r="139" spans="1:20" x14ac:dyDescent="0.2">
      <c r="A139" s="69"/>
      <c r="B139" s="69"/>
      <c r="C139" s="18"/>
      <c r="D139" s="68">
        <f t="shared" si="29"/>
        <v>0</v>
      </c>
      <c r="E139" s="68">
        <f t="shared" si="29"/>
        <v>0</v>
      </c>
      <c r="F139" s="60">
        <f t="shared" si="20"/>
        <v>0</v>
      </c>
      <c r="G139" s="60">
        <f t="shared" si="21"/>
        <v>0</v>
      </c>
      <c r="H139" s="60">
        <f t="shared" si="22"/>
        <v>0</v>
      </c>
      <c r="I139" s="60">
        <f t="shared" si="23"/>
        <v>0</v>
      </c>
      <c r="J139" s="60">
        <f t="shared" si="24"/>
        <v>0</v>
      </c>
      <c r="K139" s="60">
        <f t="shared" ca="1" si="27"/>
        <v>3.5344419806450284E-3</v>
      </c>
      <c r="L139" s="60">
        <f t="shared" ca="1" si="25"/>
        <v>1.2492280114545952E-5</v>
      </c>
      <c r="M139" s="60">
        <f t="shared" ca="1" si="17"/>
        <v>29744183.765164301</v>
      </c>
      <c r="N139" s="60">
        <f t="shared" ca="1" si="18"/>
        <v>1246955.5084962393</v>
      </c>
      <c r="O139" s="60">
        <f t="shared" ca="1" si="19"/>
        <v>11439772.579973651</v>
      </c>
      <c r="P139" s="18">
        <f t="shared" ca="1" si="26"/>
        <v>-3.5344419806450284E-3</v>
      </c>
      <c r="Q139" s="18"/>
      <c r="R139" s="18"/>
      <c r="S139" s="18"/>
      <c r="T139" s="18"/>
    </row>
    <row r="140" spans="1:20" x14ac:dyDescent="0.2">
      <c r="A140" s="69"/>
      <c r="B140" s="69"/>
      <c r="C140" s="18"/>
      <c r="D140" s="68">
        <f t="shared" si="29"/>
        <v>0</v>
      </c>
      <c r="E140" s="68">
        <f t="shared" si="29"/>
        <v>0</v>
      </c>
      <c r="F140" s="60">
        <f t="shared" si="20"/>
        <v>0</v>
      </c>
      <c r="G140" s="60">
        <f t="shared" si="21"/>
        <v>0</v>
      </c>
      <c r="H140" s="60">
        <f t="shared" si="22"/>
        <v>0</v>
      </c>
      <c r="I140" s="60">
        <f t="shared" si="23"/>
        <v>0</v>
      </c>
      <c r="J140" s="60">
        <f t="shared" si="24"/>
        <v>0</v>
      </c>
      <c r="K140" s="60">
        <f t="shared" ca="1" si="27"/>
        <v>3.5344419806450284E-3</v>
      </c>
      <c r="L140" s="60">
        <f t="shared" ca="1" si="25"/>
        <v>1.2492280114545952E-5</v>
      </c>
      <c r="M140" s="60">
        <f t="shared" ca="1" si="17"/>
        <v>29744183.765164301</v>
      </c>
      <c r="N140" s="60">
        <f t="shared" ca="1" si="18"/>
        <v>1246955.5084962393</v>
      </c>
      <c r="O140" s="60">
        <f t="shared" ca="1" si="19"/>
        <v>11439772.579973651</v>
      </c>
      <c r="P140" s="18">
        <f t="shared" ca="1" si="26"/>
        <v>-3.5344419806450284E-3</v>
      </c>
      <c r="Q140" s="18"/>
      <c r="R140" s="18"/>
      <c r="S140" s="18"/>
      <c r="T140" s="18"/>
    </row>
    <row r="141" spans="1:20" x14ac:dyDescent="0.2">
      <c r="A141" s="69"/>
      <c r="B141" s="69"/>
      <c r="C141" s="18"/>
      <c r="D141" s="68">
        <f t="shared" si="29"/>
        <v>0</v>
      </c>
      <c r="E141" s="68">
        <f t="shared" si="29"/>
        <v>0</v>
      </c>
      <c r="F141" s="60">
        <f t="shared" si="20"/>
        <v>0</v>
      </c>
      <c r="G141" s="60">
        <f t="shared" si="21"/>
        <v>0</v>
      </c>
      <c r="H141" s="60">
        <f t="shared" si="22"/>
        <v>0</v>
      </c>
      <c r="I141" s="60">
        <f t="shared" si="23"/>
        <v>0</v>
      </c>
      <c r="J141" s="60">
        <f t="shared" si="24"/>
        <v>0</v>
      </c>
      <c r="K141" s="60">
        <f t="shared" ca="1" si="27"/>
        <v>3.5344419806450284E-3</v>
      </c>
      <c r="L141" s="60">
        <f t="shared" ca="1" si="25"/>
        <v>1.2492280114545952E-5</v>
      </c>
      <c r="M141" s="60">
        <f t="shared" ca="1" si="17"/>
        <v>29744183.765164301</v>
      </c>
      <c r="N141" s="60">
        <f t="shared" ca="1" si="18"/>
        <v>1246955.5084962393</v>
      </c>
      <c r="O141" s="60">
        <f t="shared" ca="1" si="19"/>
        <v>11439772.579973651</v>
      </c>
      <c r="P141" s="18">
        <f t="shared" ca="1" si="26"/>
        <v>-3.5344419806450284E-3</v>
      </c>
      <c r="Q141" s="18"/>
      <c r="R141" s="18"/>
      <c r="S141" s="18"/>
      <c r="T141" s="18"/>
    </row>
    <row r="142" spans="1:20" x14ac:dyDescent="0.2">
      <c r="A142" s="69"/>
      <c r="B142" s="69"/>
      <c r="C142" s="18"/>
      <c r="D142" s="68">
        <f t="shared" si="29"/>
        <v>0</v>
      </c>
      <c r="E142" s="68">
        <f t="shared" si="29"/>
        <v>0</v>
      </c>
      <c r="F142" s="60">
        <f t="shared" si="20"/>
        <v>0</v>
      </c>
      <c r="G142" s="60">
        <f t="shared" si="21"/>
        <v>0</v>
      </c>
      <c r="H142" s="60">
        <f t="shared" si="22"/>
        <v>0</v>
      </c>
      <c r="I142" s="60">
        <f t="shared" si="23"/>
        <v>0</v>
      </c>
      <c r="J142" s="60">
        <f t="shared" si="24"/>
        <v>0</v>
      </c>
      <c r="K142" s="60">
        <f t="shared" ca="1" si="27"/>
        <v>3.5344419806450284E-3</v>
      </c>
      <c r="L142" s="60">
        <f t="shared" ca="1" si="25"/>
        <v>1.2492280114545952E-5</v>
      </c>
      <c r="M142" s="60">
        <f t="shared" ca="1" si="17"/>
        <v>29744183.765164301</v>
      </c>
      <c r="N142" s="60">
        <f t="shared" ca="1" si="18"/>
        <v>1246955.5084962393</v>
      </c>
      <c r="O142" s="60">
        <f t="shared" ca="1" si="19"/>
        <v>11439772.579973651</v>
      </c>
      <c r="P142" s="18">
        <f t="shared" ca="1" si="26"/>
        <v>-3.5344419806450284E-3</v>
      </c>
      <c r="Q142" s="18"/>
      <c r="R142" s="18"/>
      <c r="S142" s="18"/>
      <c r="T142" s="18"/>
    </row>
    <row r="143" spans="1:20" x14ac:dyDescent="0.2">
      <c r="A143" s="69"/>
      <c r="B143" s="69"/>
      <c r="C143" s="18"/>
      <c r="D143" s="68">
        <f t="shared" si="29"/>
        <v>0</v>
      </c>
      <c r="E143" s="68">
        <f t="shared" si="29"/>
        <v>0</v>
      </c>
      <c r="F143" s="60">
        <f t="shared" si="20"/>
        <v>0</v>
      </c>
      <c r="G143" s="60">
        <f t="shared" si="21"/>
        <v>0</v>
      </c>
      <c r="H143" s="60">
        <f t="shared" si="22"/>
        <v>0</v>
      </c>
      <c r="I143" s="60">
        <f t="shared" si="23"/>
        <v>0</v>
      </c>
      <c r="J143" s="60">
        <f t="shared" si="24"/>
        <v>0</v>
      </c>
      <c r="K143" s="60">
        <f t="shared" ca="1" si="27"/>
        <v>3.5344419806450284E-3</v>
      </c>
      <c r="L143" s="60">
        <f t="shared" ca="1" si="25"/>
        <v>1.2492280114545952E-5</v>
      </c>
      <c r="M143" s="60">
        <f t="shared" ca="1" si="17"/>
        <v>29744183.765164301</v>
      </c>
      <c r="N143" s="60">
        <f t="shared" ca="1" si="18"/>
        <v>1246955.5084962393</v>
      </c>
      <c r="O143" s="60">
        <f t="shared" ca="1" si="19"/>
        <v>11439772.579973651</v>
      </c>
      <c r="P143" s="18">
        <f t="shared" ca="1" si="26"/>
        <v>-3.5344419806450284E-3</v>
      </c>
      <c r="Q143" s="18"/>
      <c r="R143" s="18"/>
      <c r="S143" s="18"/>
      <c r="T143" s="18"/>
    </row>
    <row r="144" spans="1:20" x14ac:dyDescent="0.2">
      <c r="A144" s="69"/>
      <c r="B144" s="69"/>
      <c r="C144" s="18"/>
      <c r="D144" s="68">
        <f t="shared" si="29"/>
        <v>0</v>
      </c>
      <c r="E144" s="68">
        <f t="shared" si="29"/>
        <v>0</v>
      </c>
      <c r="F144" s="60">
        <f t="shared" si="20"/>
        <v>0</v>
      </c>
      <c r="G144" s="60">
        <f t="shared" si="21"/>
        <v>0</v>
      </c>
      <c r="H144" s="60">
        <f t="shared" si="22"/>
        <v>0</v>
      </c>
      <c r="I144" s="60">
        <f t="shared" si="23"/>
        <v>0</v>
      </c>
      <c r="J144" s="60">
        <f t="shared" si="24"/>
        <v>0</v>
      </c>
      <c r="K144" s="60">
        <f t="shared" ca="1" si="27"/>
        <v>3.5344419806450284E-3</v>
      </c>
      <c r="L144" s="60">
        <f t="shared" ca="1" si="25"/>
        <v>1.2492280114545952E-5</v>
      </c>
      <c r="M144" s="60">
        <f t="shared" ca="1" si="17"/>
        <v>29744183.765164301</v>
      </c>
      <c r="N144" s="60">
        <f t="shared" ca="1" si="18"/>
        <v>1246955.5084962393</v>
      </c>
      <c r="O144" s="60">
        <f t="shared" ca="1" si="19"/>
        <v>11439772.579973651</v>
      </c>
      <c r="P144" s="18">
        <f t="shared" ca="1" si="26"/>
        <v>-3.5344419806450284E-3</v>
      </c>
      <c r="Q144" s="18"/>
      <c r="R144" s="18"/>
      <c r="S144" s="18"/>
      <c r="T144" s="18"/>
    </row>
    <row r="145" spans="1:20" x14ac:dyDescent="0.2">
      <c r="A145" s="69"/>
      <c r="B145" s="69"/>
      <c r="C145" s="18"/>
      <c r="D145" s="68">
        <f t="shared" si="29"/>
        <v>0</v>
      </c>
      <c r="E145" s="68">
        <f t="shared" si="29"/>
        <v>0</v>
      </c>
      <c r="F145" s="60">
        <f t="shared" si="20"/>
        <v>0</v>
      </c>
      <c r="G145" s="60">
        <f t="shared" si="21"/>
        <v>0</v>
      </c>
      <c r="H145" s="60">
        <f t="shared" si="22"/>
        <v>0</v>
      </c>
      <c r="I145" s="60">
        <f t="shared" si="23"/>
        <v>0</v>
      </c>
      <c r="J145" s="60">
        <f t="shared" si="24"/>
        <v>0</v>
      </c>
      <c r="K145" s="60">
        <f t="shared" ca="1" si="27"/>
        <v>3.5344419806450284E-3</v>
      </c>
      <c r="L145" s="60">
        <f t="shared" ca="1" si="25"/>
        <v>1.2492280114545952E-5</v>
      </c>
      <c r="M145" s="60">
        <f t="shared" ref="M145:M208" ca="1" si="30">(M$1-M$2*D145+M$3*F145)^2</f>
        <v>29744183.765164301</v>
      </c>
      <c r="N145" s="60">
        <f t="shared" ref="N145:N208" ca="1" si="31">(-M$2+M$4*D145-M$5*F145)^2</f>
        <v>1246955.5084962393</v>
      </c>
      <c r="O145" s="60">
        <f t="shared" ref="O145:O208" ca="1" si="32">+(M$3-D145*M$5+F145*M$6)^2</f>
        <v>11439772.579973651</v>
      </c>
      <c r="P145" s="18">
        <f t="shared" ca="1" si="26"/>
        <v>-3.5344419806450284E-3</v>
      </c>
      <c r="Q145" s="18"/>
      <c r="R145" s="18"/>
      <c r="S145" s="18"/>
      <c r="T145" s="18"/>
    </row>
    <row r="146" spans="1:20" x14ac:dyDescent="0.2">
      <c r="A146" s="69"/>
      <c r="B146" s="69"/>
      <c r="C146" s="18"/>
      <c r="D146" s="68">
        <f t="shared" si="29"/>
        <v>0</v>
      </c>
      <c r="E146" s="68">
        <f t="shared" si="29"/>
        <v>0</v>
      </c>
      <c r="F146" s="60">
        <f t="shared" ref="F146:F209" si="33">D146*D146</f>
        <v>0</v>
      </c>
      <c r="G146" s="60">
        <f t="shared" ref="G146:G209" si="34">D146*F146</f>
        <v>0</v>
      </c>
      <c r="H146" s="60">
        <f t="shared" ref="H146:H209" si="35">F146*F146</f>
        <v>0</v>
      </c>
      <c r="I146" s="60">
        <f t="shared" ref="I146:I209" si="36">E146*D146</f>
        <v>0</v>
      </c>
      <c r="J146" s="60">
        <f t="shared" ref="J146:J209" si="37">I146*D146</f>
        <v>0</v>
      </c>
      <c r="K146" s="60">
        <f t="shared" ca="1" si="27"/>
        <v>3.5344419806450284E-3</v>
      </c>
      <c r="L146" s="60">
        <f t="shared" ref="L146:L209" ca="1" si="38">+(K146-E146)^2</f>
        <v>1.2492280114545952E-5</v>
      </c>
      <c r="M146" s="60">
        <f t="shared" ca="1" si="30"/>
        <v>29744183.765164301</v>
      </c>
      <c r="N146" s="60">
        <f t="shared" ca="1" si="31"/>
        <v>1246955.5084962393</v>
      </c>
      <c r="O146" s="60">
        <f t="shared" ca="1" si="32"/>
        <v>11439772.579973651</v>
      </c>
      <c r="P146" s="18">
        <f t="shared" ref="P146:P209" ca="1" si="39">+E146-K146</f>
        <v>-3.5344419806450284E-3</v>
      </c>
      <c r="Q146" s="18"/>
      <c r="R146" s="18"/>
      <c r="S146" s="18"/>
      <c r="T146" s="18"/>
    </row>
    <row r="147" spans="1:20" x14ac:dyDescent="0.2">
      <c r="A147" s="69"/>
      <c r="B147" s="69"/>
      <c r="C147" s="18"/>
      <c r="D147" s="68">
        <f t="shared" si="29"/>
        <v>0</v>
      </c>
      <c r="E147" s="68">
        <f t="shared" si="29"/>
        <v>0</v>
      </c>
      <c r="F147" s="60">
        <f t="shared" si="33"/>
        <v>0</v>
      </c>
      <c r="G147" s="60">
        <f t="shared" si="34"/>
        <v>0</v>
      </c>
      <c r="H147" s="60">
        <f t="shared" si="35"/>
        <v>0</v>
      </c>
      <c r="I147" s="60">
        <f t="shared" si="36"/>
        <v>0</v>
      </c>
      <c r="J147" s="60">
        <f t="shared" si="37"/>
        <v>0</v>
      </c>
      <c r="K147" s="60">
        <f t="shared" ref="K147:K210" ca="1" si="40">+E$4+E$5*D147+E$6*D147^2</f>
        <v>3.5344419806450284E-3</v>
      </c>
      <c r="L147" s="60">
        <f t="shared" ca="1" si="38"/>
        <v>1.2492280114545952E-5</v>
      </c>
      <c r="M147" s="60">
        <f t="shared" ca="1" si="30"/>
        <v>29744183.765164301</v>
      </c>
      <c r="N147" s="60">
        <f t="shared" ca="1" si="31"/>
        <v>1246955.5084962393</v>
      </c>
      <c r="O147" s="60">
        <f t="shared" ca="1" si="32"/>
        <v>11439772.579973651</v>
      </c>
      <c r="P147" s="18">
        <f t="shared" ca="1" si="39"/>
        <v>-3.5344419806450284E-3</v>
      </c>
      <c r="Q147" s="18"/>
      <c r="R147" s="18"/>
      <c r="S147" s="18"/>
      <c r="T147" s="18"/>
    </row>
    <row r="148" spans="1:20" x14ac:dyDescent="0.2">
      <c r="A148" s="69"/>
      <c r="B148" s="69"/>
      <c r="C148" s="18"/>
      <c r="D148" s="68">
        <f t="shared" si="29"/>
        <v>0</v>
      </c>
      <c r="E148" s="68">
        <f t="shared" si="29"/>
        <v>0</v>
      </c>
      <c r="F148" s="60">
        <f t="shared" si="33"/>
        <v>0</v>
      </c>
      <c r="G148" s="60">
        <f t="shared" si="34"/>
        <v>0</v>
      </c>
      <c r="H148" s="60">
        <f t="shared" si="35"/>
        <v>0</v>
      </c>
      <c r="I148" s="60">
        <f t="shared" si="36"/>
        <v>0</v>
      </c>
      <c r="J148" s="60">
        <f t="shared" si="37"/>
        <v>0</v>
      </c>
      <c r="K148" s="60">
        <f t="shared" ca="1" si="40"/>
        <v>3.5344419806450284E-3</v>
      </c>
      <c r="L148" s="60">
        <f t="shared" ca="1" si="38"/>
        <v>1.2492280114545952E-5</v>
      </c>
      <c r="M148" s="60">
        <f t="shared" ca="1" si="30"/>
        <v>29744183.765164301</v>
      </c>
      <c r="N148" s="60">
        <f t="shared" ca="1" si="31"/>
        <v>1246955.5084962393</v>
      </c>
      <c r="O148" s="60">
        <f t="shared" ca="1" si="32"/>
        <v>11439772.579973651</v>
      </c>
      <c r="P148" s="18">
        <f t="shared" ca="1" si="39"/>
        <v>-3.5344419806450284E-3</v>
      </c>
      <c r="Q148" s="18"/>
      <c r="R148" s="18"/>
      <c r="S148" s="18"/>
      <c r="T148" s="18"/>
    </row>
    <row r="149" spans="1:20" x14ac:dyDescent="0.2">
      <c r="A149" s="69"/>
      <c r="B149" s="69"/>
      <c r="C149" s="18"/>
      <c r="D149" s="68">
        <f t="shared" si="29"/>
        <v>0</v>
      </c>
      <c r="E149" s="68">
        <f t="shared" si="29"/>
        <v>0</v>
      </c>
      <c r="F149" s="60">
        <f t="shared" si="33"/>
        <v>0</v>
      </c>
      <c r="G149" s="60">
        <f t="shared" si="34"/>
        <v>0</v>
      </c>
      <c r="H149" s="60">
        <f t="shared" si="35"/>
        <v>0</v>
      </c>
      <c r="I149" s="60">
        <f t="shared" si="36"/>
        <v>0</v>
      </c>
      <c r="J149" s="60">
        <f t="shared" si="37"/>
        <v>0</v>
      </c>
      <c r="K149" s="60">
        <f t="shared" ca="1" si="40"/>
        <v>3.5344419806450284E-3</v>
      </c>
      <c r="L149" s="60">
        <f t="shared" ca="1" si="38"/>
        <v>1.2492280114545952E-5</v>
      </c>
      <c r="M149" s="60">
        <f t="shared" ca="1" si="30"/>
        <v>29744183.765164301</v>
      </c>
      <c r="N149" s="60">
        <f t="shared" ca="1" si="31"/>
        <v>1246955.5084962393</v>
      </c>
      <c r="O149" s="60">
        <f t="shared" ca="1" si="32"/>
        <v>11439772.579973651</v>
      </c>
      <c r="P149" s="18">
        <f t="shared" ca="1" si="39"/>
        <v>-3.5344419806450284E-3</v>
      </c>
      <c r="Q149" s="18"/>
      <c r="R149" s="18"/>
      <c r="S149" s="18"/>
      <c r="T149" s="18"/>
    </row>
    <row r="150" spans="1:20" x14ac:dyDescent="0.2">
      <c r="A150" s="69"/>
      <c r="B150" s="69"/>
      <c r="C150" s="18"/>
      <c r="D150" s="68">
        <f t="shared" si="29"/>
        <v>0</v>
      </c>
      <c r="E150" s="68">
        <f t="shared" si="29"/>
        <v>0</v>
      </c>
      <c r="F150" s="60">
        <f t="shared" si="33"/>
        <v>0</v>
      </c>
      <c r="G150" s="60">
        <f t="shared" si="34"/>
        <v>0</v>
      </c>
      <c r="H150" s="60">
        <f t="shared" si="35"/>
        <v>0</v>
      </c>
      <c r="I150" s="60">
        <f t="shared" si="36"/>
        <v>0</v>
      </c>
      <c r="J150" s="60">
        <f t="shared" si="37"/>
        <v>0</v>
      </c>
      <c r="K150" s="60">
        <f t="shared" ca="1" si="40"/>
        <v>3.5344419806450284E-3</v>
      </c>
      <c r="L150" s="60">
        <f t="shared" ca="1" si="38"/>
        <v>1.2492280114545952E-5</v>
      </c>
      <c r="M150" s="60">
        <f t="shared" ca="1" si="30"/>
        <v>29744183.765164301</v>
      </c>
      <c r="N150" s="60">
        <f t="shared" ca="1" si="31"/>
        <v>1246955.5084962393</v>
      </c>
      <c r="O150" s="60">
        <f t="shared" ca="1" si="32"/>
        <v>11439772.579973651</v>
      </c>
      <c r="P150" s="18">
        <f t="shared" ca="1" si="39"/>
        <v>-3.5344419806450284E-3</v>
      </c>
      <c r="Q150" s="18"/>
      <c r="R150" s="18"/>
      <c r="S150" s="18"/>
      <c r="T150" s="18"/>
    </row>
    <row r="151" spans="1:20" x14ac:dyDescent="0.2">
      <c r="A151" s="69"/>
      <c r="B151" s="69"/>
      <c r="C151" s="18"/>
      <c r="D151" s="68">
        <f t="shared" si="29"/>
        <v>0</v>
      </c>
      <c r="E151" s="68">
        <f t="shared" si="29"/>
        <v>0</v>
      </c>
      <c r="F151" s="60">
        <f t="shared" si="33"/>
        <v>0</v>
      </c>
      <c r="G151" s="60">
        <f t="shared" si="34"/>
        <v>0</v>
      </c>
      <c r="H151" s="60">
        <f t="shared" si="35"/>
        <v>0</v>
      </c>
      <c r="I151" s="60">
        <f t="shared" si="36"/>
        <v>0</v>
      </c>
      <c r="J151" s="60">
        <f t="shared" si="37"/>
        <v>0</v>
      </c>
      <c r="K151" s="60">
        <f t="shared" ca="1" si="40"/>
        <v>3.5344419806450284E-3</v>
      </c>
      <c r="L151" s="60">
        <f t="shared" ca="1" si="38"/>
        <v>1.2492280114545952E-5</v>
      </c>
      <c r="M151" s="60">
        <f t="shared" ca="1" si="30"/>
        <v>29744183.765164301</v>
      </c>
      <c r="N151" s="60">
        <f t="shared" ca="1" si="31"/>
        <v>1246955.5084962393</v>
      </c>
      <c r="O151" s="60">
        <f t="shared" ca="1" si="32"/>
        <v>11439772.579973651</v>
      </c>
      <c r="P151" s="18">
        <f t="shared" ca="1" si="39"/>
        <v>-3.5344419806450284E-3</v>
      </c>
      <c r="Q151" s="18"/>
      <c r="R151" s="18"/>
      <c r="S151" s="18"/>
      <c r="T151" s="18"/>
    </row>
    <row r="152" spans="1:20" x14ac:dyDescent="0.2">
      <c r="A152" s="69"/>
      <c r="B152" s="69"/>
      <c r="C152" s="18"/>
      <c r="D152" s="68">
        <f t="shared" si="29"/>
        <v>0</v>
      </c>
      <c r="E152" s="68">
        <f t="shared" si="29"/>
        <v>0</v>
      </c>
      <c r="F152" s="60">
        <f t="shared" si="33"/>
        <v>0</v>
      </c>
      <c r="G152" s="60">
        <f t="shared" si="34"/>
        <v>0</v>
      </c>
      <c r="H152" s="60">
        <f t="shared" si="35"/>
        <v>0</v>
      </c>
      <c r="I152" s="60">
        <f t="shared" si="36"/>
        <v>0</v>
      </c>
      <c r="J152" s="60">
        <f t="shared" si="37"/>
        <v>0</v>
      </c>
      <c r="K152" s="60">
        <f t="shared" ca="1" si="40"/>
        <v>3.5344419806450284E-3</v>
      </c>
      <c r="L152" s="60">
        <f t="shared" ca="1" si="38"/>
        <v>1.2492280114545952E-5</v>
      </c>
      <c r="M152" s="60">
        <f t="shared" ca="1" si="30"/>
        <v>29744183.765164301</v>
      </c>
      <c r="N152" s="60">
        <f t="shared" ca="1" si="31"/>
        <v>1246955.5084962393</v>
      </c>
      <c r="O152" s="60">
        <f t="shared" ca="1" si="32"/>
        <v>11439772.579973651</v>
      </c>
      <c r="P152" s="18">
        <f t="shared" ca="1" si="39"/>
        <v>-3.5344419806450284E-3</v>
      </c>
      <c r="Q152" s="18"/>
      <c r="R152" s="18"/>
      <c r="S152" s="18"/>
      <c r="T152" s="18"/>
    </row>
    <row r="153" spans="1:20" x14ac:dyDescent="0.2">
      <c r="A153" s="69"/>
      <c r="B153" s="69"/>
      <c r="C153" s="18"/>
      <c r="D153" s="68">
        <f t="shared" si="29"/>
        <v>0</v>
      </c>
      <c r="E153" s="68">
        <f t="shared" si="29"/>
        <v>0</v>
      </c>
      <c r="F153" s="60">
        <f t="shared" si="33"/>
        <v>0</v>
      </c>
      <c r="G153" s="60">
        <f t="shared" si="34"/>
        <v>0</v>
      </c>
      <c r="H153" s="60">
        <f t="shared" si="35"/>
        <v>0</v>
      </c>
      <c r="I153" s="60">
        <f t="shared" si="36"/>
        <v>0</v>
      </c>
      <c r="J153" s="60">
        <f t="shared" si="37"/>
        <v>0</v>
      </c>
      <c r="K153" s="60">
        <f t="shared" ca="1" si="40"/>
        <v>3.5344419806450284E-3</v>
      </c>
      <c r="L153" s="60">
        <f t="shared" ca="1" si="38"/>
        <v>1.2492280114545952E-5</v>
      </c>
      <c r="M153" s="60">
        <f t="shared" ca="1" si="30"/>
        <v>29744183.765164301</v>
      </c>
      <c r="N153" s="60">
        <f t="shared" ca="1" si="31"/>
        <v>1246955.5084962393</v>
      </c>
      <c r="O153" s="60">
        <f t="shared" ca="1" si="32"/>
        <v>11439772.579973651</v>
      </c>
      <c r="P153" s="18">
        <f t="shared" ca="1" si="39"/>
        <v>-3.5344419806450284E-3</v>
      </c>
      <c r="Q153" s="18"/>
      <c r="R153" s="18"/>
      <c r="S153" s="18"/>
      <c r="T153" s="18"/>
    </row>
    <row r="154" spans="1:20" x14ac:dyDescent="0.2">
      <c r="A154" s="69"/>
      <c r="B154" s="69"/>
      <c r="C154" s="18"/>
      <c r="D154" s="68">
        <f t="shared" si="29"/>
        <v>0</v>
      </c>
      <c r="E154" s="68">
        <f t="shared" si="29"/>
        <v>0</v>
      </c>
      <c r="F154" s="60">
        <f t="shared" si="33"/>
        <v>0</v>
      </c>
      <c r="G154" s="60">
        <f t="shared" si="34"/>
        <v>0</v>
      </c>
      <c r="H154" s="60">
        <f t="shared" si="35"/>
        <v>0</v>
      </c>
      <c r="I154" s="60">
        <f t="shared" si="36"/>
        <v>0</v>
      </c>
      <c r="J154" s="60">
        <f t="shared" si="37"/>
        <v>0</v>
      </c>
      <c r="K154" s="60">
        <f t="shared" ca="1" si="40"/>
        <v>3.5344419806450284E-3</v>
      </c>
      <c r="L154" s="60">
        <f t="shared" ca="1" si="38"/>
        <v>1.2492280114545952E-5</v>
      </c>
      <c r="M154" s="60">
        <f t="shared" ca="1" si="30"/>
        <v>29744183.765164301</v>
      </c>
      <c r="N154" s="60">
        <f t="shared" ca="1" si="31"/>
        <v>1246955.5084962393</v>
      </c>
      <c r="O154" s="60">
        <f t="shared" ca="1" si="32"/>
        <v>11439772.579973651</v>
      </c>
      <c r="P154" s="18">
        <f t="shared" ca="1" si="39"/>
        <v>-3.5344419806450284E-3</v>
      </c>
      <c r="Q154" s="18"/>
      <c r="R154" s="18"/>
      <c r="S154" s="18"/>
      <c r="T154" s="18"/>
    </row>
    <row r="155" spans="1:20" x14ac:dyDescent="0.2">
      <c r="A155" s="69"/>
      <c r="B155" s="69"/>
      <c r="C155" s="18"/>
      <c r="D155" s="68">
        <f t="shared" si="29"/>
        <v>0</v>
      </c>
      <c r="E155" s="68">
        <f t="shared" si="29"/>
        <v>0</v>
      </c>
      <c r="F155" s="60">
        <f t="shared" si="33"/>
        <v>0</v>
      </c>
      <c r="G155" s="60">
        <f t="shared" si="34"/>
        <v>0</v>
      </c>
      <c r="H155" s="60">
        <f t="shared" si="35"/>
        <v>0</v>
      </c>
      <c r="I155" s="60">
        <f t="shared" si="36"/>
        <v>0</v>
      </c>
      <c r="J155" s="60">
        <f t="shared" si="37"/>
        <v>0</v>
      </c>
      <c r="K155" s="60">
        <f t="shared" ca="1" si="40"/>
        <v>3.5344419806450284E-3</v>
      </c>
      <c r="L155" s="60">
        <f t="shared" ca="1" si="38"/>
        <v>1.2492280114545952E-5</v>
      </c>
      <c r="M155" s="60">
        <f t="shared" ca="1" si="30"/>
        <v>29744183.765164301</v>
      </c>
      <c r="N155" s="60">
        <f t="shared" ca="1" si="31"/>
        <v>1246955.5084962393</v>
      </c>
      <c r="O155" s="60">
        <f t="shared" ca="1" si="32"/>
        <v>11439772.579973651</v>
      </c>
      <c r="P155" s="18">
        <f t="shared" ca="1" si="39"/>
        <v>-3.5344419806450284E-3</v>
      </c>
      <c r="Q155" s="18"/>
      <c r="R155" s="18"/>
      <c r="S155" s="18"/>
      <c r="T155" s="18"/>
    </row>
    <row r="156" spans="1:20" x14ac:dyDescent="0.2">
      <c r="A156" s="69"/>
      <c r="B156" s="69"/>
      <c r="C156" s="18"/>
      <c r="D156" s="68">
        <f t="shared" si="29"/>
        <v>0</v>
      </c>
      <c r="E156" s="68">
        <f t="shared" si="29"/>
        <v>0</v>
      </c>
      <c r="F156" s="60">
        <f t="shared" si="33"/>
        <v>0</v>
      </c>
      <c r="G156" s="60">
        <f t="shared" si="34"/>
        <v>0</v>
      </c>
      <c r="H156" s="60">
        <f t="shared" si="35"/>
        <v>0</v>
      </c>
      <c r="I156" s="60">
        <f t="shared" si="36"/>
        <v>0</v>
      </c>
      <c r="J156" s="60">
        <f t="shared" si="37"/>
        <v>0</v>
      </c>
      <c r="K156" s="60">
        <f t="shared" ca="1" si="40"/>
        <v>3.5344419806450284E-3</v>
      </c>
      <c r="L156" s="60">
        <f t="shared" ca="1" si="38"/>
        <v>1.2492280114545952E-5</v>
      </c>
      <c r="M156" s="60">
        <f t="shared" ca="1" si="30"/>
        <v>29744183.765164301</v>
      </c>
      <c r="N156" s="60">
        <f t="shared" ca="1" si="31"/>
        <v>1246955.5084962393</v>
      </c>
      <c r="O156" s="60">
        <f t="shared" ca="1" si="32"/>
        <v>11439772.579973651</v>
      </c>
      <c r="P156" s="18">
        <f t="shared" ca="1" si="39"/>
        <v>-3.5344419806450284E-3</v>
      </c>
      <c r="Q156" s="18"/>
      <c r="R156" s="18"/>
      <c r="S156" s="18"/>
      <c r="T156" s="18"/>
    </row>
    <row r="157" spans="1:20" x14ac:dyDescent="0.2">
      <c r="C157" s="18"/>
      <c r="D157" s="68">
        <f t="shared" si="29"/>
        <v>0</v>
      </c>
      <c r="E157" s="68">
        <f t="shared" si="29"/>
        <v>0</v>
      </c>
      <c r="F157" s="60">
        <f t="shared" si="33"/>
        <v>0</v>
      </c>
      <c r="G157" s="60">
        <f t="shared" si="34"/>
        <v>0</v>
      </c>
      <c r="H157" s="60">
        <f t="shared" si="35"/>
        <v>0</v>
      </c>
      <c r="I157" s="60">
        <f t="shared" si="36"/>
        <v>0</v>
      </c>
      <c r="J157" s="60">
        <f t="shared" si="37"/>
        <v>0</v>
      </c>
      <c r="K157" s="60">
        <f t="shared" ca="1" si="40"/>
        <v>3.5344419806450284E-3</v>
      </c>
      <c r="L157" s="60">
        <f t="shared" ca="1" si="38"/>
        <v>1.2492280114545952E-5</v>
      </c>
      <c r="M157" s="60">
        <f t="shared" ca="1" si="30"/>
        <v>29744183.765164301</v>
      </c>
      <c r="N157" s="60">
        <f t="shared" ca="1" si="31"/>
        <v>1246955.5084962393</v>
      </c>
      <c r="O157" s="60">
        <f t="shared" ca="1" si="32"/>
        <v>11439772.579973651</v>
      </c>
      <c r="P157" s="18">
        <f t="shared" ca="1" si="39"/>
        <v>-3.5344419806450284E-3</v>
      </c>
      <c r="Q157" s="18"/>
      <c r="R157" s="18"/>
      <c r="S157" s="18"/>
      <c r="T157" s="18"/>
    </row>
    <row r="158" spans="1:20" x14ac:dyDescent="0.2">
      <c r="C158" s="18"/>
      <c r="D158" s="68">
        <f t="shared" si="29"/>
        <v>0</v>
      </c>
      <c r="E158" s="68">
        <f t="shared" si="29"/>
        <v>0</v>
      </c>
      <c r="F158" s="60">
        <f t="shared" si="33"/>
        <v>0</v>
      </c>
      <c r="G158" s="60">
        <f t="shared" si="34"/>
        <v>0</v>
      </c>
      <c r="H158" s="60">
        <f t="shared" si="35"/>
        <v>0</v>
      </c>
      <c r="I158" s="60">
        <f t="shared" si="36"/>
        <v>0</v>
      </c>
      <c r="J158" s="60">
        <f t="shared" si="37"/>
        <v>0</v>
      </c>
      <c r="K158" s="60">
        <f t="shared" ca="1" si="40"/>
        <v>3.5344419806450284E-3</v>
      </c>
      <c r="L158" s="60">
        <f t="shared" ca="1" si="38"/>
        <v>1.2492280114545952E-5</v>
      </c>
      <c r="M158" s="60">
        <f t="shared" ca="1" si="30"/>
        <v>29744183.765164301</v>
      </c>
      <c r="N158" s="60">
        <f t="shared" ca="1" si="31"/>
        <v>1246955.5084962393</v>
      </c>
      <c r="O158" s="60">
        <f t="shared" ca="1" si="32"/>
        <v>11439772.579973651</v>
      </c>
      <c r="P158" s="18">
        <f t="shared" ca="1" si="39"/>
        <v>-3.5344419806450284E-3</v>
      </c>
      <c r="Q158" s="18"/>
      <c r="R158" s="18"/>
      <c r="S158" s="18"/>
      <c r="T158" s="18"/>
    </row>
    <row r="159" spans="1:20" x14ac:dyDescent="0.2">
      <c r="C159" s="18"/>
      <c r="D159" s="68">
        <f t="shared" si="29"/>
        <v>0</v>
      </c>
      <c r="E159" s="68">
        <f t="shared" si="29"/>
        <v>0</v>
      </c>
      <c r="F159" s="60">
        <f t="shared" si="33"/>
        <v>0</v>
      </c>
      <c r="G159" s="60">
        <f t="shared" si="34"/>
        <v>0</v>
      </c>
      <c r="H159" s="60">
        <f t="shared" si="35"/>
        <v>0</v>
      </c>
      <c r="I159" s="60">
        <f t="shared" si="36"/>
        <v>0</v>
      </c>
      <c r="J159" s="60">
        <f t="shared" si="37"/>
        <v>0</v>
      </c>
      <c r="K159" s="60">
        <f t="shared" ca="1" si="40"/>
        <v>3.5344419806450284E-3</v>
      </c>
      <c r="L159" s="60">
        <f t="shared" ca="1" si="38"/>
        <v>1.2492280114545952E-5</v>
      </c>
      <c r="M159" s="60">
        <f t="shared" ca="1" si="30"/>
        <v>29744183.765164301</v>
      </c>
      <c r="N159" s="60">
        <f t="shared" ca="1" si="31"/>
        <v>1246955.5084962393</v>
      </c>
      <c r="O159" s="60">
        <f t="shared" ca="1" si="32"/>
        <v>11439772.579973651</v>
      </c>
      <c r="P159" s="18">
        <f t="shared" ca="1" si="39"/>
        <v>-3.5344419806450284E-3</v>
      </c>
      <c r="Q159" s="18"/>
      <c r="R159" s="18"/>
      <c r="S159" s="18"/>
      <c r="T159" s="18"/>
    </row>
    <row r="160" spans="1:20" x14ac:dyDescent="0.2">
      <c r="D160" s="68">
        <f t="shared" si="29"/>
        <v>0</v>
      </c>
      <c r="E160" s="68">
        <f t="shared" si="29"/>
        <v>0</v>
      </c>
      <c r="F160" s="60">
        <f t="shared" si="33"/>
        <v>0</v>
      </c>
      <c r="G160" s="60">
        <f t="shared" si="34"/>
        <v>0</v>
      </c>
      <c r="H160" s="60">
        <f t="shared" si="35"/>
        <v>0</v>
      </c>
      <c r="I160" s="60">
        <f t="shared" si="36"/>
        <v>0</v>
      </c>
      <c r="J160" s="60">
        <f t="shared" si="37"/>
        <v>0</v>
      </c>
      <c r="K160" s="60">
        <f t="shared" ca="1" si="40"/>
        <v>3.5344419806450284E-3</v>
      </c>
      <c r="L160" s="60">
        <f t="shared" ca="1" si="38"/>
        <v>1.2492280114545952E-5</v>
      </c>
      <c r="M160" s="60">
        <f t="shared" ca="1" si="30"/>
        <v>29744183.765164301</v>
      </c>
      <c r="N160" s="60">
        <f t="shared" ca="1" si="31"/>
        <v>1246955.5084962393</v>
      </c>
      <c r="O160" s="60">
        <f t="shared" ca="1" si="32"/>
        <v>11439772.579973651</v>
      </c>
      <c r="P160" s="18">
        <f t="shared" ca="1" si="39"/>
        <v>-3.5344419806450284E-3</v>
      </c>
    </row>
    <row r="161" spans="4:16" x14ac:dyDescent="0.2">
      <c r="D161" s="68">
        <f t="shared" si="29"/>
        <v>0</v>
      </c>
      <c r="E161" s="68">
        <f t="shared" si="29"/>
        <v>0</v>
      </c>
      <c r="F161" s="60">
        <f t="shared" si="33"/>
        <v>0</v>
      </c>
      <c r="G161" s="60">
        <f t="shared" si="34"/>
        <v>0</v>
      </c>
      <c r="H161" s="60">
        <f t="shared" si="35"/>
        <v>0</v>
      </c>
      <c r="I161" s="60">
        <f t="shared" si="36"/>
        <v>0</v>
      </c>
      <c r="J161" s="60">
        <f t="shared" si="37"/>
        <v>0</v>
      </c>
      <c r="K161" s="60">
        <f t="shared" ca="1" si="40"/>
        <v>3.5344419806450284E-3</v>
      </c>
      <c r="L161" s="60">
        <f t="shared" ca="1" si="38"/>
        <v>1.2492280114545952E-5</v>
      </c>
      <c r="M161" s="60">
        <f t="shared" ca="1" si="30"/>
        <v>29744183.765164301</v>
      </c>
      <c r="N161" s="60">
        <f t="shared" ca="1" si="31"/>
        <v>1246955.5084962393</v>
      </c>
      <c r="O161" s="60">
        <f t="shared" ca="1" si="32"/>
        <v>11439772.579973651</v>
      </c>
      <c r="P161" s="18">
        <f t="shared" ca="1" si="39"/>
        <v>-3.5344419806450284E-3</v>
      </c>
    </row>
    <row r="162" spans="4:16" x14ac:dyDescent="0.2">
      <c r="D162" s="68">
        <f t="shared" si="29"/>
        <v>0</v>
      </c>
      <c r="E162" s="68">
        <f t="shared" si="29"/>
        <v>0</v>
      </c>
      <c r="F162" s="60">
        <f t="shared" si="33"/>
        <v>0</v>
      </c>
      <c r="G162" s="60">
        <f t="shared" si="34"/>
        <v>0</v>
      </c>
      <c r="H162" s="60">
        <f t="shared" si="35"/>
        <v>0</v>
      </c>
      <c r="I162" s="60">
        <f t="shared" si="36"/>
        <v>0</v>
      </c>
      <c r="J162" s="60">
        <f t="shared" si="37"/>
        <v>0</v>
      </c>
      <c r="K162" s="60">
        <f t="shared" ca="1" si="40"/>
        <v>3.5344419806450284E-3</v>
      </c>
      <c r="L162" s="60">
        <f t="shared" ca="1" si="38"/>
        <v>1.2492280114545952E-5</v>
      </c>
      <c r="M162" s="60">
        <f t="shared" ca="1" si="30"/>
        <v>29744183.765164301</v>
      </c>
      <c r="N162" s="60">
        <f t="shared" ca="1" si="31"/>
        <v>1246955.5084962393</v>
      </c>
      <c r="O162" s="60">
        <f t="shared" ca="1" si="32"/>
        <v>11439772.579973651</v>
      </c>
      <c r="P162" s="18">
        <f t="shared" ca="1" si="39"/>
        <v>-3.5344419806450284E-3</v>
      </c>
    </row>
    <row r="163" spans="4:16" x14ac:dyDescent="0.2">
      <c r="D163" s="68">
        <f t="shared" si="29"/>
        <v>0</v>
      </c>
      <c r="E163" s="68">
        <f t="shared" si="29"/>
        <v>0</v>
      </c>
      <c r="F163" s="60">
        <f t="shared" si="33"/>
        <v>0</v>
      </c>
      <c r="G163" s="60">
        <f t="shared" si="34"/>
        <v>0</v>
      </c>
      <c r="H163" s="60">
        <f t="shared" si="35"/>
        <v>0</v>
      </c>
      <c r="I163" s="60">
        <f t="shared" si="36"/>
        <v>0</v>
      </c>
      <c r="J163" s="60">
        <f t="shared" si="37"/>
        <v>0</v>
      </c>
      <c r="K163" s="60">
        <f t="shared" ca="1" si="40"/>
        <v>3.5344419806450284E-3</v>
      </c>
      <c r="L163" s="60">
        <f t="shared" ca="1" si="38"/>
        <v>1.2492280114545952E-5</v>
      </c>
      <c r="M163" s="60">
        <f t="shared" ca="1" si="30"/>
        <v>29744183.765164301</v>
      </c>
      <c r="N163" s="60">
        <f t="shared" ca="1" si="31"/>
        <v>1246955.5084962393</v>
      </c>
      <c r="O163" s="60">
        <f t="shared" ca="1" si="32"/>
        <v>11439772.579973651</v>
      </c>
      <c r="P163" s="18">
        <f t="shared" ca="1" si="39"/>
        <v>-3.5344419806450284E-3</v>
      </c>
    </row>
    <row r="164" spans="4:16" x14ac:dyDescent="0.2">
      <c r="D164" s="68">
        <f t="shared" si="29"/>
        <v>0</v>
      </c>
      <c r="E164" s="68">
        <f t="shared" si="29"/>
        <v>0</v>
      </c>
      <c r="F164" s="60">
        <f t="shared" si="33"/>
        <v>0</v>
      </c>
      <c r="G164" s="60">
        <f t="shared" si="34"/>
        <v>0</v>
      </c>
      <c r="H164" s="60">
        <f t="shared" si="35"/>
        <v>0</v>
      </c>
      <c r="I164" s="60">
        <f t="shared" si="36"/>
        <v>0</v>
      </c>
      <c r="J164" s="60">
        <f t="shared" si="37"/>
        <v>0</v>
      </c>
      <c r="K164" s="60">
        <f t="shared" ca="1" si="40"/>
        <v>3.5344419806450284E-3</v>
      </c>
      <c r="L164" s="60">
        <f t="shared" ca="1" si="38"/>
        <v>1.2492280114545952E-5</v>
      </c>
      <c r="M164" s="60">
        <f t="shared" ca="1" si="30"/>
        <v>29744183.765164301</v>
      </c>
      <c r="N164" s="60">
        <f t="shared" ca="1" si="31"/>
        <v>1246955.5084962393</v>
      </c>
      <c r="O164" s="60">
        <f t="shared" ca="1" si="32"/>
        <v>11439772.579973651</v>
      </c>
      <c r="P164" s="18">
        <f t="shared" ca="1" si="39"/>
        <v>-3.5344419806450284E-3</v>
      </c>
    </row>
    <row r="165" spans="4:16" x14ac:dyDescent="0.2">
      <c r="D165" s="68">
        <f t="shared" si="29"/>
        <v>0</v>
      </c>
      <c r="E165" s="68">
        <f t="shared" si="29"/>
        <v>0</v>
      </c>
      <c r="F165" s="60">
        <f t="shared" si="33"/>
        <v>0</v>
      </c>
      <c r="G165" s="60">
        <f t="shared" si="34"/>
        <v>0</v>
      </c>
      <c r="H165" s="60">
        <f t="shared" si="35"/>
        <v>0</v>
      </c>
      <c r="I165" s="60">
        <f t="shared" si="36"/>
        <v>0</v>
      </c>
      <c r="J165" s="60">
        <f t="shared" si="37"/>
        <v>0</v>
      </c>
      <c r="K165" s="60">
        <f t="shared" ca="1" si="40"/>
        <v>3.5344419806450284E-3</v>
      </c>
      <c r="L165" s="60">
        <f t="shared" ca="1" si="38"/>
        <v>1.2492280114545952E-5</v>
      </c>
      <c r="M165" s="60">
        <f t="shared" ca="1" si="30"/>
        <v>29744183.765164301</v>
      </c>
      <c r="N165" s="60">
        <f t="shared" ca="1" si="31"/>
        <v>1246955.5084962393</v>
      </c>
      <c r="O165" s="60">
        <f t="shared" ca="1" si="32"/>
        <v>11439772.579973651</v>
      </c>
      <c r="P165" s="18">
        <f t="shared" ca="1" si="39"/>
        <v>-3.5344419806450284E-3</v>
      </c>
    </row>
    <row r="166" spans="4:16" x14ac:dyDescent="0.2">
      <c r="D166" s="68">
        <f t="shared" si="29"/>
        <v>0</v>
      </c>
      <c r="E166" s="68">
        <f t="shared" si="29"/>
        <v>0</v>
      </c>
      <c r="F166" s="60">
        <f t="shared" si="33"/>
        <v>0</v>
      </c>
      <c r="G166" s="60">
        <f t="shared" si="34"/>
        <v>0</v>
      </c>
      <c r="H166" s="60">
        <f t="shared" si="35"/>
        <v>0</v>
      </c>
      <c r="I166" s="60">
        <f t="shared" si="36"/>
        <v>0</v>
      </c>
      <c r="J166" s="60">
        <f t="shared" si="37"/>
        <v>0</v>
      </c>
      <c r="K166" s="60">
        <f t="shared" ca="1" si="40"/>
        <v>3.5344419806450284E-3</v>
      </c>
      <c r="L166" s="60">
        <f t="shared" ca="1" si="38"/>
        <v>1.2492280114545952E-5</v>
      </c>
      <c r="M166" s="60">
        <f t="shared" ca="1" si="30"/>
        <v>29744183.765164301</v>
      </c>
      <c r="N166" s="60">
        <f t="shared" ca="1" si="31"/>
        <v>1246955.5084962393</v>
      </c>
      <c r="O166" s="60">
        <f t="shared" ca="1" si="32"/>
        <v>11439772.579973651</v>
      </c>
      <c r="P166" s="18">
        <f t="shared" ca="1" si="39"/>
        <v>-3.5344419806450284E-3</v>
      </c>
    </row>
    <row r="167" spans="4:16" x14ac:dyDescent="0.2">
      <c r="D167" s="68">
        <f t="shared" si="29"/>
        <v>0</v>
      </c>
      <c r="E167" s="68">
        <f t="shared" si="29"/>
        <v>0</v>
      </c>
      <c r="F167" s="60">
        <f t="shared" si="33"/>
        <v>0</v>
      </c>
      <c r="G167" s="60">
        <f t="shared" si="34"/>
        <v>0</v>
      </c>
      <c r="H167" s="60">
        <f t="shared" si="35"/>
        <v>0</v>
      </c>
      <c r="I167" s="60">
        <f t="shared" si="36"/>
        <v>0</v>
      </c>
      <c r="J167" s="60">
        <f t="shared" si="37"/>
        <v>0</v>
      </c>
      <c r="K167" s="60">
        <f t="shared" ca="1" si="40"/>
        <v>3.5344419806450284E-3</v>
      </c>
      <c r="L167" s="60">
        <f t="shared" ca="1" si="38"/>
        <v>1.2492280114545952E-5</v>
      </c>
      <c r="M167" s="60">
        <f t="shared" ca="1" si="30"/>
        <v>29744183.765164301</v>
      </c>
      <c r="N167" s="60">
        <f t="shared" ca="1" si="31"/>
        <v>1246955.5084962393</v>
      </c>
      <c r="O167" s="60">
        <f t="shared" ca="1" si="32"/>
        <v>11439772.579973651</v>
      </c>
      <c r="P167" s="18">
        <f t="shared" ca="1" si="39"/>
        <v>-3.5344419806450284E-3</v>
      </c>
    </row>
    <row r="168" spans="4:16" x14ac:dyDescent="0.2">
      <c r="D168" s="68">
        <f t="shared" si="29"/>
        <v>0</v>
      </c>
      <c r="E168" s="68">
        <f t="shared" si="29"/>
        <v>0</v>
      </c>
      <c r="F168" s="60">
        <f t="shared" si="33"/>
        <v>0</v>
      </c>
      <c r="G168" s="60">
        <f t="shared" si="34"/>
        <v>0</v>
      </c>
      <c r="H168" s="60">
        <f t="shared" si="35"/>
        <v>0</v>
      </c>
      <c r="I168" s="60">
        <f t="shared" si="36"/>
        <v>0</v>
      </c>
      <c r="J168" s="60">
        <f t="shared" si="37"/>
        <v>0</v>
      </c>
      <c r="K168" s="60">
        <f t="shared" ca="1" si="40"/>
        <v>3.5344419806450284E-3</v>
      </c>
      <c r="L168" s="60">
        <f t="shared" ca="1" si="38"/>
        <v>1.2492280114545952E-5</v>
      </c>
      <c r="M168" s="60">
        <f t="shared" ca="1" si="30"/>
        <v>29744183.765164301</v>
      </c>
      <c r="N168" s="60">
        <f t="shared" ca="1" si="31"/>
        <v>1246955.5084962393</v>
      </c>
      <c r="O168" s="60">
        <f t="shared" ca="1" si="32"/>
        <v>11439772.579973651</v>
      </c>
      <c r="P168" s="18">
        <f t="shared" ca="1" si="39"/>
        <v>-3.5344419806450284E-3</v>
      </c>
    </row>
    <row r="169" spans="4:16" x14ac:dyDescent="0.2">
      <c r="D169" s="68">
        <f t="shared" si="29"/>
        <v>0</v>
      </c>
      <c r="E169" s="68">
        <f t="shared" si="29"/>
        <v>0</v>
      </c>
      <c r="F169" s="60">
        <f t="shared" si="33"/>
        <v>0</v>
      </c>
      <c r="G169" s="60">
        <f t="shared" si="34"/>
        <v>0</v>
      </c>
      <c r="H169" s="60">
        <f t="shared" si="35"/>
        <v>0</v>
      </c>
      <c r="I169" s="60">
        <f t="shared" si="36"/>
        <v>0</v>
      </c>
      <c r="J169" s="60">
        <f t="shared" si="37"/>
        <v>0</v>
      </c>
      <c r="K169" s="60">
        <f t="shared" ca="1" si="40"/>
        <v>3.5344419806450284E-3</v>
      </c>
      <c r="L169" s="60">
        <f t="shared" ca="1" si="38"/>
        <v>1.2492280114545952E-5</v>
      </c>
      <c r="M169" s="60">
        <f t="shared" ca="1" si="30"/>
        <v>29744183.765164301</v>
      </c>
      <c r="N169" s="60">
        <f t="shared" ca="1" si="31"/>
        <v>1246955.5084962393</v>
      </c>
      <c r="O169" s="60">
        <f t="shared" ca="1" si="32"/>
        <v>11439772.579973651</v>
      </c>
      <c r="P169" s="18">
        <f t="shared" ca="1" si="39"/>
        <v>-3.5344419806450284E-3</v>
      </c>
    </row>
    <row r="170" spans="4:16" x14ac:dyDescent="0.2">
      <c r="D170" s="68">
        <f t="shared" si="29"/>
        <v>0</v>
      </c>
      <c r="E170" s="68">
        <f t="shared" si="29"/>
        <v>0</v>
      </c>
      <c r="F170" s="60">
        <f t="shared" si="33"/>
        <v>0</v>
      </c>
      <c r="G170" s="60">
        <f t="shared" si="34"/>
        <v>0</v>
      </c>
      <c r="H170" s="60">
        <f t="shared" si="35"/>
        <v>0</v>
      </c>
      <c r="I170" s="60">
        <f t="shared" si="36"/>
        <v>0</v>
      </c>
      <c r="J170" s="60">
        <f t="shared" si="37"/>
        <v>0</v>
      </c>
      <c r="K170" s="60">
        <f t="shared" ca="1" si="40"/>
        <v>3.5344419806450284E-3</v>
      </c>
      <c r="L170" s="60">
        <f t="shared" ca="1" si="38"/>
        <v>1.2492280114545952E-5</v>
      </c>
      <c r="M170" s="60">
        <f t="shared" ca="1" si="30"/>
        <v>29744183.765164301</v>
      </c>
      <c r="N170" s="60">
        <f t="shared" ca="1" si="31"/>
        <v>1246955.5084962393</v>
      </c>
      <c r="O170" s="60">
        <f t="shared" ca="1" si="32"/>
        <v>11439772.579973651</v>
      </c>
      <c r="P170" s="18">
        <f t="shared" ca="1" si="39"/>
        <v>-3.5344419806450284E-3</v>
      </c>
    </row>
    <row r="171" spans="4:16" x14ac:dyDescent="0.2">
      <c r="D171" s="68">
        <f t="shared" si="29"/>
        <v>0</v>
      </c>
      <c r="E171" s="68">
        <f t="shared" si="29"/>
        <v>0</v>
      </c>
      <c r="F171" s="60">
        <f t="shared" si="33"/>
        <v>0</v>
      </c>
      <c r="G171" s="60">
        <f t="shared" si="34"/>
        <v>0</v>
      </c>
      <c r="H171" s="60">
        <f t="shared" si="35"/>
        <v>0</v>
      </c>
      <c r="I171" s="60">
        <f t="shared" si="36"/>
        <v>0</v>
      </c>
      <c r="J171" s="60">
        <f t="shared" si="37"/>
        <v>0</v>
      </c>
      <c r="K171" s="60">
        <f t="shared" ca="1" si="40"/>
        <v>3.5344419806450284E-3</v>
      </c>
      <c r="L171" s="60">
        <f t="shared" ca="1" si="38"/>
        <v>1.2492280114545952E-5</v>
      </c>
      <c r="M171" s="60">
        <f t="shared" ca="1" si="30"/>
        <v>29744183.765164301</v>
      </c>
      <c r="N171" s="60">
        <f t="shared" ca="1" si="31"/>
        <v>1246955.5084962393</v>
      </c>
      <c r="O171" s="60">
        <f t="shared" ca="1" si="32"/>
        <v>11439772.579973651</v>
      </c>
      <c r="P171" s="18">
        <f t="shared" ca="1" si="39"/>
        <v>-3.5344419806450284E-3</v>
      </c>
    </row>
    <row r="172" spans="4:16" x14ac:dyDescent="0.2">
      <c r="D172" s="68">
        <f t="shared" si="29"/>
        <v>0</v>
      </c>
      <c r="E172" s="68">
        <f t="shared" si="29"/>
        <v>0</v>
      </c>
      <c r="F172" s="60">
        <f t="shared" si="33"/>
        <v>0</v>
      </c>
      <c r="G172" s="60">
        <f t="shared" si="34"/>
        <v>0</v>
      </c>
      <c r="H172" s="60">
        <f t="shared" si="35"/>
        <v>0</v>
      </c>
      <c r="I172" s="60">
        <f t="shared" si="36"/>
        <v>0</v>
      </c>
      <c r="J172" s="60">
        <f t="shared" si="37"/>
        <v>0</v>
      </c>
      <c r="K172" s="60">
        <f t="shared" ca="1" si="40"/>
        <v>3.5344419806450284E-3</v>
      </c>
      <c r="L172" s="60">
        <f t="shared" ca="1" si="38"/>
        <v>1.2492280114545952E-5</v>
      </c>
      <c r="M172" s="60">
        <f t="shared" ca="1" si="30"/>
        <v>29744183.765164301</v>
      </c>
      <c r="N172" s="60">
        <f t="shared" ca="1" si="31"/>
        <v>1246955.5084962393</v>
      </c>
      <c r="O172" s="60">
        <f t="shared" ca="1" si="32"/>
        <v>11439772.579973651</v>
      </c>
      <c r="P172" s="18">
        <f t="shared" ca="1" si="39"/>
        <v>-3.5344419806450284E-3</v>
      </c>
    </row>
    <row r="173" spans="4:16" x14ac:dyDescent="0.2">
      <c r="D173" s="68">
        <f t="shared" si="29"/>
        <v>0</v>
      </c>
      <c r="E173" s="68">
        <f t="shared" si="29"/>
        <v>0</v>
      </c>
      <c r="F173" s="60">
        <f t="shared" si="33"/>
        <v>0</v>
      </c>
      <c r="G173" s="60">
        <f t="shared" si="34"/>
        <v>0</v>
      </c>
      <c r="H173" s="60">
        <f t="shared" si="35"/>
        <v>0</v>
      </c>
      <c r="I173" s="60">
        <f t="shared" si="36"/>
        <v>0</v>
      </c>
      <c r="J173" s="60">
        <f t="shared" si="37"/>
        <v>0</v>
      </c>
      <c r="K173" s="60">
        <f t="shared" ca="1" si="40"/>
        <v>3.5344419806450284E-3</v>
      </c>
      <c r="L173" s="60">
        <f t="shared" ca="1" si="38"/>
        <v>1.2492280114545952E-5</v>
      </c>
      <c r="M173" s="60">
        <f t="shared" ca="1" si="30"/>
        <v>29744183.765164301</v>
      </c>
      <c r="N173" s="60">
        <f t="shared" ca="1" si="31"/>
        <v>1246955.5084962393</v>
      </c>
      <c r="O173" s="60">
        <f t="shared" ca="1" si="32"/>
        <v>11439772.579973651</v>
      </c>
      <c r="P173" s="18">
        <f t="shared" ca="1" si="39"/>
        <v>-3.5344419806450284E-3</v>
      </c>
    </row>
    <row r="174" spans="4:16" x14ac:dyDescent="0.2">
      <c r="D174" s="68">
        <f t="shared" si="29"/>
        <v>0</v>
      </c>
      <c r="E174" s="68">
        <f t="shared" si="29"/>
        <v>0</v>
      </c>
      <c r="F174" s="60">
        <f t="shared" si="33"/>
        <v>0</v>
      </c>
      <c r="G174" s="60">
        <f t="shared" si="34"/>
        <v>0</v>
      </c>
      <c r="H174" s="60">
        <f t="shared" si="35"/>
        <v>0</v>
      </c>
      <c r="I174" s="60">
        <f t="shared" si="36"/>
        <v>0</v>
      </c>
      <c r="J174" s="60">
        <f t="shared" si="37"/>
        <v>0</v>
      </c>
      <c r="K174" s="60">
        <f t="shared" ca="1" si="40"/>
        <v>3.5344419806450284E-3</v>
      </c>
      <c r="L174" s="60">
        <f t="shared" ca="1" si="38"/>
        <v>1.2492280114545952E-5</v>
      </c>
      <c r="M174" s="60">
        <f t="shared" ca="1" si="30"/>
        <v>29744183.765164301</v>
      </c>
      <c r="N174" s="60">
        <f t="shared" ca="1" si="31"/>
        <v>1246955.5084962393</v>
      </c>
      <c r="O174" s="60">
        <f t="shared" ca="1" si="32"/>
        <v>11439772.579973651</v>
      </c>
      <c r="P174" s="18">
        <f t="shared" ca="1" si="39"/>
        <v>-3.5344419806450284E-3</v>
      </c>
    </row>
    <row r="175" spans="4:16" x14ac:dyDescent="0.2">
      <c r="D175" s="68">
        <f t="shared" si="29"/>
        <v>0</v>
      </c>
      <c r="E175" s="68">
        <f t="shared" si="29"/>
        <v>0</v>
      </c>
      <c r="F175" s="60">
        <f t="shared" si="33"/>
        <v>0</v>
      </c>
      <c r="G175" s="60">
        <f t="shared" si="34"/>
        <v>0</v>
      </c>
      <c r="H175" s="60">
        <f t="shared" si="35"/>
        <v>0</v>
      </c>
      <c r="I175" s="60">
        <f t="shared" si="36"/>
        <v>0</v>
      </c>
      <c r="J175" s="60">
        <f t="shared" si="37"/>
        <v>0</v>
      </c>
      <c r="K175" s="60">
        <f t="shared" ca="1" si="40"/>
        <v>3.5344419806450284E-3</v>
      </c>
      <c r="L175" s="60">
        <f t="shared" ca="1" si="38"/>
        <v>1.2492280114545952E-5</v>
      </c>
      <c r="M175" s="60">
        <f t="shared" ca="1" si="30"/>
        <v>29744183.765164301</v>
      </c>
      <c r="N175" s="60">
        <f t="shared" ca="1" si="31"/>
        <v>1246955.5084962393</v>
      </c>
      <c r="O175" s="60">
        <f t="shared" ca="1" si="32"/>
        <v>11439772.579973651</v>
      </c>
      <c r="P175" s="18">
        <f t="shared" ca="1" si="39"/>
        <v>-3.5344419806450284E-3</v>
      </c>
    </row>
    <row r="176" spans="4:16" x14ac:dyDescent="0.2">
      <c r="D176" s="68">
        <f t="shared" si="29"/>
        <v>0</v>
      </c>
      <c r="E176" s="68">
        <f t="shared" si="29"/>
        <v>0</v>
      </c>
      <c r="F176" s="60">
        <f t="shared" si="33"/>
        <v>0</v>
      </c>
      <c r="G176" s="60">
        <f t="shared" si="34"/>
        <v>0</v>
      </c>
      <c r="H176" s="60">
        <f t="shared" si="35"/>
        <v>0</v>
      </c>
      <c r="I176" s="60">
        <f t="shared" si="36"/>
        <v>0</v>
      </c>
      <c r="J176" s="60">
        <f t="shared" si="37"/>
        <v>0</v>
      </c>
      <c r="K176" s="60">
        <f t="shared" ca="1" si="40"/>
        <v>3.5344419806450284E-3</v>
      </c>
      <c r="L176" s="60">
        <f t="shared" ca="1" si="38"/>
        <v>1.2492280114545952E-5</v>
      </c>
      <c r="M176" s="60">
        <f t="shared" ca="1" si="30"/>
        <v>29744183.765164301</v>
      </c>
      <c r="N176" s="60">
        <f t="shared" ca="1" si="31"/>
        <v>1246955.5084962393</v>
      </c>
      <c r="O176" s="60">
        <f t="shared" ca="1" si="32"/>
        <v>11439772.579973651</v>
      </c>
      <c r="P176" s="18">
        <f t="shared" ca="1" si="39"/>
        <v>-3.5344419806450284E-3</v>
      </c>
    </row>
    <row r="177" spans="4:16" x14ac:dyDescent="0.2">
      <c r="D177" s="68">
        <f t="shared" si="29"/>
        <v>0</v>
      </c>
      <c r="E177" s="68">
        <f t="shared" si="29"/>
        <v>0</v>
      </c>
      <c r="F177" s="60">
        <f t="shared" si="33"/>
        <v>0</v>
      </c>
      <c r="G177" s="60">
        <f t="shared" si="34"/>
        <v>0</v>
      </c>
      <c r="H177" s="60">
        <f t="shared" si="35"/>
        <v>0</v>
      </c>
      <c r="I177" s="60">
        <f t="shared" si="36"/>
        <v>0</v>
      </c>
      <c r="J177" s="60">
        <f t="shared" si="37"/>
        <v>0</v>
      </c>
      <c r="K177" s="60">
        <f t="shared" ca="1" si="40"/>
        <v>3.5344419806450284E-3</v>
      </c>
      <c r="L177" s="60">
        <f t="shared" ca="1" si="38"/>
        <v>1.2492280114545952E-5</v>
      </c>
      <c r="M177" s="60">
        <f t="shared" ca="1" si="30"/>
        <v>29744183.765164301</v>
      </c>
      <c r="N177" s="60">
        <f t="shared" ca="1" si="31"/>
        <v>1246955.5084962393</v>
      </c>
      <c r="O177" s="60">
        <f t="shared" ca="1" si="32"/>
        <v>11439772.579973651</v>
      </c>
      <c r="P177" s="18">
        <f t="shared" ca="1" si="39"/>
        <v>-3.5344419806450284E-3</v>
      </c>
    </row>
    <row r="178" spans="4:16" x14ac:dyDescent="0.2">
      <c r="D178" s="68">
        <f t="shared" si="29"/>
        <v>0</v>
      </c>
      <c r="E178" s="68">
        <f t="shared" si="29"/>
        <v>0</v>
      </c>
      <c r="F178" s="60">
        <f t="shared" si="33"/>
        <v>0</v>
      </c>
      <c r="G178" s="60">
        <f t="shared" si="34"/>
        <v>0</v>
      </c>
      <c r="H178" s="60">
        <f t="shared" si="35"/>
        <v>0</v>
      </c>
      <c r="I178" s="60">
        <f t="shared" si="36"/>
        <v>0</v>
      </c>
      <c r="J178" s="60">
        <f t="shared" si="37"/>
        <v>0</v>
      </c>
      <c r="K178" s="60">
        <f t="shared" ca="1" si="40"/>
        <v>3.5344419806450284E-3</v>
      </c>
      <c r="L178" s="60">
        <f t="shared" ca="1" si="38"/>
        <v>1.2492280114545952E-5</v>
      </c>
      <c r="M178" s="60">
        <f t="shared" ca="1" si="30"/>
        <v>29744183.765164301</v>
      </c>
      <c r="N178" s="60">
        <f t="shared" ca="1" si="31"/>
        <v>1246955.5084962393</v>
      </c>
      <c r="O178" s="60">
        <f t="shared" ca="1" si="32"/>
        <v>11439772.579973651</v>
      </c>
      <c r="P178" s="18">
        <f t="shared" ca="1" si="39"/>
        <v>-3.5344419806450284E-3</v>
      </c>
    </row>
    <row r="179" spans="4:16" x14ac:dyDescent="0.2">
      <c r="D179" s="68">
        <f t="shared" si="29"/>
        <v>0</v>
      </c>
      <c r="E179" s="68">
        <f t="shared" si="29"/>
        <v>0</v>
      </c>
      <c r="F179" s="60">
        <f t="shared" si="33"/>
        <v>0</v>
      </c>
      <c r="G179" s="60">
        <f t="shared" si="34"/>
        <v>0</v>
      </c>
      <c r="H179" s="60">
        <f t="shared" si="35"/>
        <v>0</v>
      </c>
      <c r="I179" s="60">
        <f t="shared" si="36"/>
        <v>0</v>
      </c>
      <c r="J179" s="60">
        <f t="shared" si="37"/>
        <v>0</v>
      </c>
      <c r="K179" s="60">
        <f t="shared" ca="1" si="40"/>
        <v>3.5344419806450284E-3</v>
      </c>
      <c r="L179" s="60">
        <f t="shared" ca="1" si="38"/>
        <v>1.2492280114545952E-5</v>
      </c>
      <c r="M179" s="60">
        <f t="shared" ca="1" si="30"/>
        <v>29744183.765164301</v>
      </c>
      <c r="N179" s="60">
        <f t="shared" ca="1" si="31"/>
        <v>1246955.5084962393</v>
      </c>
      <c r="O179" s="60">
        <f t="shared" ca="1" si="32"/>
        <v>11439772.579973651</v>
      </c>
      <c r="P179" s="18">
        <f t="shared" ca="1" si="39"/>
        <v>-3.5344419806450284E-3</v>
      </c>
    </row>
    <row r="180" spans="4:16" x14ac:dyDescent="0.2">
      <c r="D180" s="68">
        <f t="shared" si="29"/>
        <v>0</v>
      </c>
      <c r="E180" s="68">
        <f t="shared" si="29"/>
        <v>0</v>
      </c>
      <c r="F180" s="60">
        <f t="shared" si="33"/>
        <v>0</v>
      </c>
      <c r="G180" s="60">
        <f t="shared" si="34"/>
        <v>0</v>
      </c>
      <c r="H180" s="60">
        <f t="shared" si="35"/>
        <v>0</v>
      </c>
      <c r="I180" s="60">
        <f t="shared" si="36"/>
        <v>0</v>
      </c>
      <c r="J180" s="60">
        <f t="shared" si="37"/>
        <v>0</v>
      </c>
      <c r="K180" s="60">
        <f t="shared" ca="1" si="40"/>
        <v>3.5344419806450284E-3</v>
      </c>
      <c r="L180" s="60">
        <f t="shared" ca="1" si="38"/>
        <v>1.2492280114545952E-5</v>
      </c>
      <c r="M180" s="60">
        <f t="shared" ca="1" si="30"/>
        <v>29744183.765164301</v>
      </c>
      <c r="N180" s="60">
        <f t="shared" ca="1" si="31"/>
        <v>1246955.5084962393</v>
      </c>
      <c r="O180" s="60">
        <f t="shared" ca="1" si="32"/>
        <v>11439772.579973651</v>
      </c>
      <c r="P180" s="18">
        <f t="shared" ca="1" si="39"/>
        <v>-3.5344419806450284E-3</v>
      </c>
    </row>
    <row r="181" spans="4:16" x14ac:dyDescent="0.2">
      <c r="D181" s="68">
        <f t="shared" si="29"/>
        <v>0</v>
      </c>
      <c r="E181" s="68">
        <f t="shared" si="29"/>
        <v>0</v>
      </c>
      <c r="F181" s="60">
        <f t="shared" si="33"/>
        <v>0</v>
      </c>
      <c r="G181" s="60">
        <f t="shared" si="34"/>
        <v>0</v>
      </c>
      <c r="H181" s="60">
        <f t="shared" si="35"/>
        <v>0</v>
      </c>
      <c r="I181" s="60">
        <f t="shared" si="36"/>
        <v>0</v>
      </c>
      <c r="J181" s="60">
        <f t="shared" si="37"/>
        <v>0</v>
      </c>
      <c r="K181" s="60">
        <f t="shared" ca="1" si="40"/>
        <v>3.5344419806450284E-3</v>
      </c>
      <c r="L181" s="60">
        <f t="shared" ca="1" si="38"/>
        <v>1.2492280114545952E-5</v>
      </c>
      <c r="M181" s="60">
        <f t="shared" ca="1" si="30"/>
        <v>29744183.765164301</v>
      </c>
      <c r="N181" s="60">
        <f t="shared" ca="1" si="31"/>
        <v>1246955.5084962393</v>
      </c>
      <c r="O181" s="60">
        <f t="shared" ca="1" si="32"/>
        <v>11439772.579973651</v>
      </c>
      <c r="P181" s="18">
        <f t="shared" ca="1" si="39"/>
        <v>-3.5344419806450284E-3</v>
      </c>
    </row>
    <row r="182" spans="4:16" x14ac:dyDescent="0.2">
      <c r="D182" s="68">
        <f t="shared" si="29"/>
        <v>0</v>
      </c>
      <c r="E182" s="68">
        <f t="shared" si="29"/>
        <v>0</v>
      </c>
      <c r="F182" s="60">
        <f t="shared" si="33"/>
        <v>0</v>
      </c>
      <c r="G182" s="60">
        <f t="shared" si="34"/>
        <v>0</v>
      </c>
      <c r="H182" s="60">
        <f t="shared" si="35"/>
        <v>0</v>
      </c>
      <c r="I182" s="60">
        <f t="shared" si="36"/>
        <v>0</v>
      </c>
      <c r="J182" s="60">
        <f t="shared" si="37"/>
        <v>0</v>
      </c>
      <c r="K182" s="60">
        <f t="shared" ca="1" si="40"/>
        <v>3.5344419806450284E-3</v>
      </c>
      <c r="L182" s="60">
        <f t="shared" ca="1" si="38"/>
        <v>1.2492280114545952E-5</v>
      </c>
      <c r="M182" s="60">
        <f t="shared" ca="1" si="30"/>
        <v>29744183.765164301</v>
      </c>
      <c r="N182" s="60">
        <f t="shared" ca="1" si="31"/>
        <v>1246955.5084962393</v>
      </c>
      <c r="O182" s="60">
        <f t="shared" ca="1" si="32"/>
        <v>11439772.579973651</v>
      </c>
      <c r="P182" s="18">
        <f t="shared" ca="1" si="39"/>
        <v>-3.5344419806450284E-3</v>
      </c>
    </row>
    <row r="183" spans="4:16" x14ac:dyDescent="0.2">
      <c r="D183" s="68">
        <f t="shared" si="29"/>
        <v>0</v>
      </c>
      <c r="E183" s="68">
        <f t="shared" si="29"/>
        <v>0</v>
      </c>
      <c r="F183" s="60">
        <f t="shared" si="33"/>
        <v>0</v>
      </c>
      <c r="G183" s="60">
        <f t="shared" si="34"/>
        <v>0</v>
      </c>
      <c r="H183" s="60">
        <f t="shared" si="35"/>
        <v>0</v>
      </c>
      <c r="I183" s="60">
        <f t="shared" si="36"/>
        <v>0</v>
      </c>
      <c r="J183" s="60">
        <f t="shared" si="37"/>
        <v>0</v>
      </c>
      <c r="K183" s="60">
        <f t="shared" ca="1" si="40"/>
        <v>3.5344419806450284E-3</v>
      </c>
      <c r="L183" s="60">
        <f t="shared" ca="1" si="38"/>
        <v>1.2492280114545952E-5</v>
      </c>
      <c r="M183" s="60">
        <f t="shared" ca="1" si="30"/>
        <v>29744183.765164301</v>
      </c>
      <c r="N183" s="60">
        <f t="shared" ca="1" si="31"/>
        <v>1246955.5084962393</v>
      </c>
      <c r="O183" s="60">
        <f t="shared" ca="1" si="32"/>
        <v>11439772.579973651</v>
      </c>
      <c r="P183" s="18">
        <f t="shared" ca="1" si="39"/>
        <v>-3.5344419806450284E-3</v>
      </c>
    </row>
    <row r="184" spans="4:16" x14ac:dyDescent="0.2">
      <c r="D184" s="68">
        <f t="shared" si="29"/>
        <v>0</v>
      </c>
      <c r="E184" s="68">
        <f t="shared" si="29"/>
        <v>0</v>
      </c>
      <c r="F184" s="60">
        <f t="shared" si="33"/>
        <v>0</v>
      </c>
      <c r="G184" s="60">
        <f t="shared" si="34"/>
        <v>0</v>
      </c>
      <c r="H184" s="60">
        <f t="shared" si="35"/>
        <v>0</v>
      </c>
      <c r="I184" s="60">
        <f t="shared" si="36"/>
        <v>0</v>
      </c>
      <c r="J184" s="60">
        <f t="shared" si="37"/>
        <v>0</v>
      </c>
      <c r="K184" s="60">
        <f t="shared" ca="1" si="40"/>
        <v>3.5344419806450284E-3</v>
      </c>
      <c r="L184" s="60">
        <f t="shared" ca="1" si="38"/>
        <v>1.2492280114545952E-5</v>
      </c>
      <c r="M184" s="60">
        <f t="shared" ca="1" si="30"/>
        <v>29744183.765164301</v>
      </c>
      <c r="N184" s="60">
        <f t="shared" ca="1" si="31"/>
        <v>1246955.5084962393</v>
      </c>
      <c r="O184" s="60">
        <f t="shared" ca="1" si="32"/>
        <v>11439772.579973651</v>
      </c>
      <c r="P184" s="18">
        <f t="shared" ca="1" si="39"/>
        <v>-3.5344419806450284E-3</v>
      </c>
    </row>
    <row r="185" spans="4:16" x14ac:dyDescent="0.2">
      <c r="D185" s="68">
        <f t="shared" si="29"/>
        <v>0</v>
      </c>
      <c r="E185" s="68">
        <f t="shared" si="29"/>
        <v>0</v>
      </c>
      <c r="F185" s="60">
        <f t="shared" si="33"/>
        <v>0</v>
      </c>
      <c r="G185" s="60">
        <f t="shared" si="34"/>
        <v>0</v>
      </c>
      <c r="H185" s="60">
        <f t="shared" si="35"/>
        <v>0</v>
      </c>
      <c r="I185" s="60">
        <f t="shared" si="36"/>
        <v>0</v>
      </c>
      <c r="J185" s="60">
        <f t="shared" si="37"/>
        <v>0</v>
      </c>
      <c r="K185" s="60">
        <f t="shared" ca="1" si="40"/>
        <v>3.5344419806450284E-3</v>
      </c>
      <c r="L185" s="60">
        <f t="shared" ca="1" si="38"/>
        <v>1.2492280114545952E-5</v>
      </c>
      <c r="M185" s="60">
        <f t="shared" ca="1" si="30"/>
        <v>29744183.765164301</v>
      </c>
      <c r="N185" s="60">
        <f t="shared" ca="1" si="31"/>
        <v>1246955.5084962393</v>
      </c>
      <c r="O185" s="60">
        <f t="shared" ca="1" si="32"/>
        <v>11439772.579973651</v>
      </c>
      <c r="P185" s="18">
        <f t="shared" ca="1" si="39"/>
        <v>-3.5344419806450284E-3</v>
      </c>
    </row>
    <row r="186" spans="4:16" x14ac:dyDescent="0.2">
      <c r="D186" s="68">
        <f t="shared" si="29"/>
        <v>0</v>
      </c>
      <c r="E186" s="68">
        <f t="shared" si="29"/>
        <v>0</v>
      </c>
      <c r="F186" s="60">
        <f t="shared" si="33"/>
        <v>0</v>
      </c>
      <c r="G186" s="60">
        <f t="shared" si="34"/>
        <v>0</v>
      </c>
      <c r="H186" s="60">
        <f t="shared" si="35"/>
        <v>0</v>
      </c>
      <c r="I186" s="60">
        <f t="shared" si="36"/>
        <v>0</v>
      </c>
      <c r="J186" s="60">
        <f t="shared" si="37"/>
        <v>0</v>
      </c>
      <c r="K186" s="60">
        <f t="shared" ca="1" si="40"/>
        <v>3.5344419806450284E-3</v>
      </c>
      <c r="L186" s="60">
        <f t="shared" ca="1" si="38"/>
        <v>1.2492280114545952E-5</v>
      </c>
      <c r="M186" s="60">
        <f t="shared" ca="1" si="30"/>
        <v>29744183.765164301</v>
      </c>
      <c r="N186" s="60">
        <f t="shared" ca="1" si="31"/>
        <v>1246955.5084962393</v>
      </c>
      <c r="O186" s="60">
        <f t="shared" ca="1" si="32"/>
        <v>11439772.579973651</v>
      </c>
      <c r="P186" s="18">
        <f t="shared" ca="1" si="39"/>
        <v>-3.5344419806450284E-3</v>
      </c>
    </row>
    <row r="187" spans="4:16" x14ac:dyDescent="0.2">
      <c r="D187" s="68">
        <f t="shared" si="29"/>
        <v>0</v>
      </c>
      <c r="E187" s="68">
        <f t="shared" si="29"/>
        <v>0</v>
      </c>
      <c r="F187" s="60">
        <f t="shared" si="33"/>
        <v>0</v>
      </c>
      <c r="G187" s="60">
        <f t="shared" si="34"/>
        <v>0</v>
      </c>
      <c r="H187" s="60">
        <f t="shared" si="35"/>
        <v>0</v>
      </c>
      <c r="I187" s="60">
        <f t="shared" si="36"/>
        <v>0</v>
      </c>
      <c r="J187" s="60">
        <f t="shared" si="37"/>
        <v>0</v>
      </c>
      <c r="K187" s="60">
        <f t="shared" ca="1" si="40"/>
        <v>3.5344419806450284E-3</v>
      </c>
      <c r="L187" s="60">
        <f t="shared" ca="1" si="38"/>
        <v>1.2492280114545952E-5</v>
      </c>
      <c r="M187" s="60">
        <f t="shared" ca="1" si="30"/>
        <v>29744183.765164301</v>
      </c>
      <c r="N187" s="60">
        <f t="shared" ca="1" si="31"/>
        <v>1246955.5084962393</v>
      </c>
      <c r="O187" s="60">
        <f t="shared" ca="1" si="32"/>
        <v>11439772.579973651</v>
      </c>
      <c r="P187" s="18">
        <f t="shared" ca="1" si="39"/>
        <v>-3.5344419806450284E-3</v>
      </c>
    </row>
    <row r="188" spans="4:16" x14ac:dyDescent="0.2">
      <c r="D188" s="68">
        <f t="shared" si="29"/>
        <v>0</v>
      </c>
      <c r="E188" s="68">
        <f t="shared" si="29"/>
        <v>0</v>
      </c>
      <c r="F188" s="60">
        <f t="shared" si="33"/>
        <v>0</v>
      </c>
      <c r="G188" s="60">
        <f t="shared" si="34"/>
        <v>0</v>
      </c>
      <c r="H188" s="60">
        <f t="shared" si="35"/>
        <v>0</v>
      </c>
      <c r="I188" s="60">
        <f t="shared" si="36"/>
        <v>0</v>
      </c>
      <c r="J188" s="60">
        <f t="shared" si="37"/>
        <v>0</v>
      </c>
      <c r="K188" s="60">
        <f t="shared" ca="1" si="40"/>
        <v>3.5344419806450284E-3</v>
      </c>
      <c r="L188" s="60">
        <f t="shared" ca="1" si="38"/>
        <v>1.2492280114545952E-5</v>
      </c>
      <c r="M188" s="60">
        <f t="shared" ca="1" si="30"/>
        <v>29744183.765164301</v>
      </c>
      <c r="N188" s="60">
        <f t="shared" ca="1" si="31"/>
        <v>1246955.5084962393</v>
      </c>
      <c r="O188" s="60">
        <f t="shared" ca="1" si="32"/>
        <v>11439772.579973651</v>
      </c>
      <c r="P188" s="18">
        <f t="shared" ca="1" si="39"/>
        <v>-3.5344419806450284E-3</v>
      </c>
    </row>
    <row r="189" spans="4:16" x14ac:dyDescent="0.2">
      <c r="D189" s="68">
        <f t="shared" si="29"/>
        <v>0</v>
      </c>
      <c r="E189" s="68">
        <f t="shared" si="29"/>
        <v>0</v>
      </c>
      <c r="F189" s="60">
        <f t="shared" si="33"/>
        <v>0</v>
      </c>
      <c r="G189" s="60">
        <f t="shared" si="34"/>
        <v>0</v>
      </c>
      <c r="H189" s="60">
        <f t="shared" si="35"/>
        <v>0</v>
      </c>
      <c r="I189" s="60">
        <f t="shared" si="36"/>
        <v>0</v>
      </c>
      <c r="J189" s="60">
        <f t="shared" si="37"/>
        <v>0</v>
      </c>
      <c r="K189" s="60">
        <f t="shared" ca="1" si="40"/>
        <v>3.5344419806450284E-3</v>
      </c>
      <c r="L189" s="60">
        <f t="shared" ca="1" si="38"/>
        <v>1.2492280114545952E-5</v>
      </c>
      <c r="M189" s="60">
        <f t="shared" ca="1" si="30"/>
        <v>29744183.765164301</v>
      </c>
      <c r="N189" s="60">
        <f t="shared" ca="1" si="31"/>
        <v>1246955.5084962393</v>
      </c>
      <c r="O189" s="60">
        <f t="shared" ca="1" si="32"/>
        <v>11439772.579973651</v>
      </c>
      <c r="P189" s="18">
        <f t="shared" ca="1" si="39"/>
        <v>-3.5344419806450284E-3</v>
      </c>
    </row>
    <row r="190" spans="4:16" x14ac:dyDescent="0.2">
      <c r="D190" s="68">
        <f t="shared" si="29"/>
        <v>0</v>
      </c>
      <c r="E190" s="68">
        <f t="shared" si="29"/>
        <v>0</v>
      </c>
      <c r="F190" s="60">
        <f t="shared" si="33"/>
        <v>0</v>
      </c>
      <c r="G190" s="60">
        <f t="shared" si="34"/>
        <v>0</v>
      </c>
      <c r="H190" s="60">
        <f t="shared" si="35"/>
        <v>0</v>
      </c>
      <c r="I190" s="60">
        <f t="shared" si="36"/>
        <v>0</v>
      </c>
      <c r="J190" s="60">
        <f t="shared" si="37"/>
        <v>0</v>
      </c>
      <c r="K190" s="60">
        <f t="shared" ca="1" si="40"/>
        <v>3.5344419806450284E-3</v>
      </c>
      <c r="L190" s="60">
        <f t="shared" ca="1" si="38"/>
        <v>1.2492280114545952E-5</v>
      </c>
      <c r="M190" s="60">
        <f t="shared" ca="1" si="30"/>
        <v>29744183.765164301</v>
      </c>
      <c r="N190" s="60">
        <f t="shared" ca="1" si="31"/>
        <v>1246955.5084962393</v>
      </c>
      <c r="O190" s="60">
        <f t="shared" ca="1" si="32"/>
        <v>11439772.579973651</v>
      </c>
      <c r="P190" s="18">
        <f t="shared" ca="1" si="39"/>
        <v>-3.5344419806450284E-3</v>
      </c>
    </row>
    <row r="191" spans="4:16" x14ac:dyDescent="0.2">
      <c r="D191" s="68">
        <f t="shared" si="29"/>
        <v>0</v>
      </c>
      <c r="E191" s="68">
        <f t="shared" si="29"/>
        <v>0</v>
      </c>
      <c r="F191" s="60">
        <f t="shared" si="33"/>
        <v>0</v>
      </c>
      <c r="G191" s="60">
        <f t="shared" si="34"/>
        <v>0</v>
      </c>
      <c r="H191" s="60">
        <f t="shared" si="35"/>
        <v>0</v>
      </c>
      <c r="I191" s="60">
        <f t="shared" si="36"/>
        <v>0</v>
      </c>
      <c r="J191" s="60">
        <f t="shared" si="37"/>
        <v>0</v>
      </c>
      <c r="K191" s="60">
        <f t="shared" ca="1" si="40"/>
        <v>3.5344419806450284E-3</v>
      </c>
      <c r="L191" s="60">
        <f t="shared" ca="1" si="38"/>
        <v>1.2492280114545952E-5</v>
      </c>
      <c r="M191" s="60">
        <f t="shared" ca="1" si="30"/>
        <v>29744183.765164301</v>
      </c>
      <c r="N191" s="60">
        <f t="shared" ca="1" si="31"/>
        <v>1246955.5084962393</v>
      </c>
      <c r="O191" s="60">
        <f t="shared" ca="1" si="32"/>
        <v>11439772.579973651</v>
      </c>
      <c r="P191" s="18">
        <f t="shared" ca="1" si="39"/>
        <v>-3.5344419806450284E-3</v>
      </c>
    </row>
    <row r="192" spans="4:16" x14ac:dyDescent="0.2">
      <c r="D192" s="68">
        <f t="shared" si="29"/>
        <v>0</v>
      </c>
      <c r="E192" s="68">
        <f t="shared" si="29"/>
        <v>0</v>
      </c>
      <c r="F192" s="60">
        <f t="shared" si="33"/>
        <v>0</v>
      </c>
      <c r="G192" s="60">
        <f t="shared" si="34"/>
        <v>0</v>
      </c>
      <c r="H192" s="60">
        <f t="shared" si="35"/>
        <v>0</v>
      </c>
      <c r="I192" s="60">
        <f t="shared" si="36"/>
        <v>0</v>
      </c>
      <c r="J192" s="60">
        <f t="shared" si="37"/>
        <v>0</v>
      </c>
      <c r="K192" s="60">
        <f t="shared" ca="1" si="40"/>
        <v>3.5344419806450284E-3</v>
      </c>
      <c r="L192" s="60">
        <f t="shared" ca="1" si="38"/>
        <v>1.2492280114545952E-5</v>
      </c>
      <c r="M192" s="60">
        <f t="shared" ca="1" si="30"/>
        <v>29744183.765164301</v>
      </c>
      <c r="N192" s="60">
        <f t="shared" ca="1" si="31"/>
        <v>1246955.5084962393</v>
      </c>
      <c r="O192" s="60">
        <f t="shared" ca="1" si="32"/>
        <v>11439772.579973651</v>
      </c>
      <c r="P192" s="18">
        <f t="shared" ca="1" si="39"/>
        <v>-3.5344419806450284E-3</v>
      </c>
    </row>
    <row r="193" spans="4:16" x14ac:dyDescent="0.2">
      <c r="D193" s="68">
        <f t="shared" ref="D193:E208" si="41">A193/A$18</f>
        <v>0</v>
      </c>
      <c r="E193" s="68">
        <f t="shared" si="41"/>
        <v>0</v>
      </c>
      <c r="F193" s="60">
        <f t="shared" si="33"/>
        <v>0</v>
      </c>
      <c r="G193" s="60">
        <f t="shared" si="34"/>
        <v>0</v>
      </c>
      <c r="H193" s="60">
        <f t="shared" si="35"/>
        <v>0</v>
      </c>
      <c r="I193" s="60">
        <f t="shared" si="36"/>
        <v>0</v>
      </c>
      <c r="J193" s="60">
        <f t="shared" si="37"/>
        <v>0</v>
      </c>
      <c r="K193" s="60">
        <f t="shared" ca="1" si="40"/>
        <v>3.5344419806450284E-3</v>
      </c>
      <c r="L193" s="60">
        <f t="shared" ca="1" si="38"/>
        <v>1.2492280114545952E-5</v>
      </c>
      <c r="M193" s="60">
        <f t="shared" ca="1" si="30"/>
        <v>29744183.765164301</v>
      </c>
      <c r="N193" s="60">
        <f t="shared" ca="1" si="31"/>
        <v>1246955.5084962393</v>
      </c>
      <c r="O193" s="60">
        <f t="shared" ca="1" si="32"/>
        <v>11439772.579973651</v>
      </c>
      <c r="P193" s="18">
        <f t="shared" ca="1" si="39"/>
        <v>-3.5344419806450284E-3</v>
      </c>
    </row>
    <row r="194" spans="4:16" x14ac:dyDescent="0.2">
      <c r="D194" s="68">
        <f t="shared" si="41"/>
        <v>0</v>
      </c>
      <c r="E194" s="68">
        <f t="shared" si="41"/>
        <v>0</v>
      </c>
      <c r="F194" s="60">
        <f t="shared" si="33"/>
        <v>0</v>
      </c>
      <c r="G194" s="60">
        <f t="shared" si="34"/>
        <v>0</v>
      </c>
      <c r="H194" s="60">
        <f t="shared" si="35"/>
        <v>0</v>
      </c>
      <c r="I194" s="60">
        <f t="shared" si="36"/>
        <v>0</v>
      </c>
      <c r="J194" s="60">
        <f t="shared" si="37"/>
        <v>0</v>
      </c>
      <c r="K194" s="60">
        <f t="shared" ca="1" si="40"/>
        <v>3.5344419806450284E-3</v>
      </c>
      <c r="L194" s="60">
        <f t="shared" ca="1" si="38"/>
        <v>1.2492280114545952E-5</v>
      </c>
      <c r="M194" s="60">
        <f t="shared" ca="1" si="30"/>
        <v>29744183.765164301</v>
      </c>
      <c r="N194" s="60">
        <f t="shared" ca="1" si="31"/>
        <v>1246955.5084962393</v>
      </c>
      <c r="O194" s="60">
        <f t="shared" ca="1" si="32"/>
        <v>11439772.579973651</v>
      </c>
      <c r="P194" s="18">
        <f t="shared" ca="1" si="39"/>
        <v>-3.5344419806450284E-3</v>
      </c>
    </row>
    <row r="195" spans="4:16" x14ac:dyDescent="0.2">
      <c r="D195" s="68">
        <f t="shared" si="41"/>
        <v>0</v>
      </c>
      <c r="E195" s="68">
        <f t="shared" si="41"/>
        <v>0</v>
      </c>
      <c r="F195" s="60">
        <f t="shared" si="33"/>
        <v>0</v>
      </c>
      <c r="G195" s="60">
        <f t="shared" si="34"/>
        <v>0</v>
      </c>
      <c r="H195" s="60">
        <f t="shared" si="35"/>
        <v>0</v>
      </c>
      <c r="I195" s="60">
        <f t="shared" si="36"/>
        <v>0</v>
      </c>
      <c r="J195" s="60">
        <f t="shared" si="37"/>
        <v>0</v>
      </c>
      <c r="K195" s="60">
        <f t="shared" ca="1" si="40"/>
        <v>3.5344419806450284E-3</v>
      </c>
      <c r="L195" s="60">
        <f t="shared" ca="1" si="38"/>
        <v>1.2492280114545952E-5</v>
      </c>
      <c r="M195" s="60">
        <f t="shared" ca="1" si="30"/>
        <v>29744183.765164301</v>
      </c>
      <c r="N195" s="60">
        <f t="shared" ca="1" si="31"/>
        <v>1246955.5084962393</v>
      </c>
      <c r="O195" s="60">
        <f t="shared" ca="1" si="32"/>
        <v>11439772.579973651</v>
      </c>
      <c r="P195" s="18">
        <f t="shared" ca="1" si="39"/>
        <v>-3.5344419806450284E-3</v>
      </c>
    </row>
    <row r="196" spans="4:16" x14ac:dyDescent="0.2">
      <c r="D196" s="68">
        <f t="shared" si="41"/>
        <v>0</v>
      </c>
      <c r="E196" s="68">
        <f t="shared" si="41"/>
        <v>0</v>
      </c>
      <c r="F196" s="60">
        <f t="shared" si="33"/>
        <v>0</v>
      </c>
      <c r="G196" s="60">
        <f t="shared" si="34"/>
        <v>0</v>
      </c>
      <c r="H196" s="60">
        <f t="shared" si="35"/>
        <v>0</v>
      </c>
      <c r="I196" s="60">
        <f t="shared" si="36"/>
        <v>0</v>
      </c>
      <c r="J196" s="60">
        <f t="shared" si="37"/>
        <v>0</v>
      </c>
      <c r="K196" s="60">
        <f t="shared" ca="1" si="40"/>
        <v>3.5344419806450284E-3</v>
      </c>
      <c r="L196" s="60">
        <f t="shared" ca="1" si="38"/>
        <v>1.2492280114545952E-5</v>
      </c>
      <c r="M196" s="60">
        <f t="shared" ca="1" si="30"/>
        <v>29744183.765164301</v>
      </c>
      <c r="N196" s="60">
        <f t="shared" ca="1" si="31"/>
        <v>1246955.5084962393</v>
      </c>
      <c r="O196" s="60">
        <f t="shared" ca="1" si="32"/>
        <v>11439772.579973651</v>
      </c>
      <c r="P196" s="18">
        <f t="shared" ca="1" si="39"/>
        <v>-3.5344419806450284E-3</v>
      </c>
    </row>
    <row r="197" spans="4:16" x14ac:dyDescent="0.2">
      <c r="D197" s="68">
        <f t="shared" si="41"/>
        <v>0</v>
      </c>
      <c r="E197" s="68">
        <f t="shared" si="41"/>
        <v>0</v>
      </c>
      <c r="F197" s="60">
        <f t="shared" si="33"/>
        <v>0</v>
      </c>
      <c r="G197" s="60">
        <f t="shared" si="34"/>
        <v>0</v>
      </c>
      <c r="H197" s="60">
        <f t="shared" si="35"/>
        <v>0</v>
      </c>
      <c r="I197" s="60">
        <f t="shared" si="36"/>
        <v>0</v>
      </c>
      <c r="J197" s="60">
        <f t="shared" si="37"/>
        <v>0</v>
      </c>
      <c r="K197" s="60">
        <f t="shared" ca="1" si="40"/>
        <v>3.5344419806450284E-3</v>
      </c>
      <c r="L197" s="60">
        <f t="shared" ca="1" si="38"/>
        <v>1.2492280114545952E-5</v>
      </c>
      <c r="M197" s="60">
        <f t="shared" ca="1" si="30"/>
        <v>29744183.765164301</v>
      </c>
      <c r="N197" s="60">
        <f t="shared" ca="1" si="31"/>
        <v>1246955.5084962393</v>
      </c>
      <c r="O197" s="60">
        <f t="shared" ca="1" si="32"/>
        <v>11439772.579973651</v>
      </c>
      <c r="P197" s="18">
        <f t="shared" ca="1" si="39"/>
        <v>-3.5344419806450284E-3</v>
      </c>
    </row>
    <row r="198" spans="4:16" x14ac:dyDescent="0.2">
      <c r="D198" s="68">
        <f t="shared" si="41"/>
        <v>0</v>
      </c>
      <c r="E198" s="68">
        <f t="shared" si="41"/>
        <v>0</v>
      </c>
      <c r="F198" s="60">
        <f t="shared" si="33"/>
        <v>0</v>
      </c>
      <c r="G198" s="60">
        <f t="shared" si="34"/>
        <v>0</v>
      </c>
      <c r="H198" s="60">
        <f t="shared" si="35"/>
        <v>0</v>
      </c>
      <c r="I198" s="60">
        <f t="shared" si="36"/>
        <v>0</v>
      </c>
      <c r="J198" s="60">
        <f t="shared" si="37"/>
        <v>0</v>
      </c>
      <c r="K198" s="60">
        <f t="shared" ca="1" si="40"/>
        <v>3.5344419806450284E-3</v>
      </c>
      <c r="L198" s="60">
        <f t="shared" ca="1" si="38"/>
        <v>1.2492280114545952E-5</v>
      </c>
      <c r="M198" s="60">
        <f t="shared" ca="1" si="30"/>
        <v>29744183.765164301</v>
      </c>
      <c r="N198" s="60">
        <f t="shared" ca="1" si="31"/>
        <v>1246955.5084962393</v>
      </c>
      <c r="O198" s="60">
        <f t="shared" ca="1" si="32"/>
        <v>11439772.579973651</v>
      </c>
      <c r="P198" s="18">
        <f t="shared" ca="1" si="39"/>
        <v>-3.5344419806450284E-3</v>
      </c>
    </row>
    <row r="199" spans="4:16" x14ac:dyDescent="0.2">
      <c r="D199" s="68">
        <f t="shared" si="41"/>
        <v>0</v>
      </c>
      <c r="E199" s="68">
        <f t="shared" si="41"/>
        <v>0</v>
      </c>
      <c r="F199" s="60">
        <f t="shared" si="33"/>
        <v>0</v>
      </c>
      <c r="G199" s="60">
        <f t="shared" si="34"/>
        <v>0</v>
      </c>
      <c r="H199" s="60">
        <f t="shared" si="35"/>
        <v>0</v>
      </c>
      <c r="I199" s="60">
        <f t="shared" si="36"/>
        <v>0</v>
      </c>
      <c r="J199" s="60">
        <f t="shared" si="37"/>
        <v>0</v>
      </c>
      <c r="K199" s="60">
        <f t="shared" ca="1" si="40"/>
        <v>3.5344419806450284E-3</v>
      </c>
      <c r="L199" s="60">
        <f t="shared" ca="1" si="38"/>
        <v>1.2492280114545952E-5</v>
      </c>
      <c r="M199" s="60">
        <f t="shared" ca="1" si="30"/>
        <v>29744183.765164301</v>
      </c>
      <c r="N199" s="60">
        <f t="shared" ca="1" si="31"/>
        <v>1246955.5084962393</v>
      </c>
      <c r="O199" s="60">
        <f t="shared" ca="1" si="32"/>
        <v>11439772.579973651</v>
      </c>
      <c r="P199" s="18">
        <f t="shared" ca="1" si="39"/>
        <v>-3.5344419806450284E-3</v>
      </c>
    </row>
    <row r="200" spans="4:16" x14ac:dyDescent="0.2">
      <c r="D200" s="68">
        <f t="shared" si="41"/>
        <v>0</v>
      </c>
      <c r="E200" s="68">
        <f t="shared" si="41"/>
        <v>0</v>
      </c>
      <c r="F200" s="60">
        <f t="shared" si="33"/>
        <v>0</v>
      </c>
      <c r="G200" s="60">
        <f t="shared" si="34"/>
        <v>0</v>
      </c>
      <c r="H200" s="60">
        <f t="shared" si="35"/>
        <v>0</v>
      </c>
      <c r="I200" s="60">
        <f t="shared" si="36"/>
        <v>0</v>
      </c>
      <c r="J200" s="60">
        <f t="shared" si="37"/>
        <v>0</v>
      </c>
      <c r="K200" s="60">
        <f t="shared" ca="1" si="40"/>
        <v>3.5344419806450284E-3</v>
      </c>
      <c r="L200" s="60">
        <f t="shared" ca="1" si="38"/>
        <v>1.2492280114545952E-5</v>
      </c>
      <c r="M200" s="60">
        <f t="shared" ca="1" si="30"/>
        <v>29744183.765164301</v>
      </c>
      <c r="N200" s="60">
        <f t="shared" ca="1" si="31"/>
        <v>1246955.5084962393</v>
      </c>
      <c r="O200" s="60">
        <f t="shared" ca="1" si="32"/>
        <v>11439772.579973651</v>
      </c>
      <c r="P200" s="18">
        <f t="shared" ca="1" si="39"/>
        <v>-3.5344419806450284E-3</v>
      </c>
    </row>
    <row r="201" spans="4:16" x14ac:dyDescent="0.2">
      <c r="D201" s="68">
        <f t="shared" si="41"/>
        <v>0</v>
      </c>
      <c r="E201" s="68">
        <f t="shared" si="41"/>
        <v>0</v>
      </c>
      <c r="F201" s="60">
        <f t="shared" si="33"/>
        <v>0</v>
      </c>
      <c r="G201" s="60">
        <f t="shared" si="34"/>
        <v>0</v>
      </c>
      <c r="H201" s="60">
        <f t="shared" si="35"/>
        <v>0</v>
      </c>
      <c r="I201" s="60">
        <f t="shared" si="36"/>
        <v>0</v>
      </c>
      <c r="J201" s="60">
        <f t="shared" si="37"/>
        <v>0</v>
      </c>
      <c r="K201" s="60">
        <f t="shared" ca="1" si="40"/>
        <v>3.5344419806450284E-3</v>
      </c>
      <c r="L201" s="60">
        <f t="shared" ca="1" si="38"/>
        <v>1.2492280114545952E-5</v>
      </c>
      <c r="M201" s="60">
        <f t="shared" ca="1" si="30"/>
        <v>29744183.765164301</v>
      </c>
      <c r="N201" s="60">
        <f t="shared" ca="1" si="31"/>
        <v>1246955.5084962393</v>
      </c>
      <c r="O201" s="60">
        <f t="shared" ca="1" si="32"/>
        <v>11439772.579973651</v>
      </c>
      <c r="P201" s="18">
        <f t="shared" ca="1" si="39"/>
        <v>-3.5344419806450284E-3</v>
      </c>
    </row>
    <row r="202" spans="4:16" x14ac:dyDescent="0.2">
      <c r="D202" s="68">
        <f t="shared" si="41"/>
        <v>0</v>
      </c>
      <c r="E202" s="68">
        <f t="shared" si="41"/>
        <v>0</v>
      </c>
      <c r="F202" s="60">
        <f t="shared" si="33"/>
        <v>0</v>
      </c>
      <c r="G202" s="60">
        <f t="shared" si="34"/>
        <v>0</v>
      </c>
      <c r="H202" s="60">
        <f t="shared" si="35"/>
        <v>0</v>
      </c>
      <c r="I202" s="60">
        <f t="shared" si="36"/>
        <v>0</v>
      </c>
      <c r="J202" s="60">
        <f t="shared" si="37"/>
        <v>0</v>
      </c>
      <c r="K202" s="60">
        <f t="shared" ca="1" si="40"/>
        <v>3.5344419806450284E-3</v>
      </c>
      <c r="L202" s="60">
        <f t="shared" ca="1" si="38"/>
        <v>1.2492280114545952E-5</v>
      </c>
      <c r="M202" s="60">
        <f t="shared" ca="1" si="30"/>
        <v>29744183.765164301</v>
      </c>
      <c r="N202" s="60">
        <f t="shared" ca="1" si="31"/>
        <v>1246955.5084962393</v>
      </c>
      <c r="O202" s="60">
        <f t="shared" ca="1" si="32"/>
        <v>11439772.579973651</v>
      </c>
      <c r="P202" s="18">
        <f t="shared" ca="1" si="39"/>
        <v>-3.5344419806450284E-3</v>
      </c>
    </row>
    <row r="203" spans="4:16" x14ac:dyDescent="0.2">
      <c r="D203" s="68">
        <f t="shared" si="41"/>
        <v>0</v>
      </c>
      <c r="E203" s="68">
        <f t="shared" si="41"/>
        <v>0</v>
      </c>
      <c r="F203" s="60">
        <f t="shared" si="33"/>
        <v>0</v>
      </c>
      <c r="G203" s="60">
        <f t="shared" si="34"/>
        <v>0</v>
      </c>
      <c r="H203" s="60">
        <f t="shared" si="35"/>
        <v>0</v>
      </c>
      <c r="I203" s="60">
        <f t="shared" si="36"/>
        <v>0</v>
      </c>
      <c r="J203" s="60">
        <f t="shared" si="37"/>
        <v>0</v>
      </c>
      <c r="K203" s="60">
        <f t="shared" ca="1" si="40"/>
        <v>3.5344419806450284E-3</v>
      </c>
      <c r="L203" s="60">
        <f t="shared" ca="1" si="38"/>
        <v>1.2492280114545952E-5</v>
      </c>
      <c r="M203" s="60">
        <f t="shared" ca="1" si="30"/>
        <v>29744183.765164301</v>
      </c>
      <c r="N203" s="60">
        <f t="shared" ca="1" si="31"/>
        <v>1246955.5084962393</v>
      </c>
      <c r="O203" s="60">
        <f t="shared" ca="1" si="32"/>
        <v>11439772.579973651</v>
      </c>
      <c r="P203" s="18">
        <f t="shared" ca="1" si="39"/>
        <v>-3.5344419806450284E-3</v>
      </c>
    </row>
    <row r="204" spans="4:16" x14ac:dyDescent="0.2">
      <c r="D204" s="68">
        <f t="shared" si="41"/>
        <v>0</v>
      </c>
      <c r="E204" s="68">
        <f t="shared" si="41"/>
        <v>0</v>
      </c>
      <c r="F204" s="60">
        <f t="shared" si="33"/>
        <v>0</v>
      </c>
      <c r="G204" s="60">
        <f t="shared" si="34"/>
        <v>0</v>
      </c>
      <c r="H204" s="60">
        <f t="shared" si="35"/>
        <v>0</v>
      </c>
      <c r="I204" s="60">
        <f t="shared" si="36"/>
        <v>0</v>
      </c>
      <c r="J204" s="60">
        <f t="shared" si="37"/>
        <v>0</v>
      </c>
      <c r="K204" s="60">
        <f t="shared" ca="1" si="40"/>
        <v>3.5344419806450284E-3</v>
      </c>
      <c r="L204" s="60">
        <f t="shared" ca="1" si="38"/>
        <v>1.2492280114545952E-5</v>
      </c>
      <c r="M204" s="60">
        <f t="shared" ca="1" si="30"/>
        <v>29744183.765164301</v>
      </c>
      <c r="N204" s="60">
        <f t="shared" ca="1" si="31"/>
        <v>1246955.5084962393</v>
      </c>
      <c r="O204" s="60">
        <f t="shared" ca="1" si="32"/>
        <v>11439772.579973651</v>
      </c>
      <c r="P204" s="18">
        <f t="shared" ca="1" si="39"/>
        <v>-3.5344419806450284E-3</v>
      </c>
    </row>
    <row r="205" spans="4:16" x14ac:dyDescent="0.2">
      <c r="D205" s="68">
        <f t="shared" si="41"/>
        <v>0</v>
      </c>
      <c r="E205" s="68">
        <f t="shared" si="41"/>
        <v>0</v>
      </c>
      <c r="F205" s="60">
        <f t="shared" si="33"/>
        <v>0</v>
      </c>
      <c r="G205" s="60">
        <f t="shared" si="34"/>
        <v>0</v>
      </c>
      <c r="H205" s="60">
        <f t="shared" si="35"/>
        <v>0</v>
      </c>
      <c r="I205" s="60">
        <f t="shared" si="36"/>
        <v>0</v>
      </c>
      <c r="J205" s="60">
        <f t="shared" si="37"/>
        <v>0</v>
      </c>
      <c r="K205" s="60">
        <f t="shared" ca="1" si="40"/>
        <v>3.5344419806450284E-3</v>
      </c>
      <c r="L205" s="60">
        <f t="shared" ca="1" si="38"/>
        <v>1.2492280114545952E-5</v>
      </c>
      <c r="M205" s="60">
        <f t="shared" ca="1" si="30"/>
        <v>29744183.765164301</v>
      </c>
      <c r="N205" s="60">
        <f t="shared" ca="1" si="31"/>
        <v>1246955.5084962393</v>
      </c>
      <c r="O205" s="60">
        <f t="shared" ca="1" si="32"/>
        <v>11439772.579973651</v>
      </c>
      <c r="P205" s="18">
        <f t="shared" ca="1" si="39"/>
        <v>-3.5344419806450284E-3</v>
      </c>
    </row>
    <row r="206" spans="4:16" x14ac:dyDescent="0.2">
      <c r="D206" s="68">
        <f t="shared" si="41"/>
        <v>0</v>
      </c>
      <c r="E206" s="68">
        <f t="shared" si="41"/>
        <v>0</v>
      </c>
      <c r="F206" s="60">
        <f t="shared" si="33"/>
        <v>0</v>
      </c>
      <c r="G206" s="60">
        <f t="shared" si="34"/>
        <v>0</v>
      </c>
      <c r="H206" s="60">
        <f t="shared" si="35"/>
        <v>0</v>
      </c>
      <c r="I206" s="60">
        <f t="shared" si="36"/>
        <v>0</v>
      </c>
      <c r="J206" s="60">
        <f t="shared" si="37"/>
        <v>0</v>
      </c>
      <c r="K206" s="60">
        <f t="shared" ca="1" si="40"/>
        <v>3.5344419806450284E-3</v>
      </c>
      <c r="L206" s="60">
        <f t="shared" ca="1" si="38"/>
        <v>1.2492280114545952E-5</v>
      </c>
      <c r="M206" s="60">
        <f t="shared" ca="1" si="30"/>
        <v>29744183.765164301</v>
      </c>
      <c r="N206" s="60">
        <f t="shared" ca="1" si="31"/>
        <v>1246955.5084962393</v>
      </c>
      <c r="O206" s="60">
        <f t="shared" ca="1" si="32"/>
        <v>11439772.579973651</v>
      </c>
      <c r="P206" s="18">
        <f t="shared" ca="1" si="39"/>
        <v>-3.5344419806450284E-3</v>
      </c>
    </row>
    <row r="207" spans="4:16" x14ac:dyDescent="0.2">
      <c r="D207" s="68">
        <f t="shared" si="41"/>
        <v>0</v>
      </c>
      <c r="E207" s="68">
        <f t="shared" si="41"/>
        <v>0</v>
      </c>
      <c r="F207" s="60">
        <f t="shared" si="33"/>
        <v>0</v>
      </c>
      <c r="G207" s="60">
        <f t="shared" si="34"/>
        <v>0</v>
      </c>
      <c r="H207" s="60">
        <f t="shared" si="35"/>
        <v>0</v>
      </c>
      <c r="I207" s="60">
        <f t="shared" si="36"/>
        <v>0</v>
      </c>
      <c r="J207" s="60">
        <f t="shared" si="37"/>
        <v>0</v>
      </c>
      <c r="K207" s="60">
        <f t="shared" ca="1" si="40"/>
        <v>3.5344419806450284E-3</v>
      </c>
      <c r="L207" s="60">
        <f t="shared" ca="1" si="38"/>
        <v>1.2492280114545952E-5</v>
      </c>
      <c r="M207" s="60">
        <f t="shared" ca="1" si="30"/>
        <v>29744183.765164301</v>
      </c>
      <c r="N207" s="60">
        <f t="shared" ca="1" si="31"/>
        <v>1246955.5084962393</v>
      </c>
      <c r="O207" s="60">
        <f t="shared" ca="1" si="32"/>
        <v>11439772.579973651</v>
      </c>
      <c r="P207" s="18">
        <f t="shared" ca="1" si="39"/>
        <v>-3.5344419806450284E-3</v>
      </c>
    </row>
    <row r="208" spans="4:16" x14ac:dyDescent="0.2">
      <c r="D208" s="68">
        <f t="shared" si="41"/>
        <v>0</v>
      </c>
      <c r="E208" s="68">
        <f t="shared" si="41"/>
        <v>0</v>
      </c>
      <c r="F208" s="60">
        <f t="shared" si="33"/>
        <v>0</v>
      </c>
      <c r="G208" s="60">
        <f t="shared" si="34"/>
        <v>0</v>
      </c>
      <c r="H208" s="60">
        <f t="shared" si="35"/>
        <v>0</v>
      </c>
      <c r="I208" s="60">
        <f t="shared" si="36"/>
        <v>0</v>
      </c>
      <c r="J208" s="60">
        <f t="shared" si="37"/>
        <v>0</v>
      </c>
      <c r="K208" s="60">
        <f t="shared" ca="1" si="40"/>
        <v>3.5344419806450284E-3</v>
      </c>
      <c r="L208" s="60">
        <f t="shared" ca="1" si="38"/>
        <v>1.2492280114545952E-5</v>
      </c>
      <c r="M208" s="60">
        <f t="shared" ca="1" si="30"/>
        <v>29744183.765164301</v>
      </c>
      <c r="N208" s="60">
        <f t="shared" ca="1" si="31"/>
        <v>1246955.5084962393</v>
      </c>
      <c r="O208" s="60">
        <f t="shared" ca="1" si="32"/>
        <v>11439772.579973651</v>
      </c>
      <c r="P208" s="18">
        <f t="shared" ca="1" si="39"/>
        <v>-3.5344419806450284E-3</v>
      </c>
    </row>
    <row r="209" spans="4:16" x14ac:dyDescent="0.2">
      <c r="D209" s="68">
        <f t="shared" ref="D209:E272" si="42">A209/A$18</f>
        <v>0</v>
      </c>
      <c r="E209" s="68">
        <f t="shared" si="42"/>
        <v>0</v>
      </c>
      <c r="F209" s="60">
        <f t="shared" si="33"/>
        <v>0</v>
      </c>
      <c r="G209" s="60">
        <f t="shared" si="34"/>
        <v>0</v>
      </c>
      <c r="H209" s="60">
        <f t="shared" si="35"/>
        <v>0</v>
      </c>
      <c r="I209" s="60">
        <f t="shared" si="36"/>
        <v>0</v>
      </c>
      <c r="J209" s="60">
        <f t="shared" si="37"/>
        <v>0</v>
      </c>
      <c r="K209" s="60">
        <f t="shared" ca="1" si="40"/>
        <v>3.5344419806450284E-3</v>
      </c>
      <c r="L209" s="60">
        <f t="shared" ca="1" si="38"/>
        <v>1.2492280114545952E-5</v>
      </c>
      <c r="M209" s="60">
        <f t="shared" ref="M209:M272" ca="1" si="43">(M$1-M$2*D209+M$3*F209)^2</f>
        <v>29744183.765164301</v>
      </c>
      <c r="N209" s="60">
        <f t="shared" ref="N209:N272" ca="1" si="44">(-M$2+M$4*D209-M$5*F209)^2</f>
        <v>1246955.5084962393</v>
      </c>
      <c r="O209" s="60">
        <f t="shared" ref="O209:O272" ca="1" si="45">+(M$3-D209*M$5+F209*M$6)^2</f>
        <v>11439772.579973651</v>
      </c>
      <c r="P209" s="18">
        <f t="shared" ca="1" si="39"/>
        <v>-3.5344419806450284E-3</v>
      </c>
    </row>
    <row r="210" spans="4:16" x14ac:dyDescent="0.2">
      <c r="D210" s="68">
        <f t="shared" si="42"/>
        <v>0</v>
      </c>
      <c r="E210" s="68">
        <f t="shared" si="42"/>
        <v>0</v>
      </c>
      <c r="F210" s="60">
        <f t="shared" ref="F210:F273" si="46">D210*D210</f>
        <v>0</v>
      </c>
      <c r="G210" s="60">
        <f t="shared" ref="G210:G273" si="47">D210*F210</f>
        <v>0</v>
      </c>
      <c r="H210" s="60">
        <f t="shared" ref="H210:H273" si="48">F210*F210</f>
        <v>0</v>
      </c>
      <c r="I210" s="60">
        <f t="shared" ref="I210:I273" si="49">E210*D210</f>
        <v>0</v>
      </c>
      <c r="J210" s="60">
        <f t="shared" ref="J210:J273" si="50">I210*D210</f>
        <v>0</v>
      </c>
      <c r="K210" s="60">
        <f t="shared" ca="1" si="40"/>
        <v>3.5344419806450284E-3</v>
      </c>
      <c r="L210" s="60">
        <f t="shared" ref="L210:L273" ca="1" si="51">+(K210-E210)^2</f>
        <v>1.2492280114545952E-5</v>
      </c>
      <c r="M210" s="60">
        <f t="shared" ca="1" si="43"/>
        <v>29744183.765164301</v>
      </c>
      <c r="N210" s="60">
        <f t="shared" ca="1" si="44"/>
        <v>1246955.5084962393</v>
      </c>
      <c r="O210" s="60">
        <f t="shared" ca="1" si="45"/>
        <v>11439772.579973651</v>
      </c>
      <c r="P210" s="18">
        <f t="shared" ref="P210:P273" ca="1" si="52">+E210-K210</f>
        <v>-3.5344419806450284E-3</v>
      </c>
    </row>
    <row r="211" spans="4:16" x14ac:dyDescent="0.2">
      <c r="D211" s="68">
        <f t="shared" si="42"/>
        <v>0</v>
      </c>
      <c r="E211" s="68">
        <f t="shared" si="42"/>
        <v>0</v>
      </c>
      <c r="F211" s="60">
        <f t="shared" si="46"/>
        <v>0</v>
      </c>
      <c r="G211" s="60">
        <f t="shared" si="47"/>
        <v>0</v>
      </c>
      <c r="H211" s="60">
        <f t="shared" si="48"/>
        <v>0</v>
      </c>
      <c r="I211" s="60">
        <f t="shared" si="49"/>
        <v>0</v>
      </c>
      <c r="J211" s="60">
        <f t="shared" si="50"/>
        <v>0</v>
      </c>
      <c r="K211" s="60">
        <f t="shared" ref="K211:K274" ca="1" si="53">+E$4+E$5*D211+E$6*D211^2</f>
        <v>3.5344419806450284E-3</v>
      </c>
      <c r="L211" s="60">
        <f t="shared" ca="1" si="51"/>
        <v>1.2492280114545952E-5</v>
      </c>
      <c r="M211" s="60">
        <f t="shared" ca="1" si="43"/>
        <v>29744183.765164301</v>
      </c>
      <c r="N211" s="60">
        <f t="shared" ca="1" si="44"/>
        <v>1246955.5084962393</v>
      </c>
      <c r="O211" s="60">
        <f t="shared" ca="1" si="45"/>
        <v>11439772.579973651</v>
      </c>
      <c r="P211" s="18">
        <f t="shared" ca="1" si="52"/>
        <v>-3.5344419806450284E-3</v>
      </c>
    </row>
    <row r="212" spans="4:16" x14ac:dyDescent="0.2">
      <c r="D212" s="68">
        <f t="shared" si="42"/>
        <v>0</v>
      </c>
      <c r="E212" s="68">
        <f t="shared" si="42"/>
        <v>0</v>
      </c>
      <c r="F212" s="60">
        <f t="shared" si="46"/>
        <v>0</v>
      </c>
      <c r="G212" s="60">
        <f t="shared" si="47"/>
        <v>0</v>
      </c>
      <c r="H212" s="60">
        <f t="shared" si="48"/>
        <v>0</v>
      </c>
      <c r="I212" s="60">
        <f t="shared" si="49"/>
        <v>0</v>
      </c>
      <c r="J212" s="60">
        <f t="shared" si="50"/>
        <v>0</v>
      </c>
      <c r="K212" s="60">
        <f t="shared" ca="1" si="53"/>
        <v>3.5344419806450284E-3</v>
      </c>
      <c r="L212" s="60">
        <f t="shared" ca="1" si="51"/>
        <v>1.2492280114545952E-5</v>
      </c>
      <c r="M212" s="60">
        <f t="shared" ca="1" si="43"/>
        <v>29744183.765164301</v>
      </c>
      <c r="N212" s="60">
        <f t="shared" ca="1" si="44"/>
        <v>1246955.5084962393</v>
      </c>
      <c r="O212" s="60">
        <f t="shared" ca="1" si="45"/>
        <v>11439772.579973651</v>
      </c>
      <c r="P212" s="18">
        <f t="shared" ca="1" si="52"/>
        <v>-3.5344419806450284E-3</v>
      </c>
    </row>
    <row r="213" spans="4:16" x14ac:dyDescent="0.2">
      <c r="D213" s="68">
        <f t="shared" si="42"/>
        <v>0</v>
      </c>
      <c r="E213" s="68">
        <f t="shared" si="42"/>
        <v>0</v>
      </c>
      <c r="F213" s="60">
        <f t="shared" si="46"/>
        <v>0</v>
      </c>
      <c r="G213" s="60">
        <f t="shared" si="47"/>
        <v>0</v>
      </c>
      <c r="H213" s="60">
        <f t="shared" si="48"/>
        <v>0</v>
      </c>
      <c r="I213" s="60">
        <f t="shared" si="49"/>
        <v>0</v>
      </c>
      <c r="J213" s="60">
        <f t="shared" si="50"/>
        <v>0</v>
      </c>
      <c r="K213" s="60">
        <f t="shared" ca="1" si="53"/>
        <v>3.5344419806450284E-3</v>
      </c>
      <c r="L213" s="60">
        <f t="shared" ca="1" si="51"/>
        <v>1.2492280114545952E-5</v>
      </c>
      <c r="M213" s="60">
        <f t="shared" ca="1" si="43"/>
        <v>29744183.765164301</v>
      </c>
      <c r="N213" s="60">
        <f t="shared" ca="1" si="44"/>
        <v>1246955.5084962393</v>
      </c>
      <c r="O213" s="60">
        <f t="shared" ca="1" si="45"/>
        <v>11439772.579973651</v>
      </c>
      <c r="P213" s="18">
        <f t="shared" ca="1" si="52"/>
        <v>-3.5344419806450284E-3</v>
      </c>
    </row>
    <row r="214" spans="4:16" x14ac:dyDescent="0.2">
      <c r="D214" s="68">
        <f t="shared" si="42"/>
        <v>0</v>
      </c>
      <c r="E214" s="68">
        <f t="shared" si="42"/>
        <v>0</v>
      </c>
      <c r="F214" s="60">
        <f t="shared" si="46"/>
        <v>0</v>
      </c>
      <c r="G214" s="60">
        <f t="shared" si="47"/>
        <v>0</v>
      </c>
      <c r="H214" s="60">
        <f t="shared" si="48"/>
        <v>0</v>
      </c>
      <c r="I214" s="60">
        <f t="shared" si="49"/>
        <v>0</v>
      </c>
      <c r="J214" s="60">
        <f t="shared" si="50"/>
        <v>0</v>
      </c>
      <c r="K214" s="60">
        <f t="shared" ca="1" si="53"/>
        <v>3.5344419806450284E-3</v>
      </c>
      <c r="L214" s="60">
        <f t="shared" ca="1" si="51"/>
        <v>1.2492280114545952E-5</v>
      </c>
      <c r="M214" s="60">
        <f t="shared" ca="1" si="43"/>
        <v>29744183.765164301</v>
      </c>
      <c r="N214" s="60">
        <f t="shared" ca="1" si="44"/>
        <v>1246955.5084962393</v>
      </c>
      <c r="O214" s="60">
        <f t="shared" ca="1" si="45"/>
        <v>11439772.579973651</v>
      </c>
      <c r="P214" s="18">
        <f t="shared" ca="1" si="52"/>
        <v>-3.5344419806450284E-3</v>
      </c>
    </row>
    <row r="215" spans="4:16" x14ac:dyDescent="0.2">
      <c r="D215" s="68">
        <f t="shared" si="42"/>
        <v>0</v>
      </c>
      <c r="E215" s="68">
        <f t="shared" si="42"/>
        <v>0</v>
      </c>
      <c r="F215" s="60">
        <f t="shared" si="46"/>
        <v>0</v>
      </c>
      <c r="G215" s="60">
        <f t="shared" si="47"/>
        <v>0</v>
      </c>
      <c r="H215" s="60">
        <f t="shared" si="48"/>
        <v>0</v>
      </c>
      <c r="I215" s="60">
        <f t="shared" si="49"/>
        <v>0</v>
      </c>
      <c r="J215" s="60">
        <f t="shared" si="50"/>
        <v>0</v>
      </c>
      <c r="K215" s="60">
        <f t="shared" ca="1" si="53"/>
        <v>3.5344419806450284E-3</v>
      </c>
      <c r="L215" s="60">
        <f t="shared" ca="1" si="51"/>
        <v>1.2492280114545952E-5</v>
      </c>
      <c r="M215" s="60">
        <f t="shared" ca="1" si="43"/>
        <v>29744183.765164301</v>
      </c>
      <c r="N215" s="60">
        <f t="shared" ca="1" si="44"/>
        <v>1246955.5084962393</v>
      </c>
      <c r="O215" s="60">
        <f t="shared" ca="1" si="45"/>
        <v>11439772.579973651</v>
      </c>
      <c r="P215" s="18">
        <f t="shared" ca="1" si="52"/>
        <v>-3.5344419806450284E-3</v>
      </c>
    </row>
    <row r="216" spans="4:16" x14ac:dyDescent="0.2">
      <c r="D216" s="68">
        <f t="shared" si="42"/>
        <v>0</v>
      </c>
      <c r="E216" s="68">
        <f t="shared" si="42"/>
        <v>0</v>
      </c>
      <c r="F216" s="60">
        <f t="shared" si="46"/>
        <v>0</v>
      </c>
      <c r="G216" s="60">
        <f t="shared" si="47"/>
        <v>0</v>
      </c>
      <c r="H216" s="60">
        <f t="shared" si="48"/>
        <v>0</v>
      </c>
      <c r="I216" s="60">
        <f t="shared" si="49"/>
        <v>0</v>
      </c>
      <c r="J216" s="60">
        <f t="shared" si="50"/>
        <v>0</v>
      </c>
      <c r="K216" s="60">
        <f t="shared" ca="1" si="53"/>
        <v>3.5344419806450284E-3</v>
      </c>
      <c r="L216" s="60">
        <f t="shared" ca="1" si="51"/>
        <v>1.2492280114545952E-5</v>
      </c>
      <c r="M216" s="60">
        <f t="shared" ca="1" si="43"/>
        <v>29744183.765164301</v>
      </c>
      <c r="N216" s="60">
        <f t="shared" ca="1" si="44"/>
        <v>1246955.5084962393</v>
      </c>
      <c r="O216" s="60">
        <f t="shared" ca="1" si="45"/>
        <v>11439772.579973651</v>
      </c>
      <c r="P216" s="18">
        <f t="shared" ca="1" si="52"/>
        <v>-3.5344419806450284E-3</v>
      </c>
    </row>
    <row r="217" spans="4:16" x14ac:dyDescent="0.2">
      <c r="D217" s="68">
        <f t="shared" si="42"/>
        <v>0</v>
      </c>
      <c r="E217" s="68">
        <f t="shared" si="42"/>
        <v>0</v>
      </c>
      <c r="F217" s="60">
        <f t="shared" si="46"/>
        <v>0</v>
      </c>
      <c r="G217" s="60">
        <f t="shared" si="47"/>
        <v>0</v>
      </c>
      <c r="H217" s="60">
        <f t="shared" si="48"/>
        <v>0</v>
      </c>
      <c r="I217" s="60">
        <f t="shared" si="49"/>
        <v>0</v>
      </c>
      <c r="J217" s="60">
        <f t="shared" si="50"/>
        <v>0</v>
      </c>
      <c r="K217" s="60">
        <f t="shared" ca="1" si="53"/>
        <v>3.5344419806450284E-3</v>
      </c>
      <c r="L217" s="60">
        <f t="shared" ca="1" si="51"/>
        <v>1.2492280114545952E-5</v>
      </c>
      <c r="M217" s="60">
        <f t="shared" ca="1" si="43"/>
        <v>29744183.765164301</v>
      </c>
      <c r="N217" s="60">
        <f t="shared" ca="1" si="44"/>
        <v>1246955.5084962393</v>
      </c>
      <c r="O217" s="60">
        <f t="shared" ca="1" si="45"/>
        <v>11439772.579973651</v>
      </c>
      <c r="P217" s="18">
        <f t="shared" ca="1" si="52"/>
        <v>-3.5344419806450284E-3</v>
      </c>
    </row>
    <row r="218" spans="4:16" x14ac:dyDescent="0.2">
      <c r="D218" s="68">
        <f t="shared" si="42"/>
        <v>0</v>
      </c>
      <c r="E218" s="68">
        <f t="shared" si="42"/>
        <v>0</v>
      </c>
      <c r="F218" s="60">
        <f t="shared" si="46"/>
        <v>0</v>
      </c>
      <c r="G218" s="60">
        <f t="shared" si="47"/>
        <v>0</v>
      </c>
      <c r="H218" s="60">
        <f t="shared" si="48"/>
        <v>0</v>
      </c>
      <c r="I218" s="60">
        <f t="shared" si="49"/>
        <v>0</v>
      </c>
      <c r="J218" s="60">
        <f t="shared" si="50"/>
        <v>0</v>
      </c>
      <c r="K218" s="60">
        <f t="shared" ca="1" si="53"/>
        <v>3.5344419806450284E-3</v>
      </c>
      <c r="L218" s="60">
        <f t="shared" ca="1" si="51"/>
        <v>1.2492280114545952E-5</v>
      </c>
      <c r="M218" s="60">
        <f t="shared" ca="1" si="43"/>
        <v>29744183.765164301</v>
      </c>
      <c r="N218" s="60">
        <f t="shared" ca="1" si="44"/>
        <v>1246955.5084962393</v>
      </c>
      <c r="O218" s="60">
        <f t="shared" ca="1" si="45"/>
        <v>11439772.579973651</v>
      </c>
      <c r="P218" s="18">
        <f t="shared" ca="1" si="52"/>
        <v>-3.5344419806450284E-3</v>
      </c>
    </row>
    <row r="219" spans="4:16" x14ac:dyDescent="0.2">
      <c r="D219" s="68">
        <f t="shared" si="42"/>
        <v>0</v>
      </c>
      <c r="E219" s="68">
        <f t="shared" si="42"/>
        <v>0</v>
      </c>
      <c r="F219" s="60">
        <f t="shared" si="46"/>
        <v>0</v>
      </c>
      <c r="G219" s="60">
        <f t="shared" si="47"/>
        <v>0</v>
      </c>
      <c r="H219" s="60">
        <f t="shared" si="48"/>
        <v>0</v>
      </c>
      <c r="I219" s="60">
        <f t="shared" si="49"/>
        <v>0</v>
      </c>
      <c r="J219" s="60">
        <f t="shared" si="50"/>
        <v>0</v>
      </c>
      <c r="K219" s="60">
        <f t="shared" ca="1" si="53"/>
        <v>3.5344419806450284E-3</v>
      </c>
      <c r="L219" s="60">
        <f t="shared" ca="1" si="51"/>
        <v>1.2492280114545952E-5</v>
      </c>
      <c r="M219" s="60">
        <f t="shared" ca="1" si="43"/>
        <v>29744183.765164301</v>
      </c>
      <c r="N219" s="60">
        <f t="shared" ca="1" si="44"/>
        <v>1246955.5084962393</v>
      </c>
      <c r="O219" s="60">
        <f t="shared" ca="1" si="45"/>
        <v>11439772.579973651</v>
      </c>
      <c r="P219" s="18">
        <f t="shared" ca="1" si="52"/>
        <v>-3.5344419806450284E-3</v>
      </c>
    </row>
    <row r="220" spans="4:16" x14ac:dyDescent="0.2">
      <c r="D220" s="68">
        <f t="shared" si="42"/>
        <v>0</v>
      </c>
      <c r="E220" s="68">
        <f t="shared" si="42"/>
        <v>0</v>
      </c>
      <c r="F220" s="60">
        <f t="shared" si="46"/>
        <v>0</v>
      </c>
      <c r="G220" s="60">
        <f t="shared" si="47"/>
        <v>0</v>
      </c>
      <c r="H220" s="60">
        <f t="shared" si="48"/>
        <v>0</v>
      </c>
      <c r="I220" s="60">
        <f t="shared" si="49"/>
        <v>0</v>
      </c>
      <c r="J220" s="60">
        <f t="shared" si="50"/>
        <v>0</v>
      </c>
      <c r="K220" s="60">
        <f t="shared" ca="1" si="53"/>
        <v>3.5344419806450284E-3</v>
      </c>
      <c r="L220" s="60">
        <f t="shared" ca="1" si="51"/>
        <v>1.2492280114545952E-5</v>
      </c>
      <c r="M220" s="60">
        <f t="shared" ca="1" si="43"/>
        <v>29744183.765164301</v>
      </c>
      <c r="N220" s="60">
        <f t="shared" ca="1" si="44"/>
        <v>1246955.5084962393</v>
      </c>
      <c r="O220" s="60">
        <f t="shared" ca="1" si="45"/>
        <v>11439772.579973651</v>
      </c>
      <c r="P220" s="18">
        <f t="shared" ca="1" si="52"/>
        <v>-3.5344419806450284E-3</v>
      </c>
    </row>
    <row r="221" spans="4:16" x14ac:dyDescent="0.2">
      <c r="D221" s="68">
        <f t="shared" si="42"/>
        <v>0</v>
      </c>
      <c r="E221" s="68">
        <f t="shared" si="42"/>
        <v>0</v>
      </c>
      <c r="F221" s="60">
        <f t="shared" si="46"/>
        <v>0</v>
      </c>
      <c r="G221" s="60">
        <f t="shared" si="47"/>
        <v>0</v>
      </c>
      <c r="H221" s="60">
        <f t="shared" si="48"/>
        <v>0</v>
      </c>
      <c r="I221" s="60">
        <f t="shared" si="49"/>
        <v>0</v>
      </c>
      <c r="J221" s="60">
        <f t="shared" si="50"/>
        <v>0</v>
      </c>
      <c r="K221" s="60">
        <f t="shared" ca="1" si="53"/>
        <v>3.5344419806450284E-3</v>
      </c>
      <c r="L221" s="60">
        <f t="shared" ca="1" si="51"/>
        <v>1.2492280114545952E-5</v>
      </c>
      <c r="M221" s="60">
        <f t="shared" ca="1" si="43"/>
        <v>29744183.765164301</v>
      </c>
      <c r="N221" s="60">
        <f t="shared" ca="1" si="44"/>
        <v>1246955.5084962393</v>
      </c>
      <c r="O221" s="60">
        <f t="shared" ca="1" si="45"/>
        <v>11439772.579973651</v>
      </c>
      <c r="P221" s="18">
        <f t="shared" ca="1" si="52"/>
        <v>-3.5344419806450284E-3</v>
      </c>
    </row>
    <row r="222" spans="4:16" x14ac:dyDescent="0.2">
      <c r="D222" s="68">
        <f t="shared" si="42"/>
        <v>0</v>
      </c>
      <c r="E222" s="68">
        <f t="shared" si="42"/>
        <v>0</v>
      </c>
      <c r="F222" s="60">
        <f t="shared" si="46"/>
        <v>0</v>
      </c>
      <c r="G222" s="60">
        <f t="shared" si="47"/>
        <v>0</v>
      </c>
      <c r="H222" s="60">
        <f t="shared" si="48"/>
        <v>0</v>
      </c>
      <c r="I222" s="60">
        <f t="shared" si="49"/>
        <v>0</v>
      </c>
      <c r="J222" s="60">
        <f t="shared" si="50"/>
        <v>0</v>
      </c>
      <c r="K222" s="60">
        <f t="shared" ca="1" si="53"/>
        <v>3.5344419806450284E-3</v>
      </c>
      <c r="L222" s="60">
        <f t="shared" ca="1" si="51"/>
        <v>1.2492280114545952E-5</v>
      </c>
      <c r="M222" s="60">
        <f t="shared" ca="1" si="43"/>
        <v>29744183.765164301</v>
      </c>
      <c r="N222" s="60">
        <f t="shared" ca="1" si="44"/>
        <v>1246955.5084962393</v>
      </c>
      <c r="O222" s="60">
        <f t="shared" ca="1" si="45"/>
        <v>11439772.579973651</v>
      </c>
      <c r="P222" s="18">
        <f t="shared" ca="1" si="52"/>
        <v>-3.5344419806450284E-3</v>
      </c>
    </row>
    <row r="223" spans="4:16" x14ac:dyDescent="0.2">
      <c r="D223" s="68">
        <f t="shared" si="42"/>
        <v>0</v>
      </c>
      <c r="E223" s="68">
        <f t="shared" si="42"/>
        <v>0</v>
      </c>
      <c r="F223" s="60">
        <f t="shared" si="46"/>
        <v>0</v>
      </c>
      <c r="G223" s="60">
        <f t="shared" si="47"/>
        <v>0</v>
      </c>
      <c r="H223" s="60">
        <f t="shared" si="48"/>
        <v>0</v>
      </c>
      <c r="I223" s="60">
        <f t="shared" si="49"/>
        <v>0</v>
      </c>
      <c r="J223" s="60">
        <f t="shared" si="50"/>
        <v>0</v>
      </c>
      <c r="K223" s="60">
        <f t="shared" ca="1" si="53"/>
        <v>3.5344419806450284E-3</v>
      </c>
      <c r="L223" s="60">
        <f t="shared" ca="1" si="51"/>
        <v>1.2492280114545952E-5</v>
      </c>
      <c r="M223" s="60">
        <f t="shared" ca="1" si="43"/>
        <v>29744183.765164301</v>
      </c>
      <c r="N223" s="60">
        <f t="shared" ca="1" si="44"/>
        <v>1246955.5084962393</v>
      </c>
      <c r="O223" s="60">
        <f t="shared" ca="1" si="45"/>
        <v>11439772.579973651</v>
      </c>
      <c r="P223" s="18">
        <f t="shared" ca="1" si="52"/>
        <v>-3.5344419806450284E-3</v>
      </c>
    </row>
    <row r="224" spans="4:16" x14ac:dyDescent="0.2">
      <c r="D224" s="68">
        <f t="shared" si="42"/>
        <v>0</v>
      </c>
      <c r="E224" s="68">
        <f t="shared" si="42"/>
        <v>0</v>
      </c>
      <c r="F224" s="60">
        <f t="shared" si="46"/>
        <v>0</v>
      </c>
      <c r="G224" s="60">
        <f t="shared" si="47"/>
        <v>0</v>
      </c>
      <c r="H224" s="60">
        <f t="shared" si="48"/>
        <v>0</v>
      </c>
      <c r="I224" s="60">
        <f t="shared" si="49"/>
        <v>0</v>
      </c>
      <c r="J224" s="60">
        <f t="shared" si="50"/>
        <v>0</v>
      </c>
      <c r="K224" s="60">
        <f t="shared" ca="1" si="53"/>
        <v>3.5344419806450284E-3</v>
      </c>
      <c r="L224" s="60">
        <f t="shared" ca="1" si="51"/>
        <v>1.2492280114545952E-5</v>
      </c>
      <c r="M224" s="60">
        <f t="shared" ca="1" si="43"/>
        <v>29744183.765164301</v>
      </c>
      <c r="N224" s="60">
        <f t="shared" ca="1" si="44"/>
        <v>1246955.5084962393</v>
      </c>
      <c r="O224" s="60">
        <f t="shared" ca="1" si="45"/>
        <v>11439772.579973651</v>
      </c>
      <c r="P224" s="18">
        <f t="shared" ca="1" si="52"/>
        <v>-3.5344419806450284E-3</v>
      </c>
    </row>
    <row r="225" spans="4:16" x14ac:dyDescent="0.2">
      <c r="D225" s="68">
        <f t="shared" si="42"/>
        <v>0</v>
      </c>
      <c r="E225" s="68">
        <f t="shared" si="42"/>
        <v>0</v>
      </c>
      <c r="F225" s="60">
        <f t="shared" si="46"/>
        <v>0</v>
      </c>
      <c r="G225" s="60">
        <f t="shared" si="47"/>
        <v>0</v>
      </c>
      <c r="H225" s="60">
        <f t="shared" si="48"/>
        <v>0</v>
      </c>
      <c r="I225" s="60">
        <f t="shared" si="49"/>
        <v>0</v>
      </c>
      <c r="J225" s="60">
        <f t="shared" si="50"/>
        <v>0</v>
      </c>
      <c r="K225" s="60">
        <f t="shared" ca="1" si="53"/>
        <v>3.5344419806450284E-3</v>
      </c>
      <c r="L225" s="60">
        <f t="shared" ca="1" si="51"/>
        <v>1.2492280114545952E-5</v>
      </c>
      <c r="M225" s="60">
        <f t="shared" ca="1" si="43"/>
        <v>29744183.765164301</v>
      </c>
      <c r="N225" s="60">
        <f t="shared" ca="1" si="44"/>
        <v>1246955.5084962393</v>
      </c>
      <c r="O225" s="60">
        <f t="shared" ca="1" si="45"/>
        <v>11439772.579973651</v>
      </c>
      <c r="P225" s="18">
        <f t="shared" ca="1" si="52"/>
        <v>-3.5344419806450284E-3</v>
      </c>
    </row>
    <row r="226" spans="4:16" x14ac:dyDescent="0.2">
      <c r="D226" s="68">
        <f t="shared" si="42"/>
        <v>0</v>
      </c>
      <c r="E226" s="68">
        <f t="shared" si="42"/>
        <v>0</v>
      </c>
      <c r="F226" s="60">
        <f t="shared" si="46"/>
        <v>0</v>
      </c>
      <c r="G226" s="60">
        <f t="shared" si="47"/>
        <v>0</v>
      </c>
      <c r="H226" s="60">
        <f t="shared" si="48"/>
        <v>0</v>
      </c>
      <c r="I226" s="60">
        <f t="shared" si="49"/>
        <v>0</v>
      </c>
      <c r="J226" s="60">
        <f t="shared" si="50"/>
        <v>0</v>
      </c>
      <c r="K226" s="60">
        <f t="shared" ca="1" si="53"/>
        <v>3.5344419806450284E-3</v>
      </c>
      <c r="L226" s="60">
        <f t="shared" ca="1" si="51"/>
        <v>1.2492280114545952E-5</v>
      </c>
      <c r="M226" s="60">
        <f t="shared" ca="1" si="43"/>
        <v>29744183.765164301</v>
      </c>
      <c r="N226" s="60">
        <f t="shared" ca="1" si="44"/>
        <v>1246955.5084962393</v>
      </c>
      <c r="O226" s="60">
        <f t="shared" ca="1" si="45"/>
        <v>11439772.579973651</v>
      </c>
      <c r="P226" s="18">
        <f t="shared" ca="1" si="52"/>
        <v>-3.5344419806450284E-3</v>
      </c>
    </row>
    <row r="227" spans="4:16" x14ac:dyDescent="0.2">
      <c r="D227" s="68">
        <f t="shared" si="42"/>
        <v>0</v>
      </c>
      <c r="E227" s="68">
        <f t="shared" si="42"/>
        <v>0</v>
      </c>
      <c r="F227" s="60">
        <f t="shared" si="46"/>
        <v>0</v>
      </c>
      <c r="G227" s="60">
        <f t="shared" si="47"/>
        <v>0</v>
      </c>
      <c r="H227" s="60">
        <f t="shared" si="48"/>
        <v>0</v>
      </c>
      <c r="I227" s="60">
        <f t="shared" si="49"/>
        <v>0</v>
      </c>
      <c r="J227" s="60">
        <f t="shared" si="50"/>
        <v>0</v>
      </c>
      <c r="K227" s="60">
        <f t="shared" ca="1" si="53"/>
        <v>3.5344419806450284E-3</v>
      </c>
      <c r="L227" s="60">
        <f t="shared" ca="1" si="51"/>
        <v>1.2492280114545952E-5</v>
      </c>
      <c r="M227" s="60">
        <f t="shared" ca="1" si="43"/>
        <v>29744183.765164301</v>
      </c>
      <c r="N227" s="60">
        <f t="shared" ca="1" si="44"/>
        <v>1246955.5084962393</v>
      </c>
      <c r="O227" s="60">
        <f t="shared" ca="1" si="45"/>
        <v>11439772.579973651</v>
      </c>
      <c r="P227" s="18">
        <f t="shared" ca="1" si="52"/>
        <v>-3.5344419806450284E-3</v>
      </c>
    </row>
    <row r="228" spans="4:16" x14ac:dyDescent="0.2">
      <c r="D228" s="68">
        <f t="shared" si="42"/>
        <v>0</v>
      </c>
      <c r="E228" s="68">
        <f t="shared" si="42"/>
        <v>0</v>
      </c>
      <c r="F228" s="60">
        <f t="shared" si="46"/>
        <v>0</v>
      </c>
      <c r="G228" s="60">
        <f t="shared" si="47"/>
        <v>0</v>
      </c>
      <c r="H228" s="60">
        <f t="shared" si="48"/>
        <v>0</v>
      </c>
      <c r="I228" s="60">
        <f t="shared" si="49"/>
        <v>0</v>
      </c>
      <c r="J228" s="60">
        <f t="shared" si="50"/>
        <v>0</v>
      </c>
      <c r="K228" s="60">
        <f t="shared" ca="1" si="53"/>
        <v>3.5344419806450284E-3</v>
      </c>
      <c r="L228" s="60">
        <f t="shared" ca="1" si="51"/>
        <v>1.2492280114545952E-5</v>
      </c>
      <c r="M228" s="60">
        <f t="shared" ca="1" si="43"/>
        <v>29744183.765164301</v>
      </c>
      <c r="N228" s="60">
        <f t="shared" ca="1" si="44"/>
        <v>1246955.5084962393</v>
      </c>
      <c r="O228" s="60">
        <f t="shared" ca="1" si="45"/>
        <v>11439772.579973651</v>
      </c>
      <c r="P228" s="18">
        <f t="shared" ca="1" si="52"/>
        <v>-3.5344419806450284E-3</v>
      </c>
    </row>
    <row r="229" spans="4:16" x14ac:dyDescent="0.2">
      <c r="D229" s="68">
        <f t="shared" si="42"/>
        <v>0</v>
      </c>
      <c r="E229" s="68">
        <f t="shared" si="42"/>
        <v>0</v>
      </c>
      <c r="F229" s="60">
        <f t="shared" si="46"/>
        <v>0</v>
      </c>
      <c r="G229" s="60">
        <f t="shared" si="47"/>
        <v>0</v>
      </c>
      <c r="H229" s="60">
        <f t="shared" si="48"/>
        <v>0</v>
      </c>
      <c r="I229" s="60">
        <f t="shared" si="49"/>
        <v>0</v>
      </c>
      <c r="J229" s="60">
        <f t="shared" si="50"/>
        <v>0</v>
      </c>
      <c r="K229" s="60">
        <f t="shared" ca="1" si="53"/>
        <v>3.5344419806450284E-3</v>
      </c>
      <c r="L229" s="60">
        <f t="shared" ca="1" si="51"/>
        <v>1.2492280114545952E-5</v>
      </c>
      <c r="M229" s="60">
        <f t="shared" ca="1" si="43"/>
        <v>29744183.765164301</v>
      </c>
      <c r="N229" s="60">
        <f t="shared" ca="1" si="44"/>
        <v>1246955.5084962393</v>
      </c>
      <c r="O229" s="60">
        <f t="shared" ca="1" si="45"/>
        <v>11439772.579973651</v>
      </c>
      <c r="P229" s="18">
        <f t="shared" ca="1" si="52"/>
        <v>-3.5344419806450284E-3</v>
      </c>
    </row>
    <row r="230" spans="4:16" x14ac:dyDescent="0.2">
      <c r="D230" s="68">
        <f t="shared" si="42"/>
        <v>0</v>
      </c>
      <c r="E230" s="68">
        <f t="shared" si="42"/>
        <v>0</v>
      </c>
      <c r="F230" s="60">
        <f t="shared" si="46"/>
        <v>0</v>
      </c>
      <c r="G230" s="60">
        <f t="shared" si="47"/>
        <v>0</v>
      </c>
      <c r="H230" s="60">
        <f t="shared" si="48"/>
        <v>0</v>
      </c>
      <c r="I230" s="60">
        <f t="shared" si="49"/>
        <v>0</v>
      </c>
      <c r="J230" s="60">
        <f t="shared" si="50"/>
        <v>0</v>
      </c>
      <c r="K230" s="60">
        <f t="shared" ca="1" si="53"/>
        <v>3.5344419806450284E-3</v>
      </c>
      <c r="L230" s="60">
        <f t="shared" ca="1" si="51"/>
        <v>1.2492280114545952E-5</v>
      </c>
      <c r="M230" s="60">
        <f t="shared" ca="1" si="43"/>
        <v>29744183.765164301</v>
      </c>
      <c r="N230" s="60">
        <f t="shared" ca="1" si="44"/>
        <v>1246955.5084962393</v>
      </c>
      <c r="O230" s="60">
        <f t="shared" ca="1" si="45"/>
        <v>11439772.579973651</v>
      </c>
      <c r="P230" s="18">
        <f t="shared" ca="1" si="52"/>
        <v>-3.5344419806450284E-3</v>
      </c>
    </row>
    <row r="231" spans="4:16" x14ac:dyDescent="0.2">
      <c r="D231" s="68">
        <f t="shared" si="42"/>
        <v>0</v>
      </c>
      <c r="E231" s="68">
        <f t="shared" si="42"/>
        <v>0</v>
      </c>
      <c r="F231" s="60">
        <f t="shared" si="46"/>
        <v>0</v>
      </c>
      <c r="G231" s="60">
        <f t="shared" si="47"/>
        <v>0</v>
      </c>
      <c r="H231" s="60">
        <f t="shared" si="48"/>
        <v>0</v>
      </c>
      <c r="I231" s="60">
        <f t="shared" si="49"/>
        <v>0</v>
      </c>
      <c r="J231" s="60">
        <f t="shared" si="50"/>
        <v>0</v>
      </c>
      <c r="K231" s="60">
        <f t="shared" ca="1" si="53"/>
        <v>3.5344419806450284E-3</v>
      </c>
      <c r="L231" s="60">
        <f t="shared" ca="1" si="51"/>
        <v>1.2492280114545952E-5</v>
      </c>
      <c r="M231" s="60">
        <f t="shared" ca="1" si="43"/>
        <v>29744183.765164301</v>
      </c>
      <c r="N231" s="60">
        <f t="shared" ca="1" si="44"/>
        <v>1246955.5084962393</v>
      </c>
      <c r="O231" s="60">
        <f t="shared" ca="1" si="45"/>
        <v>11439772.579973651</v>
      </c>
      <c r="P231" s="18">
        <f t="shared" ca="1" si="52"/>
        <v>-3.5344419806450284E-3</v>
      </c>
    </row>
    <row r="232" spans="4:16" x14ac:dyDescent="0.2">
      <c r="D232" s="68">
        <f t="shared" si="42"/>
        <v>0</v>
      </c>
      <c r="E232" s="68">
        <f t="shared" si="42"/>
        <v>0</v>
      </c>
      <c r="F232" s="60">
        <f t="shared" si="46"/>
        <v>0</v>
      </c>
      <c r="G232" s="60">
        <f t="shared" si="47"/>
        <v>0</v>
      </c>
      <c r="H232" s="60">
        <f t="shared" si="48"/>
        <v>0</v>
      </c>
      <c r="I232" s="60">
        <f t="shared" si="49"/>
        <v>0</v>
      </c>
      <c r="J232" s="60">
        <f t="shared" si="50"/>
        <v>0</v>
      </c>
      <c r="K232" s="60">
        <f t="shared" ca="1" si="53"/>
        <v>3.5344419806450284E-3</v>
      </c>
      <c r="L232" s="60">
        <f t="shared" ca="1" si="51"/>
        <v>1.2492280114545952E-5</v>
      </c>
      <c r="M232" s="60">
        <f t="shared" ca="1" si="43"/>
        <v>29744183.765164301</v>
      </c>
      <c r="N232" s="60">
        <f t="shared" ca="1" si="44"/>
        <v>1246955.5084962393</v>
      </c>
      <c r="O232" s="60">
        <f t="shared" ca="1" si="45"/>
        <v>11439772.579973651</v>
      </c>
      <c r="P232" s="18">
        <f t="shared" ca="1" si="52"/>
        <v>-3.5344419806450284E-3</v>
      </c>
    </row>
    <row r="233" spans="4:16" x14ac:dyDescent="0.2">
      <c r="D233" s="68">
        <f t="shared" si="42"/>
        <v>0</v>
      </c>
      <c r="E233" s="68">
        <f t="shared" si="42"/>
        <v>0</v>
      </c>
      <c r="F233" s="60">
        <f t="shared" si="46"/>
        <v>0</v>
      </c>
      <c r="G233" s="60">
        <f t="shared" si="47"/>
        <v>0</v>
      </c>
      <c r="H233" s="60">
        <f t="shared" si="48"/>
        <v>0</v>
      </c>
      <c r="I233" s="60">
        <f t="shared" si="49"/>
        <v>0</v>
      </c>
      <c r="J233" s="60">
        <f t="shared" si="50"/>
        <v>0</v>
      </c>
      <c r="K233" s="60">
        <f t="shared" ca="1" si="53"/>
        <v>3.5344419806450284E-3</v>
      </c>
      <c r="L233" s="60">
        <f t="shared" ca="1" si="51"/>
        <v>1.2492280114545952E-5</v>
      </c>
      <c r="M233" s="60">
        <f t="shared" ca="1" si="43"/>
        <v>29744183.765164301</v>
      </c>
      <c r="N233" s="60">
        <f t="shared" ca="1" si="44"/>
        <v>1246955.5084962393</v>
      </c>
      <c r="O233" s="60">
        <f t="shared" ca="1" si="45"/>
        <v>11439772.579973651</v>
      </c>
      <c r="P233" s="18">
        <f t="shared" ca="1" si="52"/>
        <v>-3.5344419806450284E-3</v>
      </c>
    </row>
    <row r="234" spans="4:16" x14ac:dyDescent="0.2">
      <c r="D234" s="68">
        <f t="shared" si="42"/>
        <v>0</v>
      </c>
      <c r="E234" s="68">
        <f t="shared" si="42"/>
        <v>0</v>
      </c>
      <c r="F234" s="60">
        <f t="shared" si="46"/>
        <v>0</v>
      </c>
      <c r="G234" s="60">
        <f t="shared" si="47"/>
        <v>0</v>
      </c>
      <c r="H234" s="60">
        <f t="shared" si="48"/>
        <v>0</v>
      </c>
      <c r="I234" s="60">
        <f t="shared" si="49"/>
        <v>0</v>
      </c>
      <c r="J234" s="60">
        <f t="shared" si="50"/>
        <v>0</v>
      </c>
      <c r="K234" s="60">
        <f t="shared" ca="1" si="53"/>
        <v>3.5344419806450284E-3</v>
      </c>
      <c r="L234" s="60">
        <f t="shared" ca="1" si="51"/>
        <v>1.2492280114545952E-5</v>
      </c>
      <c r="M234" s="60">
        <f t="shared" ca="1" si="43"/>
        <v>29744183.765164301</v>
      </c>
      <c r="N234" s="60">
        <f t="shared" ca="1" si="44"/>
        <v>1246955.5084962393</v>
      </c>
      <c r="O234" s="60">
        <f t="shared" ca="1" si="45"/>
        <v>11439772.579973651</v>
      </c>
      <c r="P234" s="18">
        <f t="shared" ca="1" si="52"/>
        <v>-3.5344419806450284E-3</v>
      </c>
    </row>
    <row r="235" spans="4:16" x14ac:dyDescent="0.2">
      <c r="D235" s="68">
        <f t="shared" si="42"/>
        <v>0</v>
      </c>
      <c r="E235" s="68">
        <f t="shared" si="42"/>
        <v>0</v>
      </c>
      <c r="F235" s="60">
        <f t="shared" si="46"/>
        <v>0</v>
      </c>
      <c r="G235" s="60">
        <f t="shared" si="47"/>
        <v>0</v>
      </c>
      <c r="H235" s="60">
        <f t="shared" si="48"/>
        <v>0</v>
      </c>
      <c r="I235" s="60">
        <f t="shared" si="49"/>
        <v>0</v>
      </c>
      <c r="J235" s="60">
        <f t="shared" si="50"/>
        <v>0</v>
      </c>
      <c r="K235" s="60">
        <f t="shared" ca="1" si="53"/>
        <v>3.5344419806450284E-3</v>
      </c>
      <c r="L235" s="60">
        <f t="shared" ca="1" si="51"/>
        <v>1.2492280114545952E-5</v>
      </c>
      <c r="M235" s="60">
        <f t="shared" ca="1" si="43"/>
        <v>29744183.765164301</v>
      </c>
      <c r="N235" s="60">
        <f t="shared" ca="1" si="44"/>
        <v>1246955.5084962393</v>
      </c>
      <c r="O235" s="60">
        <f t="shared" ca="1" si="45"/>
        <v>11439772.579973651</v>
      </c>
      <c r="P235" s="18">
        <f t="shared" ca="1" si="52"/>
        <v>-3.5344419806450284E-3</v>
      </c>
    </row>
    <row r="236" spans="4:16" x14ac:dyDescent="0.2">
      <c r="D236" s="68">
        <f t="shared" si="42"/>
        <v>0</v>
      </c>
      <c r="E236" s="68">
        <f t="shared" si="42"/>
        <v>0</v>
      </c>
      <c r="F236" s="60">
        <f t="shared" si="46"/>
        <v>0</v>
      </c>
      <c r="G236" s="60">
        <f t="shared" si="47"/>
        <v>0</v>
      </c>
      <c r="H236" s="60">
        <f t="shared" si="48"/>
        <v>0</v>
      </c>
      <c r="I236" s="60">
        <f t="shared" si="49"/>
        <v>0</v>
      </c>
      <c r="J236" s="60">
        <f t="shared" si="50"/>
        <v>0</v>
      </c>
      <c r="K236" s="60">
        <f t="shared" ca="1" si="53"/>
        <v>3.5344419806450284E-3</v>
      </c>
      <c r="L236" s="60">
        <f t="shared" ca="1" si="51"/>
        <v>1.2492280114545952E-5</v>
      </c>
      <c r="M236" s="60">
        <f t="shared" ca="1" si="43"/>
        <v>29744183.765164301</v>
      </c>
      <c r="N236" s="60">
        <f t="shared" ca="1" si="44"/>
        <v>1246955.5084962393</v>
      </c>
      <c r="O236" s="60">
        <f t="shared" ca="1" si="45"/>
        <v>11439772.579973651</v>
      </c>
      <c r="P236" s="18">
        <f t="shared" ca="1" si="52"/>
        <v>-3.5344419806450284E-3</v>
      </c>
    </row>
    <row r="237" spans="4:16" x14ac:dyDescent="0.2">
      <c r="D237" s="68">
        <f t="shared" si="42"/>
        <v>0</v>
      </c>
      <c r="E237" s="68">
        <f t="shared" si="42"/>
        <v>0</v>
      </c>
      <c r="F237" s="60">
        <f t="shared" si="46"/>
        <v>0</v>
      </c>
      <c r="G237" s="60">
        <f t="shared" si="47"/>
        <v>0</v>
      </c>
      <c r="H237" s="60">
        <f t="shared" si="48"/>
        <v>0</v>
      </c>
      <c r="I237" s="60">
        <f t="shared" si="49"/>
        <v>0</v>
      </c>
      <c r="J237" s="60">
        <f t="shared" si="50"/>
        <v>0</v>
      </c>
      <c r="K237" s="60">
        <f t="shared" ca="1" si="53"/>
        <v>3.5344419806450284E-3</v>
      </c>
      <c r="L237" s="60">
        <f t="shared" ca="1" si="51"/>
        <v>1.2492280114545952E-5</v>
      </c>
      <c r="M237" s="60">
        <f t="shared" ca="1" si="43"/>
        <v>29744183.765164301</v>
      </c>
      <c r="N237" s="60">
        <f t="shared" ca="1" si="44"/>
        <v>1246955.5084962393</v>
      </c>
      <c r="O237" s="60">
        <f t="shared" ca="1" si="45"/>
        <v>11439772.579973651</v>
      </c>
      <c r="P237" s="18">
        <f t="shared" ca="1" si="52"/>
        <v>-3.5344419806450284E-3</v>
      </c>
    </row>
    <row r="238" spans="4:16" x14ac:dyDescent="0.2">
      <c r="D238" s="68">
        <f t="shared" si="42"/>
        <v>0</v>
      </c>
      <c r="E238" s="68">
        <f t="shared" si="42"/>
        <v>0</v>
      </c>
      <c r="F238" s="60">
        <f t="shared" si="46"/>
        <v>0</v>
      </c>
      <c r="G238" s="60">
        <f t="shared" si="47"/>
        <v>0</v>
      </c>
      <c r="H238" s="60">
        <f t="shared" si="48"/>
        <v>0</v>
      </c>
      <c r="I238" s="60">
        <f t="shared" si="49"/>
        <v>0</v>
      </c>
      <c r="J238" s="60">
        <f t="shared" si="50"/>
        <v>0</v>
      </c>
      <c r="K238" s="60">
        <f t="shared" ca="1" si="53"/>
        <v>3.5344419806450284E-3</v>
      </c>
      <c r="L238" s="60">
        <f t="shared" ca="1" si="51"/>
        <v>1.2492280114545952E-5</v>
      </c>
      <c r="M238" s="60">
        <f t="shared" ca="1" si="43"/>
        <v>29744183.765164301</v>
      </c>
      <c r="N238" s="60">
        <f t="shared" ca="1" si="44"/>
        <v>1246955.5084962393</v>
      </c>
      <c r="O238" s="60">
        <f t="shared" ca="1" si="45"/>
        <v>11439772.579973651</v>
      </c>
      <c r="P238" s="18">
        <f t="shared" ca="1" si="52"/>
        <v>-3.5344419806450284E-3</v>
      </c>
    </row>
    <row r="239" spans="4:16" x14ac:dyDescent="0.2">
      <c r="D239" s="68">
        <f t="shared" si="42"/>
        <v>0</v>
      </c>
      <c r="E239" s="68">
        <f t="shared" si="42"/>
        <v>0</v>
      </c>
      <c r="F239" s="60">
        <f t="shared" si="46"/>
        <v>0</v>
      </c>
      <c r="G239" s="60">
        <f t="shared" si="47"/>
        <v>0</v>
      </c>
      <c r="H239" s="60">
        <f t="shared" si="48"/>
        <v>0</v>
      </c>
      <c r="I239" s="60">
        <f t="shared" si="49"/>
        <v>0</v>
      </c>
      <c r="J239" s="60">
        <f t="shared" si="50"/>
        <v>0</v>
      </c>
      <c r="K239" s="60">
        <f t="shared" ca="1" si="53"/>
        <v>3.5344419806450284E-3</v>
      </c>
      <c r="L239" s="60">
        <f t="shared" ca="1" si="51"/>
        <v>1.2492280114545952E-5</v>
      </c>
      <c r="M239" s="60">
        <f t="shared" ca="1" si="43"/>
        <v>29744183.765164301</v>
      </c>
      <c r="N239" s="60">
        <f t="shared" ca="1" si="44"/>
        <v>1246955.5084962393</v>
      </c>
      <c r="O239" s="60">
        <f t="shared" ca="1" si="45"/>
        <v>11439772.579973651</v>
      </c>
      <c r="P239" s="18">
        <f t="shared" ca="1" si="52"/>
        <v>-3.5344419806450284E-3</v>
      </c>
    </row>
    <row r="240" spans="4:16" x14ac:dyDescent="0.2">
      <c r="D240" s="68">
        <f t="shared" si="42"/>
        <v>0</v>
      </c>
      <c r="E240" s="68">
        <f t="shared" si="42"/>
        <v>0</v>
      </c>
      <c r="F240" s="60">
        <f t="shared" si="46"/>
        <v>0</v>
      </c>
      <c r="G240" s="60">
        <f t="shared" si="47"/>
        <v>0</v>
      </c>
      <c r="H240" s="60">
        <f t="shared" si="48"/>
        <v>0</v>
      </c>
      <c r="I240" s="60">
        <f t="shared" si="49"/>
        <v>0</v>
      </c>
      <c r="J240" s="60">
        <f t="shared" si="50"/>
        <v>0</v>
      </c>
      <c r="K240" s="60">
        <f t="shared" ca="1" si="53"/>
        <v>3.5344419806450284E-3</v>
      </c>
      <c r="L240" s="60">
        <f t="shared" ca="1" si="51"/>
        <v>1.2492280114545952E-5</v>
      </c>
      <c r="M240" s="60">
        <f t="shared" ca="1" si="43"/>
        <v>29744183.765164301</v>
      </c>
      <c r="N240" s="60">
        <f t="shared" ca="1" si="44"/>
        <v>1246955.5084962393</v>
      </c>
      <c r="O240" s="60">
        <f t="shared" ca="1" si="45"/>
        <v>11439772.579973651</v>
      </c>
      <c r="P240" s="18">
        <f t="shared" ca="1" si="52"/>
        <v>-3.5344419806450284E-3</v>
      </c>
    </row>
    <row r="241" spans="4:16" x14ac:dyDescent="0.2">
      <c r="D241" s="68">
        <f t="shared" si="42"/>
        <v>0</v>
      </c>
      <c r="E241" s="68">
        <f t="shared" si="42"/>
        <v>0</v>
      </c>
      <c r="F241" s="60">
        <f t="shared" si="46"/>
        <v>0</v>
      </c>
      <c r="G241" s="60">
        <f t="shared" si="47"/>
        <v>0</v>
      </c>
      <c r="H241" s="60">
        <f t="shared" si="48"/>
        <v>0</v>
      </c>
      <c r="I241" s="60">
        <f t="shared" si="49"/>
        <v>0</v>
      </c>
      <c r="J241" s="60">
        <f t="shared" si="50"/>
        <v>0</v>
      </c>
      <c r="K241" s="60">
        <f t="shared" ca="1" si="53"/>
        <v>3.5344419806450284E-3</v>
      </c>
      <c r="L241" s="60">
        <f t="shared" ca="1" si="51"/>
        <v>1.2492280114545952E-5</v>
      </c>
      <c r="M241" s="60">
        <f t="shared" ca="1" si="43"/>
        <v>29744183.765164301</v>
      </c>
      <c r="N241" s="60">
        <f t="shared" ca="1" si="44"/>
        <v>1246955.5084962393</v>
      </c>
      <c r="O241" s="60">
        <f t="shared" ca="1" si="45"/>
        <v>11439772.579973651</v>
      </c>
      <c r="P241" s="18">
        <f t="shared" ca="1" si="52"/>
        <v>-3.5344419806450284E-3</v>
      </c>
    </row>
    <row r="242" spans="4:16" x14ac:dyDescent="0.2">
      <c r="D242" s="68">
        <f t="shared" si="42"/>
        <v>0</v>
      </c>
      <c r="E242" s="68">
        <f t="shared" si="42"/>
        <v>0</v>
      </c>
      <c r="F242" s="60">
        <f t="shared" si="46"/>
        <v>0</v>
      </c>
      <c r="G242" s="60">
        <f t="shared" si="47"/>
        <v>0</v>
      </c>
      <c r="H242" s="60">
        <f t="shared" si="48"/>
        <v>0</v>
      </c>
      <c r="I242" s="60">
        <f t="shared" si="49"/>
        <v>0</v>
      </c>
      <c r="J242" s="60">
        <f t="shared" si="50"/>
        <v>0</v>
      </c>
      <c r="K242" s="60">
        <f t="shared" ca="1" si="53"/>
        <v>3.5344419806450284E-3</v>
      </c>
      <c r="L242" s="60">
        <f t="shared" ca="1" si="51"/>
        <v>1.2492280114545952E-5</v>
      </c>
      <c r="M242" s="60">
        <f t="shared" ca="1" si="43"/>
        <v>29744183.765164301</v>
      </c>
      <c r="N242" s="60">
        <f t="shared" ca="1" si="44"/>
        <v>1246955.5084962393</v>
      </c>
      <c r="O242" s="60">
        <f t="shared" ca="1" si="45"/>
        <v>11439772.579973651</v>
      </c>
      <c r="P242" s="18">
        <f t="shared" ca="1" si="52"/>
        <v>-3.5344419806450284E-3</v>
      </c>
    </row>
    <row r="243" spans="4:16" x14ac:dyDescent="0.2">
      <c r="D243" s="68">
        <f t="shared" si="42"/>
        <v>0</v>
      </c>
      <c r="E243" s="68">
        <f t="shared" si="42"/>
        <v>0</v>
      </c>
      <c r="F243" s="60">
        <f t="shared" si="46"/>
        <v>0</v>
      </c>
      <c r="G243" s="60">
        <f t="shared" si="47"/>
        <v>0</v>
      </c>
      <c r="H243" s="60">
        <f t="shared" si="48"/>
        <v>0</v>
      </c>
      <c r="I243" s="60">
        <f t="shared" si="49"/>
        <v>0</v>
      </c>
      <c r="J243" s="60">
        <f t="shared" si="50"/>
        <v>0</v>
      </c>
      <c r="K243" s="60">
        <f t="shared" ca="1" si="53"/>
        <v>3.5344419806450284E-3</v>
      </c>
      <c r="L243" s="60">
        <f t="shared" ca="1" si="51"/>
        <v>1.2492280114545952E-5</v>
      </c>
      <c r="M243" s="60">
        <f t="shared" ca="1" si="43"/>
        <v>29744183.765164301</v>
      </c>
      <c r="N243" s="60">
        <f t="shared" ca="1" si="44"/>
        <v>1246955.5084962393</v>
      </c>
      <c r="O243" s="60">
        <f t="shared" ca="1" si="45"/>
        <v>11439772.579973651</v>
      </c>
      <c r="P243" s="18">
        <f t="shared" ca="1" si="52"/>
        <v>-3.5344419806450284E-3</v>
      </c>
    </row>
    <row r="244" spans="4:16" x14ac:dyDescent="0.2">
      <c r="D244" s="68">
        <f t="shared" si="42"/>
        <v>0</v>
      </c>
      <c r="E244" s="68">
        <f t="shared" si="42"/>
        <v>0</v>
      </c>
      <c r="F244" s="60">
        <f t="shared" si="46"/>
        <v>0</v>
      </c>
      <c r="G244" s="60">
        <f t="shared" si="47"/>
        <v>0</v>
      </c>
      <c r="H244" s="60">
        <f t="shared" si="48"/>
        <v>0</v>
      </c>
      <c r="I244" s="60">
        <f t="shared" si="49"/>
        <v>0</v>
      </c>
      <c r="J244" s="60">
        <f t="shared" si="50"/>
        <v>0</v>
      </c>
      <c r="K244" s="60">
        <f t="shared" ca="1" si="53"/>
        <v>3.5344419806450284E-3</v>
      </c>
      <c r="L244" s="60">
        <f t="shared" ca="1" si="51"/>
        <v>1.2492280114545952E-5</v>
      </c>
      <c r="M244" s="60">
        <f t="shared" ca="1" si="43"/>
        <v>29744183.765164301</v>
      </c>
      <c r="N244" s="60">
        <f t="shared" ca="1" si="44"/>
        <v>1246955.5084962393</v>
      </c>
      <c r="O244" s="60">
        <f t="shared" ca="1" si="45"/>
        <v>11439772.579973651</v>
      </c>
      <c r="P244" s="18">
        <f t="shared" ca="1" si="52"/>
        <v>-3.5344419806450284E-3</v>
      </c>
    </row>
    <row r="245" spans="4:16" x14ac:dyDescent="0.2">
      <c r="D245" s="68">
        <f t="shared" si="42"/>
        <v>0</v>
      </c>
      <c r="E245" s="68">
        <f t="shared" si="42"/>
        <v>0</v>
      </c>
      <c r="F245" s="60">
        <f t="shared" si="46"/>
        <v>0</v>
      </c>
      <c r="G245" s="60">
        <f t="shared" si="47"/>
        <v>0</v>
      </c>
      <c r="H245" s="60">
        <f t="shared" si="48"/>
        <v>0</v>
      </c>
      <c r="I245" s="60">
        <f t="shared" si="49"/>
        <v>0</v>
      </c>
      <c r="J245" s="60">
        <f t="shared" si="50"/>
        <v>0</v>
      </c>
      <c r="K245" s="60">
        <f t="shared" ca="1" si="53"/>
        <v>3.5344419806450284E-3</v>
      </c>
      <c r="L245" s="60">
        <f t="shared" ca="1" si="51"/>
        <v>1.2492280114545952E-5</v>
      </c>
      <c r="M245" s="60">
        <f t="shared" ca="1" si="43"/>
        <v>29744183.765164301</v>
      </c>
      <c r="N245" s="60">
        <f t="shared" ca="1" si="44"/>
        <v>1246955.5084962393</v>
      </c>
      <c r="O245" s="60">
        <f t="shared" ca="1" si="45"/>
        <v>11439772.579973651</v>
      </c>
      <c r="P245" s="18">
        <f t="shared" ca="1" si="52"/>
        <v>-3.5344419806450284E-3</v>
      </c>
    </row>
    <row r="246" spans="4:16" x14ac:dyDescent="0.2">
      <c r="D246" s="68">
        <f t="shared" si="42"/>
        <v>0</v>
      </c>
      <c r="E246" s="68">
        <f t="shared" si="42"/>
        <v>0</v>
      </c>
      <c r="F246" s="60">
        <f t="shared" si="46"/>
        <v>0</v>
      </c>
      <c r="G246" s="60">
        <f t="shared" si="47"/>
        <v>0</v>
      </c>
      <c r="H246" s="60">
        <f t="shared" si="48"/>
        <v>0</v>
      </c>
      <c r="I246" s="60">
        <f t="shared" si="49"/>
        <v>0</v>
      </c>
      <c r="J246" s="60">
        <f t="shared" si="50"/>
        <v>0</v>
      </c>
      <c r="K246" s="60">
        <f t="shared" ca="1" si="53"/>
        <v>3.5344419806450284E-3</v>
      </c>
      <c r="L246" s="60">
        <f t="shared" ca="1" si="51"/>
        <v>1.2492280114545952E-5</v>
      </c>
      <c r="M246" s="60">
        <f t="shared" ca="1" si="43"/>
        <v>29744183.765164301</v>
      </c>
      <c r="N246" s="60">
        <f t="shared" ca="1" si="44"/>
        <v>1246955.5084962393</v>
      </c>
      <c r="O246" s="60">
        <f t="shared" ca="1" si="45"/>
        <v>11439772.579973651</v>
      </c>
      <c r="P246" s="18">
        <f t="shared" ca="1" si="52"/>
        <v>-3.5344419806450284E-3</v>
      </c>
    </row>
    <row r="247" spans="4:16" x14ac:dyDescent="0.2">
      <c r="D247" s="68">
        <f t="shared" si="42"/>
        <v>0</v>
      </c>
      <c r="E247" s="68">
        <f t="shared" si="42"/>
        <v>0</v>
      </c>
      <c r="F247" s="60">
        <f t="shared" si="46"/>
        <v>0</v>
      </c>
      <c r="G247" s="60">
        <f t="shared" si="47"/>
        <v>0</v>
      </c>
      <c r="H247" s="60">
        <f t="shared" si="48"/>
        <v>0</v>
      </c>
      <c r="I247" s="60">
        <f t="shared" si="49"/>
        <v>0</v>
      </c>
      <c r="J247" s="60">
        <f t="shared" si="50"/>
        <v>0</v>
      </c>
      <c r="K247" s="60">
        <f t="shared" ca="1" si="53"/>
        <v>3.5344419806450284E-3</v>
      </c>
      <c r="L247" s="60">
        <f t="shared" ca="1" si="51"/>
        <v>1.2492280114545952E-5</v>
      </c>
      <c r="M247" s="60">
        <f t="shared" ca="1" si="43"/>
        <v>29744183.765164301</v>
      </c>
      <c r="N247" s="60">
        <f t="shared" ca="1" si="44"/>
        <v>1246955.5084962393</v>
      </c>
      <c r="O247" s="60">
        <f t="shared" ca="1" si="45"/>
        <v>11439772.579973651</v>
      </c>
      <c r="P247" s="18">
        <f t="shared" ca="1" si="52"/>
        <v>-3.5344419806450284E-3</v>
      </c>
    </row>
    <row r="248" spans="4:16" x14ac:dyDescent="0.2">
      <c r="D248" s="68">
        <f t="shared" si="42"/>
        <v>0</v>
      </c>
      <c r="E248" s="68">
        <f t="shared" si="42"/>
        <v>0</v>
      </c>
      <c r="F248" s="60">
        <f t="shared" si="46"/>
        <v>0</v>
      </c>
      <c r="G248" s="60">
        <f t="shared" si="47"/>
        <v>0</v>
      </c>
      <c r="H248" s="60">
        <f t="shared" si="48"/>
        <v>0</v>
      </c>
      <c r="I248" s="60">
        <f t="shared" si="49"/>
        <v>0</v>
      </c>
      <c r="J248" s="60">
        <f t="shared" si="50"/>
        <v>0</v>
      </c>
      <c r="K248" s="60">
        <f t="shared" ca="1" si="53"/>
        <v>3.5344419806450284E-3</v>
      </c>
      <c r="L248" s="60">
        <f t="shared" ca="1" si="51"/>
        <v>1.2492280114545952E-5</v>
      </c>
      <c r="M248" s="60">
        <f t="shared" ca="1" si="43"/>
        <v>29744183.765164301</v>
      </c>
      <c r="N248" s="60">
        <f t="shared" ca="1" si="44"/>
        <v>1246955.5084962393</v>
      </c>
      <c r="O248" s="60">
        <f t="shared" ca="1" si="45"/>
        <v>11439772.579973651</v>
      </c>
      <c r="P248" s="18">
        <f t="shared" ca="1" si="52"/>
        <v>-3.5344419806450284E-3</v>
      </c>
    </row>
    <row r="249" spans="4:16" x14ac:dyDescent="0.2">
      <c r="D249" s="68">
        <f t="shared" si="42"/>
        <v>0</v>
      </c>
      <c r="E249" s="68">
        <f t="shared" si="42"/>
        <v>0</v>
      </c>
      <c r="F249" s="60">
        <f t="shared" si="46"/>
        <v>0</v>
      </c>
      <c r="G249" s="60">
        <f t="shared" si="47"/>
        <v>0</v>
      </c>
      <c r="H249" s="60">
        <f t="shared" si="48"/>
        <v>0</v>
      </c>
      <c r="I249" s="60">
        <f t="shared" si="49"/>
        <v>0</v>
      </c>
      <c r="J249" s="60">
        <f t="shared" si="50"/>
        <v>0</v>
      </c>
      <c r="K249" s="60">
        <f t="shared" ca="1" si="53"/>
        <v>3.5344419806450284E-3</v>
      </c>
      <c r="L249" s="60">
        <f t="shared" ca="1" si="51"/>
        <v>1.2492280114545952E-5</v>
      </c>
      <c r="M249" s="60">
        <f t="shared" ca="1" si="43"/>
        <v>29744183.765164301</v>
      </c>
      <c r="N249" s="60">
        <f t="shared" ca="1" si="44"/>
        <v>1246955.5084962393</v>
      </c>
      <c r="O249" s="60">
        <f t="shared" ca="1" si="45"/>
        <v>11439772.579973651</v>
      </c>
      <c r="P249" s="18">
        <f t="shared" ca="1" si="52"/>
        <v>-3.5344419806450284E-3</v>
      </c>
    </row>
    <row r="250" spans="4:16" x14ac:dyDescent="0.2">
      <c r="D250" s="68">
        <f t="shared" si="42"/>
        <v>0</v>
      </c>
      <c r="E250" s="68">
        <f t="shared" si="42"/>
        <v>0</v>
      </c>
      <c r="F250" s="60">
        <f t="shared" si="46"/>
        <v>0</v>
      </c>
      <c r="G250" s="60">
        <f t="shared" si="47"/>
        <v>0</v>
      </c>
      <c r="H250" s="60">
        <f t="shared" si="48"/>
        <v>0</v>
      </c>
      <c r="I250" s="60">
        <f t="shared" si="49"/>
        <v>0</v>
      </c>
      <c r="J250" s="60">
        <f t="shared" si="50"/>
        <v>0</v>
      </c>
      <c r="K250" s="60">
        <f t="shared" ca="1" si="53"/>
        <v>3.5344419806450284E-3</v>
      </c>
      <c r="L250" s="60">
        <f t="shared" ca="1" si="51"/>
        <v>1.2492280114545952E-5</v>
      </c>
      <c r="M250" s="60">
        <f t="shared" ca="1" si="43"/>
        <v>29744183.765164301</v>
      </c>
      <c r="N250" s="60">
        <f t="shared" ca="1" si="44"/>
        <v>1246955.5084962393</v>
      </c>
      <c r="O250" s="60">
        <f t="shared" ca="1" si="45"/>
        <v>11439772.579973651</v>
      </c>
      <c r="P250" s="18">
        <f t="shared" ca="1" si="52"/>
        <v>-3.5344419806450284E-3</v>
      </c>
    </row>
    <row r="251" spans="4:16" x14ac:dyDescent="0.2">
      <c r="D251" s="68">
        <f t="shared" si="42"/>
        <v>0</v>
      </c>
      <c r="E251" s="68">
        <f t="shared" si="42"/>
        <v>0</v>
      </c>
      <c r="F251" s="60">
        <f t="shared" si="46"/>
        <v>0</v>
      </c>
      <c r="G251" s="60">
        <f t="shared" si="47"/>
        <v>0</v>
      </c>
      <c r="H251" s="60">
        <f t="shared" si="48"/>
        <v>0</v>
      </c>
      <c r="I251" s="60">
        <f t="shared" si="49"/>
        <v>0</v>
      </c>
      <c r="J251" s="60">
        <f t="shared" si="50"/>
        <v>0</v>
      </c>
      <c r="K251" s="60">
        <f t="shared" ca="1" si="53"/>
        <v>3.5344419806450284E-3</v>
      </c>
      <c r="L251" s="60">
        <f t="shared" ca="1" si="51"/>
        <v>1.2492280114545952E-5</v>
      </c>
      <c r="M251" s="60">
        <f t="shared" ca="1" si="43"/>
        <v>29744183.765164301</v>
      </c>
      <c r="N251" s="60">
        <f t="shared" ca="1" si="44"/>
        <v>1246955.5084962393</v>
      </c>
      <c r="O251" s="60">
        <f t="shared" ca="1" si="45"/>
        <v>11439772.579973651</v>
      </c>
      <c r="P251" s="18">
        <f t="shared" ca="1" si="52"/>
        <v>-3.5344419806450284E-3</v>
      </c>
    </row>
    <row r="252" spans="4:16" x14ac:dyDescent="0.2">
      <c r="D252" s="68">
        <f t="shared" si="42"/>
        <v>0</v>
      </c>
      <c r="E252" s="68">
        <f t="shared" si="42"/>
        <v>0</v>
      </c>
      <c r="F252" s="60">
        <f t="shared" si="46"/>
        <v>0</v>
      </c>
      <c r="G252" s="60">
        <f t="shared" si="47"/>
        <v>0</v>
      </c>
      <c r="H252" s="60">
        <f t="shared" si="48"/>
        <v>0</v>
      </c>
      <c r="I252" s="60">
        <f t="shared" si="49"/>
        <v>0</v>
      </c>
      <c r="J252" s="60">
        <f t="shared" si="50"/>
        <v>0</v>
      </c>
      <c r="K252" s="60">
        <f t="shared" ca="1" si="53"/>
        <v>3.5344419806450284E-3</v>
      </c>
      <c r="L252" s="60">
        <f t="shared" ca="1" si="51"/>
        <v>1.2492280114545952E-5</v>
      </c>
      <c r="M252" s="60">
        <f t="shared" ca="1" si="43"/>
        <v>29744183.765164301</v>
      </c>
      <c r="N252" s="60">
        <f t="shared" ca="1" si="44"/>
        <v>1246955.5084962393</v>
      </c>
      <c r="O252" s="60">
        <f t="shared" ca="1" si="45"/>
        <v>11439772.579973651</v>
      </c>
      <c r="P252" s="18">
        <f t="shared" ca="1" si="52"/>
        <v>-3.5344419806450284E-3</v>
      </c>
    </row>
    <row r="253" spans="4:16" x14ac:dyDescent="0.2">
      <c r="D253" s="68">
        <f t="shared" si="42"/>
        <v>0</v>
      </c>
      <c r="E253" s="68">
        <f t="shared" si="42"/>
        <v>0</v>
      </c>
      <c r="F253" s="60">
        <f t="shared" si="46"/>
        <v>0</v>
      </c>
      <c r="G253" s="60">
        <f t="shared" si="47"/>
        <v>0</v>
      </c>
      <c r="H253" s="60">
        <f t="shared" si="48"/>
        <v>0</v>
      </c>
      <c r="I253" s="60">
        <f t="shared" si="49"/>
        <v>0</v>
      </c>
      <c r="J253" s="60">
        <f t="shared" si="50"/>
        <v>0</v>
      </c>
      <c r="K253" s="60">
        <f t="shared" ca="1" si="53"/>
        <v>3.5344419806450284E-3</v>
      </c>
      <c r="L253" s="60">
        <f t="shared" ca="1" si="51"/>
        <v>1.2492280114545952E-5</v>
      </c>
      <c r="M253" s="60">
        <f t="shared" ca="1" si="43"/>
        <v>29744183.765164301</v>
      </c>
      <c r="N253" s="60">
        <f t="shared" ca="1" si="44"/>
        <v>1246955.5084962393</v>
      </c>
      <c r="O253" s="60">
        <f t="shared" ca="1" si="45"/>
        <v>11439772.579973651</v>
      </c>
      <c r="P253" s="18">
        <f t="shared" ca="1" si="52"/>
        <v>-3.5344419806450284E-3</v>
      </c>
    </row>
    <row r="254" spans="4:16" x14ac:dyDescent="0.2">
      <c r="D254" s="68">
        <f t="shared" si="42"/>
        <v>0</v>
      </c>
      <c r="E254" s="68">
        <f t="shared" si="42"/>
        <v>0</v>
      </c>
      <c r="F254" s="60">
        <f t="shared" si="46"/>
        <v>0</v>
      </c>
      <c r="G254" s="60">
        <f t="shared" si="47"/>
        <v>0</v>
      </c>
      <c r="H254" s="60">
        <f t="shared" si="48"/>
        <v>0</v>
      </c>
      <c r="I254" s="60">
        <f t="shared" si="49"/>
        <v>0</v>
      </c>
      <c r="J254" s="60">
        <f t="shared" si="50"/>
        <v>0</v>
      </c>
      <c r="K254" s="60">
        <f t="shared" ca="1" si="53"/>
        <v>3.5344419806450284E-3</v>
      </c>
      <c r="L254" s="60">
        <f t="shared" ca="1" si="51"/>
        <v>1.2492280114545952E-5</v>
      </c>
      <c r="M254" s="60">
        <f t="shared" ca="1" si="43"/>
        <v>29744183.765164301</v>
      </c>
      <c r="N254" s="60">
        <f t="shared" ca="1" si="44"/>
        <v>1246955.5084962393</v>
      </c>
      <c r="O254" s="60">
        <f t="shared" ca="1" si="45"/>
        <v>11439772.579973651</v>
      </c>
      <c r="P254" s="18">
        <f t="shared" ca="1" si="52"/>
        <v>-3.5344419806450284E-3</v>
      </c>
    </row>
    <row r="255" spans="4:16" x14ac:dyDescent="0.2">
      <c r="D255" s="68">
        <f t="shared" si="42"/>
        <v>0</v>
      </c>
      <c r="E255" s="68">
        <f t="shared" si="42"/>
        <v>0</v>
      </c>
      <c r="F255" s="60">
        <f t="shared" si="46"/>
        <v>0</v>
      </c>
      <c r="G255" s="60">
        <f t="shared" si="47"/>
        <v>0</v>
      </c>
      <c r="H255" s="60">
        <f t="shared" si="48"/>
        <v>0</v>
      </c>
      <c r="I255" s="60">
        <f t="shared" si="49"/>
        <v>0</v>
      </c>
      <c r="J255" s="60">
        <f t="shared" si="50"/>
        <v>0</v>
      </c>
      <c r="K255" s="60">
        <f t="shared" ca="1" si="53"/>
        <v>3.5344419806450284E-3</v>
      </c>
      <c r="L255" s="60">
        <f t="shared" ca="1" si="51"/>
        <v>1.2492280114545952E-5</v>
      </c>
      <c r="M255" s="60">
        <f t="shared" ca="1" si="43"/>
        <v>29744183.765164301</v>
      </c>
      <c r="N255" s="60">
        <f t="shared" ca="1" si="44"/>
        <v>1246955.5084962393</v>
      </c>
      <c r="O255" s="60">
        <f t="shared" ca="1" si="45"/>
        <v>11439772.579973651</v>
      </c>
      <c r="P255" s="18">
        <f t="shared" ca="1" si="52"/>
        <v>-3.5344419806450284E-3</v>
      </c>
    </row>
    <row r="256" spans="4:16" x14ac:dyDescent="0.2">
      <c r="D256" s="68">
        <f t="shared" si="42"/>
        <v>0</v>
      </c>
      <c r="E256" s="68">
        <f t="shared" si="42"/>
        <v>0</v>
      </c>
      <c r="F256" s="60">
        <f t="shared" si="46"/>
        <v>0</v>
      </c>
      <c r="G256" s="60">
        <f t="shared" si="47"/>
        <v>0</v>
      </c>
      <c r="H256" s="60">
        <f t="shared" si="48"/>
        <v>0</v>
      </c>
      <c r="I256" s="60">
        <f t="shared" si="49"/>
        <v>0</v>
      </c>
      <c r="J256" s="60">
        <f t="shared" si="50"/>
        <v>0</v>
      </c>
      <c r="K256" s="60">
        <f t="shared" ca="1" si="53"/>
        <v>3.5344419806450284E-3</v>
      </c>
      <c r="L256" s="60">
        <f t="shared" ca="1" si="51"/>
        <v>1.2492280114545952E-5</v>
      </c>
      <c r="M256" s="60">
        <f t="shared" ca="1" si="43"/>
        <v>29744183.765164301</v>
      </c>
      <c r="N256" s="60">
        <f t="shared" ca="1" si="44"/>
        <v>1246955.5084962393</v>
      </c>
      <c r="O256" s="60">
        <f t="shared" ca="1" si="45"/>
        <v>11439772.579973651</v>
      </c>
      <c r="P256" s="18">
        <f t="shared" ca="1" si="52"/>
        <v>-3.5344419806450284E-3</v>
      </c>
    </row>
    <row r="257" spans="4:16" x14ac:dyDescent="0.2">
      <c r="D257" s="68">
        <f t="shared" si="42"/>
        <v>0</v>
      </c>
      <c r="E257" s="68">
        <f t="shared" si="42"/>
        <v>0</v>
      </c>
      <c r="F257" s="60">
        <f t="shared" si="46"/>
        <v>0</v>
      </c>
      <c r="G257" s="60">
        <f t="shared" si="47"/>
        <v>0</v>
      </c>
      <c r="H257" s="60">
        <f t="shared" si="48"/>
        <v>0</v>
      </c>
      <c r="I257" s="60">
        <f t="shared" si="49"/>
        <v>0</v>
      </c>
      <c r="J257" s="60">
        <f t="shared" si="50"/>
        <v>0</v>
      </c>
      <c r="K257" s="60">
        <f t="shared" ca="1" si="53"/>
        <v>3.5344419806450284E-3</v>
      </c>
      <c r="L257" s="60">
        <f t="shared" ca="1" si="51"/>
        <v>1.2492280114545952E-5</v>
      </c>
      <c r="M257" s="60">
        <f t="shared" ca="1" si="43"/>
        <v>29744183.765164301</v>
      </c>
      <c r="N257" s="60">
        <f t="shared" ca="1" si="44"/>
        <v>1246955.5084962393</v>
      </c>
      <c r="O257" s="60">
        <f t="shared" ca="1" si="45"/>
        <v>11439772.579973651</v>
      </c>
      <c r="P257" s="18">
        <f t="shared" ca="1" si="52"/>
        <v>-3.5344419806450284E-3</v>
      </c>
    </row>
    <row r="258" spans="4:16" x14ac:dyDescent="0.2">
      <c r="D258" s="68">
        <f t="shared" si="42"/>
        <v>0</v>
      </c>
      <c r="E258" s="68">
        <f t="shared" si="42"/>
        <v>0</v>
      </c>
      <c r="F258" s="60">
        <f t="shared" si="46"/>
        <v>0</v>
      </c>
      <c r="G258" s="60">
        <f t="shared" si="47"/>
        <v>0</v>
      </c>
      <c r="H258" s="60">
        <f t="shared" si="48"/>
        <v>0</v>
      </c>
      <c r="I258" s="60">
        <f t="shared" si="49"/>
        <v>0</v>
      </c>
      <c r="J258" s="60">
        <f t="shared" si="50"/>
        <v>0</v>
      </c>
      <c r="K258" s="60">
        <f t="shared" ca="1" si="53"/>
        <v>3.5344419806450284E-3</v>
      </c>
      <c r="L258" s="60">
        <f t="shared" ca="1" si="51"/>
        <v>1.2492280114545952E-5</v>
      </c>
      <c r="M258" s="60">
        <f t="shared" ca="1" si="43"/>
        <v>29744183.765164301</v>
      </c>
      <c r="N258" s="60">
        <f t="shared" ca="1" si="44"/>
        <v>1246955.5084962393</v>
      </c>
      <c r="O258" s="60">
        <f t="shared" ca="1" si="45"/>
        <v>11439772.579973651</v>
      </c>
      <c r="P258" s="18">
        <f t="shared" ca="1" si="52"/>
        <v>-3.5344419806450284E-3</v>
      </c>
    </row>
    <row r="259" spans="4:16" x14ac:dyDescent="0.2">
      <c r="D259" s="68">
        <f t="shared" si="42"/>
        <v>0</v>
      </c>
      <c r="E259" s="68">
        <f t="shared" si="42"/>
        <v>0</v>
      </c>
      <c r="F259" s="60">
        <f t="shared" si="46"/>
        <v>0</v>
      </c>
      <c r="G259" s="60">
        <f t="shared" si="47"/>
        <v>0</v>
      </c>
      <c r="H259" s="60">
        <f t="shared" si="48"/>
        <v>0</v>
      </c>
      <c r="I259" s="60">
        <f t="shared" si="49"/>
        <v>0</v>
      </c>
      <c r="J259" s="60">
        <f t="shared" si="50"/>
        <v>0</v>
      </c>
      <c r="K259" s="60">
        <f t="shared" ca="1" si="53"/>
        <v>3.5344419806450284E-3</v>
      </c>
      <c r="L259" s="60">
        <f t="shared" ca="1" si="51"/>
        <v>1.2492280114545952E-5</v>
      </c>
      <c r="M259" s="60">
        <f t="shared" ca="1" si="43"/>
        <v>29744183.765164301</v>
      </c>
      <c r="N259" s="60">
        <f t="shared" ca="1" si="44"/>
        <v>1246955.5084962393</v>
      </c>
      <c r="O259" s="60">
        <f t="shared" ca="1" si="45"/>
        <v>11439772.579973651</v>
      </c>
      <c r="P259" s="18">
        <f t="shared" ca="1" si="52"/>
        <v>-3.5344419806450284E-3</v>
      </c>
    </row>
    <row r="260" spans="4:16" x14ac:dyDescent="0.2">
      <c r="D260" s="68">
        <f t="shared" si="42"/>
        <v>0</v>
      </c>
      <c r="E260" s="68">
        <f t="shared" si="42"/>
        <v>0</v>
      </c>
      <c r="F260" s="60">
        <f t="shared" si="46"/>
        <v>0</v>
      </c>
      <c r="G260" s="60">
        <f t="shared" si="47"/>
        <v>0</v>
      </c>
      <c r="H260" s="60">
        <f t="shared" si="48"/>
        <v>0</v>
      </c>
      <c r="I260" s="60">
        <f t="shared" si="49"/>
        <v>0</v>
      </c>
      <c r="J260" s="60">
        <f t="shared" si="50"/>
        <v>0</v>
      </c>
      <c r="K260" s="60">
        <f t="shared" ca="1" si="53"/>
        <v>3.5344419806450284E-3</v>
      </c>
      <c r="L260" s="60">
        <f t="shared" ca="1" si="51"/>
        <v>1.2492280114545952E-5</v>
      </c>
      <c r="M260" s="60">
        <f t="shared" ca="1" si="43"/>
        <v>29744183.765164301</v>
      </c>
      <c r="N260" s="60">
        <f t="shared" ca="1" si="44"/>
        <v>1246955.5084962393</v>
      </c>
      <c r="O260" s="60">
        <f t="shared" ca="1" si="45"/>
        <v>11439772.579973651</v>
      </c>
      <c r="P260" s="18">
        <f t="shared" ca="1" si="52"/>
        <v>-3.5344419806450284E-3</v>
      </c>
    </row>
    <row r="261" spans="4:16" x14ac:dyDescent="0.2">
      <c r="D261" s="68">
        <f t="shared" si="42"/>
        <v>0</v>
      </c>
      <c r="E261" s="68">
        <f t="shared" si="42"/>
        <v>0</v>
      </c>
      <c r="F261" s="60">
        <f t="shared" si="46"/>
        <v>0</v>
      </c>
      <c r="G261" s="60">
        <f t="shared" si="47"/>
        <v>0</v>
      </c>
      <c r="H261" s="60">
        <f t="shared" si="48"/>
        <v>0</v>
      </c>
      <c r="I261" s="60">
        <f t="shared" si="49"/>
        <v>0</v>
      </c>
      <c r="J261" s="60">
        <f t="shared" si="50"/>
        <v>0</v>
      </c>
      <c r="K261" s="60">
        <f t="shared" ca="1" si="53"/>
        <v>3.5344419806450284E-3</v>
      </c>
      <c r="L261" s="60">
        <f t="shared" ca="1" si="51"/>
        <v>1.2492280114545952E-5</v>
      </c>
      <c r="M261" s="60">
        <f t="shared" ca="1" si="43"/>
        <v>29744183.765164301</v>
      </c>
      <c r="N261" s="60">
        <f t="shared" ca="1" si="44"/>
        <v>1246955.5084962393</v>
      </c>
      <c r="O261" s="60">
        <f t="shared" ca="1" si="45"/>
        <v>11439772.579973651</v>
      </c>
      <c r="P261" s="18">
        <f t="shared" ca="1" si="52"/>
        <v>-3.5344419806450284E-3</v>
      </c>
    </row>
    <row r="262" spans="4:16" x14ac:dyDescent="0.2">
      <c r="D262" s="68">
        <f t="shared" si="42"/>
        <v>0</v>
      </c>
      <c r="E262" s="68">
        <f t="shared" si="42"/>
        <v>0</v>
      </c>
      <c r="F262" s="60">
        <f t="shared" si="46"/>
        <v>0</v>
      </c>
      <c r="G262" s="60">
        <f t="shared" si="47"/>
        <v>0</v>
      </c>
      <c r="H262" s="60">
        <f t="shared" si="48"/>
        <v>0</v>
      </c>
      <c r="I262" s="60">
        <f t="shared" si="49"/>
        <v>0</v>
      </c>
      <c r="J262" s="60">
        <f t="shared" si="50"/>
        <v>0</v>
      </c>
      <c r="K262" s="60">
        <f t="shared" ca="1" si="53"/>
        <v>3.5344419806450284E-3</v>
      </c>
      <c r="L262" s="60">
        <f t="shared" ca="1" si="51"/>
        <v>1.2492280114545952E-5</v>
      </c>
      <c r="M262" s="60">
        <f t="shared" ca="1" si="43"/>
        <v>29744183.765164301</v>
      </c>
      <c r="N262" s="60">
        <f t="shared" ca="1" si="44"/>
        <v>1246955.5084962393</v>
      </c>
      <c r="O262" s="60">
        <f t="shared" ca="1" si="45"/>
        <v>11439772.579973651</v>
      </c>
      <c r="P262" s="18">
        <f t="shared" ca="1" si="52"/>
        <v>-3.5344419806450284E-3</v>
      </c>
    </row>
    <row r="263" spans="4:16" x14ac:dyDescent="0.2">
      <c r="D263" s="68">
        <f t="shared" si="42"/>
        <v>0</v>
      </c>
      <c r="E263" s="68">
        <f t="shared" si="42"/>
        <v>0</v>
      </c>
      <c r="F263" s="60">
        <f t="shared" si="46"/>
        <v>0</v>
      </c>
      <c r="G263" s="60">
        <f t="shared" si="47"/>
        <v>0</v>
      </c>
      <c r="H263" s="60">
        <f t="shared" si="48"/>
        <v>0</v>
      </c>
      <c r="I263" s="60">
        <f t="shared" si="49"/>
        <v>0</v>
      </c>
      <c r="J263" s="60">
        <f t="shared" si="50"/>
        <v>0</v>
      </c>
      <c r="K263" s="60">
        <f t="shared" ca="1" si="53"/>
        <v>3.5344419806450284E-3</v>
      </c>
      <c r="L263" s="60">
        <f t="shared" ca="1" si="51"/>
        <v>1.2492280114545952E-5</v>
      </c>
      <c r="M263" s="60">
        <f t="shared" ca="1" si="43"/>
        <v>29744183.765164301</v>
      </c>
      <c r="N263" s="60">
        <f t="shared" ca="1" si="44"/>
        <v>1246955.5084962393</v>
      </c>
      <c r="O263" s="60">
        <f t="shared" ca="1" si="45"/>
        <v>11439772.579973651</v>
      </c>
      <c r="P263" s="18">
        <f t="shared" ca="1" si="52"/>
        <v>-3.5344419806450284E-3</v>
      </c>
    </row>
    <row r="264" spans="4:16" x14ac:dyDescent="0.2">
      <c r="D264" s="68">
        <f t="shared" si="42"/>
        <v>0</v>
      </c>
      <c r="E264" s="68">
        <f t="shared" si="42"/>
        <v>0</v>
      </c>
      <c r="F264" s="60">
        <f t="shared" si="46"/>
        <v>0</v>
      </c>
      <c r="G264" s="60">
        <f t="shared" si="47"/>
        <v>0</v>
      </c>
      <c r="H264" s="60">
        <f t="shared" si="48"/>
        <v>0</v>
      </c>
      <c r="I264" s="60">
        <f t="shared" si="49"/>
        <v>0</v>
      </c>
      <c r="J264" s="60">
        <f t="shared" si="50"/>
        <v>0</v>
      </c>
      <c r="K264" s="60">
        <f t="shared" ca="1" si="53"/>
        <v>3.5344419806450284E-3</v>
      </c>
      <c r="L264" s="60">
        <f t="shared" ca="1" si="51"/>
        <v>1.2492280114545952E-5</v>
      </c>
      <c r="M264" s="60">
        <f t="shared" ca="1" si="43"/>
        <v>29744183.765164301</v>
      </c>
      <c r="N264" s="60">
        <f t="shared" ca="1" si="44"/>
        <v>1246955.5084962393</v>
      </c>
      <c r="O264" s="60">
        <f t="shared" ca="1" si="45"/>
        <v>11439772.579973651</v>
      </c>
      <c r="P264" s="18">
        <f t="shared" ca="1" si="52"/>
        <v>-3.5344419806450284E-3</v>
      </c>
    </row>
    <row r="265" spans="4:16" x14ac:dyDescent="0.2">
      <c r="D265" s="68">
        <f t="shared" si="42"/>
        <v>0</v>
      </c>
      <c r="E265" s="68">
        <f t="shared" si="42"/>
        <v>0</v>
      </c>
      <c r="F265" s="60">
        <f t="shared" si="46"/>
        <v>0</v>
      </c>
      <c r="G265" s="60">
        <f t="shared" si="47"/>
        <v>0</v>
      </c>
      <c r="H265" s="60">
        <f t="shared" si="48"/>
        <v>0</v>
      </c>
      <c r="I265" s="60">
        <f t="shared" si="49"/>
        <v>0</v>
      </c>
      <c r="J265" s="60">
        <f t="shared" si="50"/>
        <v>0</v>
      </c>
      <c r="K265" s="60">
        <f t="shared" ca="1" si="53"/>
        <v>3.5344419806450284E-3</v>
      </c>
      <c r="L265" s="60">
        <f t="shared" ca="1" si="51"/>
        <v>1.2492280114545952E-5</v>
      </c>
      <c r="M265" s="60">
        <f t="shared" ca="1" si="43"/>
        <v>29744183.765164301</v>
      </c>
      <c r="N265" s="60">
        <f t="shared" ca="1" si="44"/>
        <v>1246955.5084962393</v>
      </c>
      <c r="O265" s="60">
        <f t="shared" ca="1" si="45"/>
        <v>11439772.579973651</v>
      </c>
      <c r="P265" s="18">
        <f t="shared" ca="1" si="52"/>
        <v>-3.5344419806450284E-3</v>
      </c>
    </row>
    <row r="266" spans="4:16" x14ac:dyDescent="0.2">
      <c r="D266" s="68">
        <f t="shared" si="42"/>
        <v>0</v>
      </c>
      <c r="E266" s="68">
        <f t="shared" si="42"/>
        <v>0</v>
      </c>
      <c r="F266" s="60">
        <f t="shared" si="46"/>
        <v>0</v>
      </c>
      <c r="G266" s="60">
        <f t="shared" si="47"/>
        <v>0</v>
      </c>
      <c r="H266" s="60">
        <f t="shared" si="48"/>
        <v>0</v>
      </c>
      <c r="I266" s="60">
        <f t="shared" si="49"/>
        <v>0</v>
      </c>
      <c r="J266" s="60">
        <f t="shared" si="50"/>
        <v>0</v>
      </c>
      <c r="K266" s="60">
        <f t="shared" ca="1" si="53"/>
        <v>3.5344419806450284E-3</v>
      </c>
      <c r="L266" s="60">
        <f t="shared" ca="1" si="51"/>
        <v>1.2492280114545952E-5</v>
      </c>
      <c r="M266" s="60">
        <f t="shared" ca="1" si="43"/>
        <v>29744183.765164301</v>
      </c>
      <c r="N266" s="60">
        <f t="shared" ca="1" si="44"/>
        <v>1246955.5084962393</v>
      </c>
      <c r="O266" s="60">
        <f t="shared" ca="1" si="45"/>
        <v>11439772.579973651</v>
      </c>
      <c r="P266" s="18">
        <f t="shared" ca="1" si="52"/>
        <v>-3.5344419806450284E-3</v>
      </c>
    </row>
    <row r="267" spans="4:16" x14ac:dyDescent="0.2">
      <c r="D267" s="68">
        <f t="shared" si="42"/>
        <v>0</v>
      </c>
      <c r="E267" s="68">
        <f t="shared" si="42"/>
        <v>0</v>
      </c>
      <c r="F267" s="60">
        <f t="shared" si="46"/>
        <v>0</v>
      </c>
      <c r="G267" s="60">
        <f t="shared" si="47"/>
        <v>0</v>
      </c>
      <c r="H267" s="60">
        <f t="shared" si="48"/>
        <v>0</v>
      </c>
      <c r="I267" s="60">
        <f t="shared" si="49"/>
        <v>0</v>
      </c>
      <c r="J267" s="60">
        <f t="shared" si="50"/>
        <v>0</v>
      </c>
      <c r="K267" s="60">
        <f t="shared" ca="1" si="53"/>
        <v>3.5344419806450284E-3</v>
      </c>
      <c r="L267" s="60">
        <f t="shared" ca="1" si="51"/>
        <v>1.2492280114545952E-5</v>
      </c>
      <c r="M267" s="60">
        <f t="shared" ca="1" si="43"/>
        <v>29744183.765164301</v>
      </c>
      <c r="N267" s="60">
        <f t="shared" ca="1" si="44"/>
        <v>1246955.5084962393</v>
      </c>
      <c r="O267" s="60">
        <f t="shared" ca="1" si="45"/>
        <v>11439772.579973651</v>
      </c>
      <c r="P267" s="18">
        <f t="shared" ca="1" si="52"/>
        <v>-3.5344419806450284E-3</v>
      </c>
    </row>
    <row r="268" spans="4:16" x14ac:dyDescent="0.2">
      <c r="D268" s="68">
        <f t="shared" si="42"/>
        <v>0</v>
      </c>
      <c r="E268" s="68">
        <f t="shared" si="42"/>
        <v>0</v>
      </c>
      <c r="F268" s="60">
        <f t="shared" si="46"/>
        <v>0</v>
      </c>
      <c r="G268" s="60">
        <f t="shared" si="47"/>
        <v>0</v>
      </c>
      <c r="H268" s="60">
        <f t="shared" si="48"/>
        <v>0</v>
      </c>
      <c r="I268" s="60">
        <f t="shared" si="49"/>
        <v>0</v>
      </c>
      <c r="J268" s="60">
        <f t="shared" si="50"/>
        <v>0</v>
      </c>
      <c r="K268" s="60">
        <f t="shared" ca="1" si="53"/>
        <v>3.5344419806450284E-3</v>
      </c>
      <c r="L268" s="60">
        <f t="shared" ca="1" si="51"/>
        <v>1.2492280114545952E-5</v>
      </c>
      <c r="M268" s="60">
        <f t="shared" ca="1" si="43"/>
        <v>29744183.765164301</v>
      </c>
      <c r="N268" s="60">
        <f t="shared" ca="1" si="44"/>
        <v>1246955.5084962393</v>
      </c>
      <c r="O268" s="60">
        <f t="shared" ca="1" si="45"/>
        <v>11439772.579973651</v>
      </c>
      <c r="P268" s="18">
        <f t="shared" ca="1" si="52"/>
        <v>-3.5344419806450284E-3</v>
      </c>
    </row>
    <row r="269" spans="4:16" x14ac:dyDescent="0.2">
      <c r="D269" s="68">
        <f t="shared" si="42"/>
        <v>0</v>
      </c>
      <c r="E269" s="68">
        <f t="shared" si="42"/>
        <v>0</v>
      </c>
      <c r="F269" s="60">
        <f t="shared" si="46"/>
        <v>0</v>
      </c>
      <c r="G269" s="60">
        <f t="shared" si="47"/>
        <v>0</v>
      </c>
      <c r="H269" s="60">
        <f t="shared" si="48"/>
        <v>0</v>
      </c>
      <c r="I269" s="60">
        <f t="shared" si="49"/>
        <v>0</v>
      </c>
      <c r="J269" s="60">
        <f t="shared" si="50"/>
        <v>0</v>
      </c>
      <c r="K269" s="60">
        <f t="shared" ca="1" si="53"/>
        <v>3.5344419806450284E-3</v>
      </c>
      <c r="L269" s="60">
        <f t="shared" ca="1" si="51"/>
        <v>1.2492280114545952E-5</v>
      </c>
      <c r="M269" s="60">
        <f t="shared" ca="1" si="43"/>
        <v>29744183.765164301</v>
      </c>
      <c r="N269" s="60">
        <f t="shared" ca="1" si="44"/>
        <v>1246955.5084962393</v>
      </c>
      <c r="O269" s="60">
        <f t="shared" ca="1" si="45"/>
        <v>11439772.579973651</v>
      </c>
      <c r="P269" s="18">
        <f t="shared" ca="1" si="52"/>
        <v>-3.5344419806450284E-3</v>
      </c>
    </row>
    <row r="270" spans="4:16" x14ac:dyDescent="0.2">
      <c r="D270" s="68">
        <f t="shared" si="42"/>
        <v>0</v>
      </c>
      <c r="E270" s="68">
        <f t="shared" si="42"/>
        <v>0</v>
      </c>
      <c r="F270" s="60">
        <f t="shared" si="46"/>
        <v>0</v>
      </c>
      <c r="G270" s="60">
        <f t="shared" si="47"/>
        <v>0</v>
      </c>
      <c r="H270" s="60">
        <f t="shared" si="48"/>
        <v>0</v>
      </c>
      <c r="I270" s="60">
        <f t="shared" si="49"/>
        <v>0</v>
      </c>
      <c r="J270" s="60">
        <f t="shared" si="50"/>
        <v>0</v>
      </c>
      <c r="K270" s="60">
        <f t="shared" ca="1" si="53"/>
        <v>3.5344419806450284E-3</v>
      </c>
      <c r="L270" s="60">
        <f t="shared" ca="1" si="51"/>
        <v>1.2492280114545952E-5</v>
      </c>
      <c r="M270" s="60">
        <f t="shared" ca="1" si="43"/>
        <v>29744183.765164301</v>
      </c>
      <c r="N270" s="60">
        <f t="shared" ca="1" si="44"/>
        <v>1246955.5084962393</v>
      </c>
      <c r="O270" s="60">
        <f t="shared" ca="1" si="45"/>
        <v>11439772.579973651</v>
      </c>
      <c r="P270" s="18">
        <f t="shared" ca="1" si="52"/>
        <v>-3.5344419806450284E-3</v>
      </c>
    </row>
    <row r="271" spans="4:16" x14ac:dyDescent="0.2">
      <c r="D271" s="68">
        <f t="shared" si="42"/>
        <v>0</v>
      </c>
      <c r="E271" s="68">
        <f t="shared" si="42"/>
        <v>0</v>
      </c>
      <c r="F271" s="60">
        <f t="shared" si="46"/>
        <v>0</v>
      </c>
      <c r="G271" s="60">
        <f t="shared" si="47"/>
        <v>0</v>
      </c>
      <c r="H271" s="60">
        <f t="shared" si="48"/>
        <v>0</v>
      </c>
      <c r="I271" s="60">
        <f t="shared" si="49"/>
        <v>0</v>
      </c>
      <c r="J271" s="60">
        <f t="shared" si="50"/>
        <v>0</v>
      </c>
      <c r="K271" s="60">
        <f t="shared" ca="1" si="53"/>
        <v>3.5344419806450284E-3</v>
      </c>
      <c r="L271" s="60">
        <f t="shared" ca="1" si="51"/>
        <v>1.2492280114545952E-5</v>
      </c>
      <c r="M271" s="60">
        <f t="shared" ca="1" si="43"/>
        <v>29744183.765164301</v>
      </c>
      <c r="N271" s="60">
        <f t="shared" ca="1" si="44"/>
        <v>1246955.5084962393</v>
      </c>
      <c r="O271" s="60">
        <f t="shared" ca="1" si="45"/>
        <v>11439772.579973651</v>
      </c>
      <c r="P271" s="18">
        <f t="shared" ca="1" si="52"/>
        <v>-3.5344419806450284E-3</v>
      </c>
    </row>
    <row r="272" spans="4:16" x14ac:dyDescent="0.2">
      <c r="D272" s="68">
        <f t="shared" si="42"/>
        <v>0</v>
      </c>
      <c r="E272" s="68">
        <f t="shared" si="42"/>
        <v>0</v>
      </c>
      <c r="F272" s="60">
        <f t="shared" si="46"/>
        <v>0</v>
      </c>
      <c r="G272" s="60">
        <f t="shared" si="47"/>
        <v>0</v>
      </c>
      <c r="H272" s="60">
        <f t="shared" si="48"/>
        <v>0</v>
      </c>
      <c r="I272" s="60">
        <f t="shared" si="49"/>
        <v>0</v>
      </c>
      <c r="J272" s="60">
        <f t="shared" si="50"/>
        <v>0</v>
      </c>
      <c r="K272" s="60">
        <f t="shared" ca="1" si="53"/>
        <v>3.5344419806450284E-3</v>
      </c>
      <c r="L272" s="60">
        <f t="shared" ca="1" si="51"/>
        <v>1.2492280114545952E-5</v>
      </c>
      <c r="M272" s="60">
        <f t="shared" ca="1" si="43"/>
        <v>29744183.765164301</v>
      </c>
      <c r="N272" s="60">
        <f t="shared" ca="1" si="44"/>
        <v>1246955.5084962393</v>
      </c>
      <c r="O272" s="60">
        <f t="shared" ca="1" si="45"/>
        <v>11439772.579973651</v>
      </c>
      <c r="P272" s="18">
        <f t="shared" ca="1" si="52"/>
        <v>-3.5344419806450284E-3</v>
      </c>
    </row>
    <row r="273" spans="4:16" x14ac:dyDescent="0.2">
      <c r="D273" s="68">
        <f t="shared" ref="D273:E336" si="54">A273/A$18</f>
        <v>0</v>
      </c>
      <c r="E273" s="68">
        <f t="shared" si="54"/>
        <v>0</v>
      </c>
      <c r="F273" s="60">
        <f t="shared" si="46"/>
        <v>0</v>
      </c>
      <c r="G273" s="60">
        <f t="shared" si="47"/>
        <v>0</v>
      </c>
      <c r="H273" s="60">
        <f t="shared" si="48"/>
        <v>0</v>
      </c>
      <c r="I273" s="60">
        <f t="shared" si="49"/>
        <v>0</v>
      </c>
      <c r="J273" s="60">
        <f t="shared" si="50"/>
        <v>0</v>
      </c>
      <c r="K273" s="60">
        <f t="shared" ca="1" si="53"/>
        <v>3.5344419806450284E-3</v>
      </c>
      <c r="L273" s="60">
        <f t="shared" ca="1" si="51"/>
        <v>1.2492280114545952E-5</v>
      </c>
      <c r="M273" s="60">
        <f t="shared" ref="M273:M336" ca="1" si="55">(M$1-M$2*D273+M$3*F273)^2</f>
        <v>29744183.765164301</v>
      </c>
      <c r="N273" s="60">
        <f t="shared" ref="N273:N336" ca="1" si="56">(-M$2+M$4*D273-M$5*F273)^2</f>
        <v>1246955.5084962393</v>
      </c>
      <c r="O273" s="60">
        <f t="shared" ref="O273:O336" ca="1" si="57">+(M$3-D273*M$5+F273*M$6)^2</f>
        <v>11439772.579973651</v>
      </c>
      <c r="P273" s="18">
        <f t="shared" ca="1" si="52"/>
        <v>-3.5344419806450284E-3</v>
      </c>
    </row>
    <row r="274" spans="4:16" x14ac:dyDescent="0.2">
      <c r="D274" s="68">
        <f t="shared" si="54"/>
        <v>0</v>
      </c>
      <c r="E274" s="68">
        <f t="shared" si="54"/>
        <v>0</v>
      </c>
      <c r="F274" s="60">
        <f t="shared" ref="F274:F337" si="58">D274*D274</f>
        <v>0</v>
      </c>
      <c r="G274" s="60">
        <f t="shared" ref="G274:G337" si="59">D274*F274</f>
        <v>0</v>
      </c>
      <c r="H274" s="60">
        <f t="shared" ref="H274:H337" si="60">F274*F274</f>
        <v>0</v>
      </c>
      <c r="I274" s="60">
        <f t="shared" ref="I274:I337" si="61">E274*D274</f>
        <v>0</v>
      </c>
      <c r="J274" s="60">
        <f t="shared" ref="J274:J337" si="62">I274*D274</f>
        <v>0</v>
      </c>
      <c r="K274" s="60">
        <f t="shared" ca="1" si="53"/>
        <v>3.5344419806450284E-3</v>
      </c>
      <c r="L274" s="60">
        <f t="shared" ref="L274:L337" ca="1" si="63">+(K274-E274)^2</f>
        <v>1.2492280114545952E-5</v>
      </c>
      <c r="M274" s="60">
        <f t="shared" ca="1" si="55"/>
        <v>29744183.765164301</v>
      </c>
      <c r="N274" s="60">
        <f t="shared" ca="1" si="56"/>
        <v>1246955.5084962393</v>
      </c>
      <c r="O274" s="60">
        <f t="shared" ca="1" si="57"/>
        <v>11439772.579973651</v>
      </c>
      <c r="P274" s="18">
        <f t="shared" ref="P274:P337" ca="1" si="64">+E274-K274</f>
        <v>-3.5344419806450284E-3</v>
      </c>
    </row>
    <row r="275" spans="4:16" x14ac:dyDescent="0.2">
      <c r="D275" s="68">
        <f t="shared" si="54"/>
        <v>0</v>
      </c>
      <c r="E275" s="68">
        <f t="shared" si="54"/>
        <v>0</v>
      </c>
      <c r="F275" s="60">
        <f t="shared" si="58"/>
        <v>0</v>
      </c>
      <c r="G275" s="60">
        <f t="shared" si="59"/>
        <v>0</v>
      </c>
      <c r="H275" s="60">
        <f t="shared" si="60"/>
        <v>0</v>
      </c>
      <c r="I275" s="60">
        <f t="shared" si="61"/>
        <v>0</v>
      </c>
      <c r="J275" s="60">
        <f t="shared" si="62"/>
        <v>0</v>
      </c>
      <c r="K275" s="60">
        <f t="shared" ref="K275:K338" ca="1" si="65">+E$4+E$5*D275+E$6*D275^2</f>
        <v>3.5344419806450284E-3</v>
      </c>
      <c r="L275" s="60">
        <f t="shared" ca="1" si="63"/>
        <v>1.2492280114545952E-5</v>
      </c>
      <c r="M275" s="60">
        <f t="shared" ca="1" si="55"/>
        <v>29744183.765164301</v>
      </c>
      <c r="N275" s="60">
        <f t="shared" ca="1" si="56"/>
        <v>1246955.5084962393</v>
      </c>
      <c r="O275" s="60">
        <f t="shared" ca="1" si="57"/>
        <v>11439772.579973651</v>
      </c>
      <c r="P275" s="18">
        <f t="shared" ca="1" si="64"/>
        <v>-3.5344419806450284E-3</v>
      </c>
    </row>
    <row r="276" spans="4:16" x14ac:dyDescent="0.2">
      <c r="D276" s="68">
        <f t="shared" si="54"/>
        <v>0</v>
      </c>
      <c r="E276" s="68">
        <f t="shared" si="54"/>
        <v>0</v>
      </c>
      <c r="F276" s="60">
        <f t="shared" si="58"/>
        <v>0</v>
      </c>
      <c r="G276" s="60">
        <f t="shared" si="59"/>
        <v>0</v>
      </c>
      <c r="H276" s="60">
        <f t="shared" si="60"/>
        <v>0</v>
      </c>
      <c r="I276" s="60">
        <f t="shared" si="61"/>
        <v>0</v>
      </c>
      <c r="J276" s="60">
        <f t="shared" si="62"/>
        <v>0</v>
      </c>
      <c r="K276" s="60">
        <f t="shared" ca="1" si="65"/>
        <v>3.5344419806450284E-3</v>
      </c>
      <c r="L276" s="60">
        <f t="shared" ca="1" si="63"/>
        <v>1.2492280114545952E-5</v>
      </c>
      <c r="M276" s="60">
        <f t="shared" ca="1" si="55"/>
        <v>29744183.765164301</v>
      </c>
      <c r="N276" s="60">
        <f t="shared" ca="1" si="56"/>
        <v>1246955.5084962393</v>
      </c>
      <c r="O276" s="60">
        <f t="shared" ca="1" si="57"/>
        <v>11439772.579973651</v>
      </c>
      <c r="P276" s="18">
        <f t="shared" ca="1" si="64"/>
        <v>-3.5344419806450284E-3</v>
      </c>
    </row>
    <row r="277" spans="4:16" x14ac:dyDescent="0.2">
      <c r="D277" s="68">
        <f t="shared" si="54"/>
        <v>0</v>
      </c>
      <c r="E277" s="68">
        <f t="shared" si="54"/>
        <v>0</v>
      </c>
      <c r="F277" s="60">
        <f t="shared" si="58"/>
        <v>0</v>
      </c>
      <c r="G277" s="60">
        <f t="shared" si="59"/>
        <v>0</v>
      </c>
      <c r="H277" s="60">
        <f t="shared" si="60"/>
        <v>0</v>
      </c>
      <c r="I277" s="60">
        <f t="shared" si="61"/>
        <v>0</v>
      </c>
      <c r="J277" s="60">
        <f t="shared" si="62"/>
        <v>0</v>
      </c>
      <c r="K277" s="60">
        <f t="shared" ca="1" si="65"/>
        <v>3.5344419806450284E-3</v>
      </c>
      <c r="L277" s="60">
        <f t="shared" ca="1" si="63"/>
        <v>1.2492280114545952E-5</v>
      </c>
      <c r="M277" s="60">
        <f t="shared" ca="1" si="55"/>
        <v>29744183.765164301</v>
      </c>
      <c r="N277" s="60">
        <f t="shared" ca="1" si="56"/>
        <v>1246955.5084962393</v>
      </c>
      <c r="O277" s="60">
        <f t="shared" ca="1" si="57"/>
        <v>11439772.579973651</v>
      </c>
      <c r="P277" s="18">
        <f t="shared" ca="1" si="64"/>
        <v>-3.5344419806450284E-3</v>
      </c>
    </row>
    <row r="278" spans="4:16" x14ac:dyDescent="0.2">
      <c r="D278" s="68">
        <f t="shared" si="54"/>
        <v>0</v>
      </c>
      <c r="E278" s="68">
        <f t="shared" si="54"/>
        <v>0</v>
      </c>
      <c r="F278" s="60">
        <f t="shared" si="58"/>
        <v>0</v>
      </c>
      <c r="G278" s="60">
        <f t="shared" si="59"/>
        <v>0</v>
      </c>
      <c r="H278" s="60">
        <f t="shared" si="60"/>
        <v>0</v>
      </c>
      <c r="I278" s="60">
        <f t="shared" si="61"/>
        <v>0</v>
      </c>
      <c r="J278" s="60">
        <f t="shared" si="62"/>
        <v>0</v>
      </c>
      <c r="K278" s="60">
        <f t="shared" ca="1" si="65"/>
        <v>3.5344419806450284E-3</v>
      </c>
      <c r="L278" s="60">
        <f t="shared" ca="1" si="63"/>
        <v>1.2492280114545952E-5</v>
      </c>
      <c r="M278" s="60">
        <f t="shared" ca="1" si="55"/>
        <v>29744183.765164301</v>
      </c>
      <c r="N278" s="60">
        <f t="shared" ca="1" si="56"/>
        <v>1246955.5084962393</v>
      </c>
      <c r="O278" s="60">
        <f t="shared" ca="1" si="57"/>
        <v>11439772.579973651</v>
      </c>
      <c r="P278" s="18">
        <f t="shared" ca="1" si="64"/>
        <v>-3.5344419806450284E-3</v>
      </c>
    </row>
    <row r="279" spans="4:16" x14ac:dyDescent="0.2">
      <c r="D279" s="68">
        <f t="shared" si="54"/>
        <v>0</v>
      </c>
      <c r="E279" s="68">
        <f t="shared" si="54"/>
        <v>0</v>
      </c>
      <c r="F279" s="60">
        <f t="shared" si="58"/>
        <v>0</v>
      </c>
      <c r="G279" s="60">
        <f t="shared" si="59"/>
        <v>0</v>
      </c>
      <c r="H279" s="60">
        <f t="shared" si="60"/>
        <v>0</v>
      </c>
      <c r="I279" s="60">
        <f t="shared" si="61"/>
        <v>0</v>
      </c>
      <c r="J279" s="60">
        <f t="shared" si="62"/>
        <v>0</v>
      </c>
      <c r="K279" s="60">
        <f t="shared" ca="1" si="65"/>
        <v>3.5344419806450284E-3</v>
      </c>
      <c r="L279" s="60">
        <f t="shared" ca="1" si="63"/>
        <v>1.2492280114545952E-5</v>
      </c>
      <c r="M279" s="60">
        <f t="shared" ca="1" si="55"/>
        <v>29744183.765164301</v>
      </c>
      <c r="N279" s="60">
        <f t="shared" ca="1" si="56"/>
        <v>1246955.5084962393</v>
      </c>
      <c r="O279" s="60">
        <f t="shared" ca="1" si="57"/>
        <v>11439772.579973651</v>
      </c>
      <c r="P279" s="18">
        <f t="shared" ca="1" si="64"/>
        <v>-3.5344419806450284E-3</v>
      </c>
    </row>
    <row r="280" spans="4:16" x14ac:dyDescent="0.2">
      <c r="D280" s="68">
        <f t="shared" si="54"/>
        <v>0</v>
      </c>
      <c r="E280" s="68">
        <f t="shared" si="54"/>
        <v>0</v>
      </c>
      <c r="F280" s="60">
        <f t="shared" si="58"/>
        <v>0</v>
      </c>
      <c r="G280" s="60">
        <f t="shared" si="59"/>
        <v>0</v>
      </c>
      <c r="H280" s="60">
        <f t="shared" si="60"/>
        <v>0</v>
      </c>
      <c r="I280" s="60">
        <f t="shared" si="61"/>
        <v>0</v>
      </c>
      <c r="J280" s="60">
        <f t="shared" si="62"/>
        <v>0</v>
      </c>
      <c r="K280" s="60">
        <f t="shared" ca="1" si="65"/>
        <v>3.5344419806450284E-3</v>
      </c>
      <c r="L280" s="60">
        <f t="shared" ca="1" si="63"/>
        <v>1.2492280114545952E-5</v>
      </c>
      <c r="M280" s="60">
        <f t="shared" ca="1" si="55"/>
        <v>29744183.765164301</v>
      </c>
      <c r="N280" s="60">
        <f t="shared" ca="1" si="56"/>
        <v>1246955.5084962393</v>
      </c>
      <c r="O280" s="60">
        <f t="shared" ca="1" si="57"/>
        <v>11439772.579973651</v>
      </c>
      <c r="P280" s="18">
        <f t="shared" ca="1" si="64"/>
        <v>-3.5344419806450284E-3</v>
      </c>
    </row>
    <row r="281" spans="4:16" x14ac:dyDescent="0.2">
      <c r="D281" s="68">
        <f t="shared" si="54"/>
        <v>0</v>
      </c>
      <c r="E281" s="68">
        <f t="shared" si="54"/>
        <v>0</v>
      </c>
      <c r="F281" s="60">
        <f t="shared" si="58"/>
        <v>0</v>
      </c>
      <c r="G281" s="60">
        <f t="shared" si="59"/>
        <v>0</v>
      </c>
      <c r="H281" s="60">
        <f t="shared" si="60"/>
        <v>0</v>
      </c>
      <c r="I281" s="60">
        <f t="shared" si="61"/>
        <v>0</v>
      </c>
      <c r="J281" s="60">
        <f t="shared" si="62"/>
        <v>0</v>
      </c>
      <c r="K281" s="60">
        <f t="shared" ca="1" si="65"/>
        <v>3.5344419806450284E-3</v>
      </c>
      <c r="L281" s="60">
        <f t="shared" ca="1" si="63"/>
        <v>1.2492280114545952E-5</v>
      </c>
      <c r="M281" s="60">
        <f t="shared" ca="1" si="55"/>
        <v>29744183.765164301</v>
      </c>
      <c r="N281" s="60">
        <f t="shared" ca="1" si="56"/>
        <v>1246955.5084962393</v>
      </c>
      <c r="O281" s="60">
        <f t="shared" ca="1" si="57"/>
        <v>11439772.579973651</v>
      </c>
      <c r="P281" s="18">
        <f t="shared" ca="1" si="64"/>
        <v>-3.5344419806450284E-3</v>
      </c>
    </row>
    <row r="282" spans="4:16" x14ac:dyDescent="0.2">
      <c r="D282" s="68">
        <f t="shared" si="54"/>
        <v>0</v>
      </c>
      <c r="E282" s="68">
        <f t="shared" si="54"/>
        <v>0</v>
      </c>
      <c r="F282" s="60">
        <f t="shared" si="58"/>
        <v>0</v>
      </c>
      <c r="G282" s="60">
        <f t="shared" si="59"/>
        <v>0</v>
      </c>
      <c r="H282" s="60">
        <f t="shared" si="60"/>
        <v>0</v>
      </c>
      <c r="I282" s="60">
        <f t="shared" si="61"/>
        <v>0</v>
      </c>
      <c r="J282" s="60">
        <f t="shared" si="62"/>
        <v>0</v>
      </c>
      <c r="K282" s="60">
        <f t="shared" ca="1" si="65"/>
        <v>3.5344419806450284E-3</v>
      </c>
      <c r="L282" s="60">
        <f t="shared" ca="1" si="63"/>
        <v>1.2492280114545952E-5</v>
      </c>
      <c r="M282" s="60">
        <f t="shared" ca="1" si="55"/>
        <v>29744183.765164301</v>
      </c>
      <c r="N282" s="60">
        <f t="shared" ca="1" si="56"/>
        <v>1246955.5084962393</v>
      </c>
      <c r="O282" s="60">
        <f t="shared" ca="1" si="57"/>
        <v>11439772.579973651</v>
      </c>
      <c r="P282" s="18">
        <f t="shared" ca="1" si="64"/>
        <v>-3.5344419806450284E-3</v>
      </c>
    </row>
    <row r="283" spans="4:16" x14ac:dyDescent="0.2">
      <c r="D283" s="68">
        <f t="shared" si="54"/>
        <v>0</v>
      </c>
      <c r="E283" s="68">
        <f t="shared" si="54"/>
        <v>0</v>
      </c>
      <c r="F283" s="60">
        <f t="shared" si="58"/>
        <v>0</v>
      </c>
      <c r="G283" s="60">
        <f t="shared" si="59"/>
        <v>0</v>
      </c>
      <c r="H283" s="60">
        <f t="shared" si="60"/>
        <v>0</v>
      </c>
      <c r="I283" s="60">
        <f t="shared" si="61"/>
        <v>0</v>
      </c>
      <c r="J283" s="60">
        <f t="shared" si="62"/>
        <v>0</v>
      </c>
      <c r="K283" s="60">
        <f t="shared" ca="1" si="65"/>
        <v>3.5344419806450284E-3</v>
      </c>
      <c r="L283" s="60">
        <f t="shared" ca="1" si="63"/>
        <v>1.2492280114545952E-5</v>
      </c>
      <c r="M283" s="60">
        <f t="shared" ca="1" si="55"/>
        <v>29744183.765164301</v>
      </c>
      <c r="N283" s="60">
        <f t="shared" ca="1" si="56"/>
        <v>1246955.5084962393</v>
      </c>
      <c r="O283" s="60">
        <f t="shared" ca="1" si="57"/>
        <v>11439772.579973651</v>
      </c>
      <c r="P283" s="18">
        <f t="shared" ca="1" si="64"/>
        <v>-3.5344419806450284E-3</v>
      </c>
    </row>
    <row r="284" spans="4:16" x14ac:dyDescent="0.2">
      <c r="D284" s="68">
        <f t="shared" si="54"/>
        <v>0</v>
      </c>
      <c r="E284" s="68">
        <f t="shared" si="54"/>
        <v>0</v>
      </c>
      <c r="F284" s="60">
        <f t="shared" si="58"/>
        <v>0</v>
      </c>
      <c r="G284" s="60">
        <f t="shared" si="59"/>
        <v>0</v>
      </c>
      <c r="H284" s="60">
        <f t="shared" si="60"/>
        <v>0</v>
      </c>
      <c r="I284" s="60">
        <f t="shared" si="61"/>
        <v>0</v>
      </c>
      <c r="J284" s="60">
        <f t="shared" si="62"/>
        <v>0</v>
      </c>
      <c r="K284" s="60">
        <f t="shared" ca="1" si="65"/>
        <v>3.5344419806450284E-3</v>
      </c>
      <c r="L284" s="60">
        <f t="shared" ca="1" si="63"/>
        <v>1.2492280114545952E-5</v>
      </c>
      <c r="M284" s="60">
        <f t="shared" ca="1" si="55"/>
        <v>29744183.765164301</v>
      </c>
      <c r="N284" s="60">
        <f t="shared" ca="1" si="56"/>
        <v>1246955.5084962393</v>
      </c>
      <c r="O284" s="60">
        <f t="shared" ca="1" si="57"/>
        <v>11439772.579973651</v>
      </c>
      <c r="P284" s="18">
        <f t="shared" ca="1" si="64"/>
        <v>-3.5344419806450284E-3</v>
      </c>
    </row>
    <row r="285" spans="4:16" x14ac:dyDescent="0.2">
      <c r="D285" s="68">
        <f t="shared" si="54"/>
        <v>0</v>
      </c>
      <c r="E285" s="68">
        <f t="shared" si="54"/>
        <v>0</v>
      </c>
      <c r="F285" s="60">
        <f t="shared" si="58"/>
        <v>0</v>
      </c>
      <c r="G285" s="60">
        <f t="shared" si="59"/>
        <v>0</v>
      </c>
      <c r="H285" s="60">
        <f t="shared" si="60"/>
        <v>0</v>
      </c>
      <c r="I285" s="60">
        <f t="shared" si="61"/>
        <v>0</v>
      </c>
      <c r="J285" s="60">
        <f t="shared" si="62"/>
        <v>0</v>
      </c>
      <c r="K285" s="60">
        <f t="shared" ca="1" si="65"/>
        <v>3.5344419806450284E-3</v>
      </c>
      <c r="L285" s="60">
        <f t="shared" ca="1" si="63"/>
        <v>1.2492280114545952E-5</v>
      </c>
      <c r="M285" s="60">
        <f t="shared" ca="1" si="55"/>
        <v>29744183.765164301</v>
      </c>
      <c r="N285" s="60">
        <f t="shared" ca="1" si="56"/>
        <v>1246955.5084962393</v>
      </c>
      <c r="O285" s="60">
        <f t="shared" ca="1" si="57"/>
        <v>11439772.579973651</v>
      </c>
      <c r="P285" s="18">
        <f t="shared" ca="1" si="64"/>
        <v>-3.5344419806450284E-3</v>
      </c>
    </row>
    <row r="286" spans="4:16" x14ac:dyDescent="0.2">
      <c r="D286" s="68">
        <f t="shared" si="54"/>
        <v>0</v>
      </c>
      <c r="E286" s="68">
        <f t="shared" si="54"/>
        <v>0</v>
      </c>
      <c r="F286" s="60">
        <f t="shared" si="58"/>
        <v>0</v>
      </c>
      <c r="G286" s="60">
        <f t="shared" si="59"/>
        <v>0</v>
      </c>
      <c r="H286" s="60">
        <f t="shared" si="60"/>
        <v>0</v>
      </c>
      <c r="I286" s="60">
        <f t="shared" si="61"/>
        <v>0</v>
      </c>
      <c r="J286" s="60">
        <f t="shared" si="62"/>
        <v>0</v>
      </c>
      <c r="K286" s="60">
        <f t="shared" ca="1" si="65"/>
        <v>3.5344419806450284E-3</v>
      </c>
      <c r="L286" s="60">
        <f t="shared" ca="1" si="63"/>
        <v>1.2492280114545952E-5</v>
      </c>
      <c r="M286" s="60">
        <f t="shared" ca="1" si="55"/>
        <v>29744183.765164301</v>
      </c>
      <c r="N286" s="60">
        <f t="shared" ca="1" si="56"/>
        <v>1246955.5084962393</v>
      </c>
      <c r="O286" s="60">
        <f t="shared" ca="1" si="57"/>
        <v>11439772.579973651</v>
      </c>
      <c r="P286" s="18">
        <f t="shared" ca="1" si="64"/>
        <v>-3.5344419806450284E-3</v>
      </c>
    </row>
    <row r="287" spans="4:16" x14ac:dyDescent="0.2">
      <c r="D287" s="68">
        <f t="shared" si="54"/>
        <v>0</v>
      </c>
      <c r="E287" s="68">
        <f t="shared" si="54"/>
        <v>0</v>
      </c>
      <c r="F287" s="60">
        <f t="shared" si="58"/>
        <v>0</v>
      </c>
      <c r="G287" s="60">
        <f t="shared" si="59"/>
        <v>0</v>
      </c>
      <c r="H287" s="60">
        <f t="shared" si="60"/>
        <v>0</v>
      </c>
      <c r="I287" s="60">
        <f t="shared" si="61"/>
        <v>0</v>
      </c>
      <c r="J287" s="60">
        <f t="shared" si="62"/>
        <v>0</v>
      </c>
      <c r="K287" s="60">
        <f t="shared" ca="1" si="65"/>
        <v>3.5344419806450284E-3</v>
      </c>
      <c r="L287" s="60">
        <f t="shared" ca="1" si="63"/>
        <v>1.2492280114545952E-5</v>
      </c>
      <c r="M287" s="60">
        <f t="shared" ca="1" si="55"/>
        <v>29744183.765164301</v>
      </c>
      <c r="N287" s="60">
        <f t="shared" ca="1" si="56"/>
        <v>1246955.5084962393</v>
      </c>
      <c r="O287" s="60">
        <f t="shared" ca="1" si="57"/>
        <v>11439772.579973651</v>
      </c>
      <c r="P287" s="18">
        <f t="shared" ca="1" si="64"/>
        <v>-3.5344419806450284E-3</v>
      </c>
    </row>
    <row r="288" spans="4:16" x14ac:dyDescent="0.2">
      <c r="D288" s="68">
        <f t="shared" si="54"/>
        <v>0</v>
      </c>
      <c r="E288" s="68">
        <f t="shared" si="54"/>
        <v>0</v>
      </c>
      <c r="F288" s="60">
        <f t="shared" si="58"/>
        <v>0</v>
      </c>
      <c r="G288" s="60">
        <f t="shared" si="59"/>
        <v>0</v>
      </c>
      <c r="H288" s="60">
        <f t="shared" si="60"/>
        <v>0</v>
      </c>
      <c r="I288" s="60">
        <f t="shared" si="61"/>
        <v>0</v>
      </c>
      <c r="J288" s="60">
        <f t="shared" si="62"/>
        <v>0</v>
      </c>
      <c r="K288" s="60">
        <f t="shared" ca="1" si="65"/>
        <v>3.5344419806450284E-3</v>
      </c>
      <c r="L288" s="60">
        <f t="shared" ca="1" si="63"/>
        <v>1.2492280114545952E-5</v>
      </c>
      <c r="M288" s="60">
        <f t="shared" ca="1" si="55"/>
        <v>29744183.765164301</v>
      </c>
      <c r="N288" s="60">
        <f t="shared" ca="1" si="56"/>
        <v>1246955.5084962393</v>
      </c>
      <c r="O288" s="60">
        <f t="shared" ca="1" si="57"/>
        <v>11439772.579973651</v>
      </c>
      <c r="P288" s="18">
        <f t="shared" ca="1" si="64"/>
        <v>-3.5344419806450284E-3</v>
      </c>
    </row>
    <row r="289" spans="4:16" x14ac:dyDescent="0.2">
      <c r="D289" s="68">
        <f t="shared" si="54"/>
        <v>0</v>
      </c>
      <c r="E289" s="68">
        <f t="shared" si="54"/>
        <v>0</v>
      </c>
      <c r="F289" s="60">
        <f t="shared" si="58"/>
        <v>0</v>
      </c>
      <c r="G289" s="60">
        <f t="shared" si="59"/>
        <v>0</v>
      </c>
      <c r="H289" s="60">
        <f t="shared" si="60"/>
        <v>0</v>
      </c>
      <c r="I289" s="60">
        <f t="shared" si="61"/>
        <v>0</v>
      </c>
      <c r="J289" s="60">
        <f t="shared" si="62"/>
        <v>0</v>
      </c>
      <c r="K289" s="60">
        <f t="shared" ca="1" si="65"/>
        <v>3.5344419806450284E-3</v>
      </c>
      <c r="L289" s="60">
        <f t="shared" ca="1" si="63"/>
        <v>1.2492280114545952E-5</v>
      </c>
      <c r="M289" s="60">
        <f t="shared" ca="1" si="55"/>
        <v>29744183.765164301</v>
      </c>
      <c r="N289" s="60">
        <f t="shared" ca="1" si="56"/>
        <v>1246955.5084962393</v>
      </c>
      <c r="O289" s="60">
        <f t="shared" ca="1" si="57"/>
        <v>11439772.579973651</v>
      </c>
      <c r="P289" s="18">
        <f t="shared" ca="1" si="64"/>
        <v>-3.5344419806450284E-3</v>
      </c>
    </row>
    <row r="290" spans="4:16" x14ac:dyDescent="0.2">
      <c r="D290" s="68">
        <f t="shared" si="54"/>
        <v>0</v>
      </c>
      <c r="E290" s="68">
        <f t="shared" si="54"/>
        <v>0</v>
      </c>
      <c r="F290" s="60">
        <f t="shared" si="58"/>
        <v>0</v>
      </c>
      <c r="G290" s="60">
        <f t="shared" si="59"/>
        <v>0</v>
      </c>
      <c r="H290" s="60">
        <f t="shared" si="60"/>
        <v>0</v>
      </c>
      <c r="I290" s="60">
        <f t="shared" si="61"/>
        <v>0</v>
      </c>
      <c r="J290" s="60">
        <f t="shared" si="62"/>
        <v>0</v>
      </c>
      <c r="K290" s="60">
        <f t="shared" ca="1" si="65"/>
        <v>3.5344419806450284E-3</v>
      </c>
      <c r="L290" s="60">
        <f t="shared" ca="1" si="63"/>
        <v>1.2492280114545952E-5</v>
      </c>
      <c r="M290" s="60">
        <f t="shared" ca="1" si="55"/>
        <v>29744183.765164301</v>
      </c>
      <c r="N290" s="60">
        <f t="shared" ca="1" si="56"/>
        <v>1246955.5084962393</v>
      </c>
      <c r="O290" s="60">
        <f t="shared" ca="1" si="57"/>
        <v>11439772.579973651</v>
      </c>
      <c r="P290" s="18">
        <f t="shared" ca="1" si="64"/>
        <v>-3.5344419806450284E-3</v>
      </c>
    </row>
    <row r="291" spans="4:16" x14ac:dyDescent="0.2">
      <c r="D291" s="68">
        <f t="shared" si="54"/>
        <v>0</v>
      </c>
      <c r="E291" s="68">
        <f t="shared" si="54"/>
        <v>0</v>
      </c>
      <c r="F291" s="60">
        <f t="shared" si="58"/>
        <v>0</v>
      </c>
      <c r="G291" s="60">
        <f t="shared" si="59"/>
        <v>0</v>
      </c>
      <c r="H291" s="60">
        <f t="shared" si="60"/>
        <v>0</v>
      </c>
      <c r="I291" s="60">
        <f t="shared" si="61"/>
        <v>0</v>
      </c>
      <c r="J291" s="60">
        <f t="shared" si="62"/>
        <v>0</v>
      </c>
      <c r="K291" s="60">
        <f t="shared" ca="1" si="65"/>
        <v>3.5344419806450284E-3</v>
      </c>
      <c r="L291" s="60">
        <f t="shared" ca="1" si="63"/>
        <v>1.2492280114545952E-5</v>
      </c>
      <c r="M291" s="60">
        <f t="shared" ca="1" si="55"/>
        <v>29744183.765164301</v>
      </c>
      <c r="N291" s="60">
        <f t="shared" ca="1" si="56"/>
        <v>1246955.5084962393</v>
      </c>
      <c r="O291" s="60">
        <f t="shared" ca="1" si="57"/>
        <v>11439772.579973651</v>
      </c>
      <c r="P291" s="18">
        <f t="shared" ca="1" si="64"/>
        <v>-3.5344419806450284E-3</v>
      </c>
    </row>
    <row r="292" spans="4:16" x14ac:dyDescent="0.2">
      <c r="D292" s="68">
        <f t="shared" si="54"/>
        <v>0</v>
      </c>
      <c r="E292" s="68">
        <f t="shared" si="54"/>
        <v>0</v>
      </c>
      <c r="F292" s="60">
        <f t="shared" si="58"/>
        <v>0</v>
      </c>
      <c r="G292" s="60">
        <f t="shared" si="59"/>
        <v>0</v>
      </c>
      <c r="H292" s="60">
        <f t="shared" si="60"/>
        <v>0</v>
      </c>
      <c r="I292" s="60">
        <f t="shared" si="61"/>
        <v>0</v>
      </c>
      <c r="J292" s="60">
        <f t="shared" si="62"/>
        <v>0</v>
      </c>
      <c r="K292" s="60">
        <f t="shared" ca="1" si="65"/>
        <v>3.5344419806450284E-3</v>
      </c>
      <c r="L292" s="60">
        <f t="shared" ca="1" si="63"/>
        <v>1.2492280114545952E-5</v>
      </c>
      <c r="M292" s="60">
        <f t="shared" ca="1" si="55"/>
        <v>29744183.765164301</v>
      </c>
      <c r="N292" s="60">
        <f t="shared" ca="1" si="56"/>
        <v>1246955.5084962393</v>
      </c>
      <c r="O292" s="60">
        <f t="shared" ca="1" si="57"/>
        <v>11439772.579973651</v>
      </c>
      <c r="P292" s="18">
        <f t="shared" ca="1" si="64"/>
        <v>-3.5344419806450284E-3</v>
      </c>
    </row>
    <row r="293" spans="4:16" x14ac:dyDescent="0.2">
      <c r="D293" s="68">
        <f t="shared" si="54"/>
        <v>0</v>
      </c>
      <c r="E293" s="68">
        <f t="shared" si="54"/>
        <v>0</v>
      </c>
      <c r="F293" s="60">
        <f t="shared" si="58"/>
        <v>0</v>
      </c>
      <c r="G293" s="60">
        <f t="shared" si="59"/>
        <v>0</v>
      </c>
      <c r="H293" s="60">
        <f t="shared" si="60"/>
        <v>0</v>
      </c>
      <c r="I293" s="60">
        <f t="shared" si="61"/>
        <v>0</v>
      </c>
      <c r="J293" s="60">
        <f t="shared" si="62"/>
        <v>0</v>
      </c>
      <c r="K293" s="60">
        <f t="shared" ca="1" si="65"/>
        <v>3.5344419806450284E-3</v>
      </c>
      <c r="L293" s="60">
        <f t="shared" ca="1" si="63"/>
        <v>1.2492280114545952E-5</v>
      </c>
      <c r="M293" s="60">
        <f t="shared" ca="1" si="55"/>
        <v>29744183.765164301</v>
      </c>
      <c r="N293" s="60">
        <f t="shared" ca="1" si="56"/>
        <v>1246955.5084962393</v>
      </c>
      <c r="O293" s="60">
        <f t="shared" ca="1" si="57"/>
        <v>11439772.579973651</v>
      </c>
      <c r="P293" s="18">
        <f t="shared" ca="1" si="64"/>
        <v>-3.5344419806450284E-3</v>
      </c>
    </row>
    <row r="294" spans="4:16" x14ac:dyDescent="0.2">
      <c r="D294" s="68">
        <f t="shared" si="54"/>
        <v>0</v>
      </c>
      <c r="E294" s="68">
        <f t="shared" si="54"/>
        <v>0</v>
      </c>
      <c r="F294" s="60">
        <f t="shared" si="58"/>
        <v>0</v>
      </c>
      <c r="G294" s="60">
        <f t="shared" si="59"/>
        <v>0</v>
      </c>
      <c r="H294" s="60">
        <f t="shared" si="60"/>
        <v>0</v>
      </c>
      <c r="I294" s="60">
        <f t="shared" si="61"/>
        <v>0</v>
      </c>
      <c r="J294" s="60">
        <f t="shared" si="62"/>
        <v>0</v>
      </c>
      <c r="K294" s="60">
        <f t="shared" ca="1" si="65"/>
        <v>3.5344419806450284E-3</v>
      </c>
      <c r="L294" s="60">
        <f t="shared" ca="1" si="63"/>
        <v>1.2492280114545952E-5</v>
      </c>
      <c r="M294" s="60">
        <f t="shared" ca="1" si="55"/>
        <v>29744183.765164301</v>
      </c>
      <c r="N294" s="60">
        <f t="shared" ca="1" si="56"/>
        <v>1246955.5084962393</v>
      </c>
      <c r="O294" s="60">
        <f t="shared" ca="1" si="57"/>
        <v>11439772.579973651</v>
      </c>
      <c r="P294" s="18">
        <f t="shared" ca="1" si="64"/>
        <v>-3.5344419806450284E-3</v>
      </c>
    </row>
    <row r="295" spans="4:16" x14ac:dyDescent="0.2">
      <c r="D295" s="68">
        <f t="shared" si="54"/>
        <v>0</v>
      </c>
      <c r="E295" s="68">
        <f t="shared" si="54"/>
        <v>0</v>
      </c>
      <c r="F295" s="60">
        <f t="shared" si="58"/>
        <v>0</v>
      </c>
      <c r="G295" s="60">
        <f t="shared" si="59"/>
        <v>0</v>
      </c>
      <c r="H295" s="60">
        <f t="shared" si="60"/>
        <v>0</v>
      </c>
      <c r="I295" s="60">
        <f t="shared" si="61"/>
        <v>0</v>
      </c>
      <c r="J295" s="60">
        <f t="shared" si="62"/>
        <v>0</v>
      </c>
      <c r="K295" s="60">
        <f t="shared" ca="1" si="65"/>
        <v>3.5344419806450284E-3</v>
      </c>
      <c r="L295" s="60">
        <f t="shared" ca="1" si="63"/>
        <v>1.2492280114545952E-5</v>
      </c>
      <c r="M295" s="60">
        <f t="shared" ca="1" si="55"/>
        <v>29744183.765164301</v>
      </c>
      <c r="N295" s="60">
        <f t="shared" ca="1" si="56"/>
        <v>1246955.5084962393</v>
      </c>
      <c r="O295" s="60">
        <f t="shared" ca="1" si="57"/>
        <v>11439772.579973651</v>
      </c>
      <c r="P295" s="18">
        <f t="shared" ca="1" si="64"/>
        <v>-3.5344419806450284E-3</v>
      </c>
    </row>
    <row r="296" spans="4:16" x14ac:dyDescent="0.2">
      <c r="D296" s="68">
        <f t="shared" si="54"/>
        <v>0</v>
      </c>
      <c r="E296" s="68">
        <f t="shared" si="54"/>
        <v>0</v>
      </c>
      <c r="F296" s="60">
        <f t="shared" si="58"/>
        <v>0</v>
      </c>
      <c r="G296" s="60">
        <f t="shared" si="59"/>
        <v>0</v>
      </c>
      <c r="H296" s="60">
        <f t="shared" si="60"/>
        <v>0</v>
      </c>
      <c r="I296" s="60">
        <f t="shared" si="61"/>
        <v>0</v>
      </c>
      <c r="J296" s="60">
        <f t="shared" si="62"/>
        <v>0</v>
      </c>
      <c r="K296" s="60">
        <f t="shared" ca="1" si="65"/>
        <v>3.5344419806450284E-3</v>
      </c>
      <c r="L296" s="60">
        <f t="shared" ca="1" si="63"/>
        <v>1.2492280114545952E-5</v>
      </c>
      <c r="M296" s="60">
        <f t="shared" ca="1" si="55"/>
        <v>29744183.765164301</v>
      </c>
      <c r="N296" s="60">
        <f t="shared" ca="1" si="56"/>
        <v>1246955.5084962393</v>
      </c>
      <c r="O296" s="60">
        <f t="shared" ca="1" si="57"/>
        <v>11439772.579973651</v>
      </c>
      <c r="P296" s="18">
        <f t="shared" ca="1" si="64"/>
        <v>-3.5344419806450284E-3</v>
      </c>
    </row>
    <row r="297" spans="4:16" x14ac:dyDescent="0.2">
      <c r="D297" s="68">
        <f t="shared" si="54"/>
        <v>0</v>
      </c>
      <c r="E297" s="68">
        <f t="shared" si="54"/>
        <v>0</v>
      </c>
      <c r="F297" s="60">
        <f t="shared" si="58"/>
        <v>0</v>
      </c>
      <c r="G297" s="60">
        <f t="shared" si="59"/>
        <v>0</v>
      </c>
      <c r="H297" s="60">
        <f t="shared" si="60"/>
        <v>0</v>
      </c>
      <c r="I297" s="60">
        <f t="shared" si="61"/>
        <v>0</v>
      </c>
      <c r="J297" s="60">
        <f t="shared" si="62"/>
        <v>0</v>
      </c>
      <c r="K297" s="60">
        <f t="shared" ca="1" si="65"/>
        <v>3.5344419806450284E-3</v>
      </c>
      <c r="L297" s="60">
        <f t="shared" ca="1" si="63"/>
        <v>1.2492280114545952E-5</v>
      </c>
      <c r="M297" s="60">
        <f t="shared" ca="1" si="55"/>
        <v>29744183.765164301</v>
      </c>
      <c r="N297" s="60">
        <f t="shared" ca="1" si="56"/>
        <v>1246955.5084962393</v>
      </c>
      <c r="O297" s="60">
        <f t="shared" ca="1" si="57"/>
        <v>11439772.579973651</v>
      </c>
      <c r="P297" s="18">
        <f t="shared" ca="1" si="64"/>
        <v>-3.5344419806450284E-3</v>
      </c>
    </row>
    <row r="298" spans="4:16" x14ac:dyDescent="0.2">
      <c r="D298" s="68">
        <f t="shared" si="54"/>
        <v>0</v>
      </c>
      <c r="E298" s="68">
        <f t="shared" si="54"/>
        <v>0</v>
      </c>
      <c r="F298" s="60">
        <f t="shared" si="58"/>
        <v>0</v>
      </c>
      <c r="G298" s="60">
        <f t="shared" si="59"/>
        <v>0</v>
      </c>
      <c r="H298" s="60">
        <f t="shared" si="60"/>
        <v>0</v>
      </c>
      <c r="I298" s="60">
        <f t="shared" si="61"/>
        <v>0</v>
      </c>
      <c r="J298" s="60">
        <f t="shared" si="62"/>
        <v>0</v>
      </c>
      <c r="K298" s="60">
        <f t="shared" ca="1" si="65"/>
        <v>3.5344419806450284E-3</v>
      </c>
      <c r="L298" s="60">
        <f t="shared" ca="1" si="63"/>
        <v>1.2492280114545952E-5</v>
      </c>
      <c r="M298" s="60">
        <f t="shared" ca="1" si="55"/>
        <v>29744183.765164301</v>
      </c>
      <c r="N298" s="60">
        <f t="shared" ca="1" si="56"/>
        <v>1246955.5084962393</v>
      </c>
      <c r="O298" s="60">
        <f t="shared" ca="1" si="57"/>
        <v>11439772.579973651</v>
      </c>
      <c r="P298" s="18">
        <f t="shared" ca="1" si="64"/>
        <v>-3.5344419806450284E-3</v>
      </c>
    </row>
    <row r="299" spans="4:16" x14ac:dyDescent="0.2">
      <c r="D299" s="68">
        <f t="shared" si="54"/>
        <v>0</v>
      </c>
      <c r="E299" s="68">
        <f t="shared" si="54"/>
        <v>0</v>
      </c>
      <c r="F299" s="60">
        <f t="shared" si="58"/>
        <v>0</v>
      </c>
      <c r="G299" s="60">
        <f t="shared" si="59"/>
        <v>0</v>
      </c>
      <c r="H299" s="60">
        <f t="shared" si="60"/>
        <v>0</v>
      </c>
      <c r="I299" s="60">
        <f t="shared" si="61"/>
        <v>0</v>
      </c>
      <c r="J299" s="60">
        <f t="shared" si="62"/>
        <v>0</v>
      </c>
      <c r="K299" s="60">
        <f t="shared" ca="1" si="65"/>
        <v>3.5344419806450284E-3</v>
      </c>
      <c r="L299" s="60">
        <f t="shared" ca="1" si="63"/>
        <v>1.2492280114545952E-5</v>
      </c>
      <c r="M299" s="60">
        <f t="shared" ca="1" si="55"/>
        <v>29744183.765164301</v>
      </c>
      <c r="N299" s="60">
        <f t="shared" ca="1" si="56"/>
        <v>1246955.5084962393</v>
      </c>
      <c r="O299" s="60">
        <f t="shared" ca="1" si="57"/>
        <v>11439772.579973651</v>
      </c>
      <c r="P299" s="18">
        <f t="shared" ca="1" si="64"/>
        <v>-3.5344419806450284E-3</v>
      </c>
    </row>
    <row r="300" spans="4:16" x14ac:dyDescent="0.2">
      <c r="D300" s="68">
        <f t="shared" si="54"/>
        <v>0</v>
      </c>
      <c r="E300" s="68">
        <f t="shared" si="54"/>
        <v>0</v>
      </c>
      <c r="F300" s="60">
        <f t="shared" si="58"/>
        <v>0</v>
      </c>
      <c r="G300" s="60">
        <f t="shared" si="59"/>
        <v>0</v>
      </c>
      <c r="H300" s="60">
        <f t="shared" si="60"/>
        <v>0</v>
      </c>
      <c r="I300" s="60">
        <f t="shared" si="61"/>
        <v>0</v>
      </c>
      <c r="J300" s="60">
        <f t="shared" si="62"/>
        <v>0</v>
      </c>
      <c r="K300" s="60">
        <f t="shared" ca="1" si="65"/>
        <v>3.5344419806450284E-3</v>
      </c>
      <c r="L300" s="60">
        <f t="shared" ca="1" si="63"/>
        <v>1.2492280114545952E-5</v>
      </c>
      <c r="M300" s="60">
        <f t="shared" ca="1" si="55"/>
        <v>29744183.765164301</v>
      </c>
      <c r="N300" s="60">
        <f t="shared" ca="1" si="56"/>
        <v>1246955.5084962393</v>
      </c>
      <c r="O300" s="60">
        <f t="shared" ca="1" si="57"/>
        <v>11439772.579973651</v>
      </c>
      <c r="P300" s="18">
        <f t="shared" ca="1" si="64"/>
        <v>-3.5344419806450284E-3</v>
      </c>
    </row>
    <row r="301" spans="4:16" x14ac:dyDescent="0.2">
      <c r="D301" s="68">
        <f t="shared" si="54"/>
        <v>0</v>
      </c>
      <c r="E301" s="68">
        <f t="shared" si="54"/>
        <v>0</v>
      </c>
      <c r="F301" s="60">
        <f t="shared" si="58"/>
        <v>0</v>
      </c>
      <c r="G301" s="60">
        <f t="shared" si="59"/>
        <v>0</v>
      </c>
      <c r="H301" s="60">
        <f t="shared" si="60"/>
        <v>0</v>
      </c>
      <c r="I301" s="60">
        <f t="shared" si="61"/>
        <v>0</v>
      </c>
      <c r="J301" s="60">
        <f t="shared" si="62"/>
        <v>0</v>
      </c>
      <c r="K301" s="60">
        <f t="shared" ca="1" si="65"/>
        <v>3.5344419806450284E-3</v>
      </c>
      <c r="L301" s="60">
        <f t="shared" ca="1" si="63"/>
        <v>1.2492280114545952E-5</v>
      </c>
      <c r="M301" s="60">
        <f t="shared" ca="1" si="55"/>
        <v>29744183.765164301</v>
      </c>
      <c r="N301" s="60">
        <f t="shared" ca="1" si="56"/>
        <v>1246955.5084962393</v>
      </c>
      <c r="O301" s="60">
        <f t="shared" ca="1" si="57"/>
        <v>11439772.579973651</v>
      </c>
      <c r="P301" s="18">
        <f t="shared" ca="1" si="64"/>
        <v>-3.5344419806450284E-3</v>
      </c>
    </row>
    <row r="302" spans="4:16" x14ac:dyDescent="0.2">
      <c r="D302" s="68">
        <f t="shared" si="54"/>
        <v>0</v>
      </c>
      <c r="E302" s="68">
        <f t="shared" si="54"/>
        <v>0</v>
      </c>
      <c r="F302" s="60">
        <f t="shared" si="58"/>
        <v>0</v>
      </c>
      <c r="G302" s="60">
        <f t="shared" si="59"/>
        <v>0</v>
      </c>
      <c r="H302" s="60">
        <f t="shared" si="60"/>
        <v>0</v>
      </c>
      <c r="I302" s="60">
        <f t="shared" si="61"/>
        <v>0</v>
      </c>
      <c r="J302" s="60">
        <f t="shared" si="62"/>
        <v>0</v>
      </c>
      <c r="K302" s="60">
        <f t="shared" ca="1" si="65"/>
        <v>3.5344419806450284E-3</v>
      </c>
      <c r="L302" s="60">
        <f t="shared" ca="1" si="63"/>
        <v>1.2492280114545952E-5</v>
      </c>
      <c r="M302" s="60">
        <f t="shared" ca="1" si="55"/>
        <v>29744183.765164301</v>
      </c>
      <c r="N302" s="60">
        <f t="shared" ca="1" si="56"/>
        <v>1246955.5084962393</v>
      </c>
      <c r="O302" s="60">
        <f t="shared" ca="1" si="57"/>
        <v>11439772.579973651</v>
      </c>
      <c r="P302" s="18">
        <f t="shared" ca="1" si="64"/>
        <v>-3.5344419806450284E-3</v>
      </c>
    </row>
    <row r="303" spans="4:16" x14ac:dyDescent="0.2">
      <c r="D303" s="68">
        <f t="shared" si="54"/>
        <v>0</v>
      </c>
      <c r="E303" s="68">
        <f t="shared" si="54"/>
        <v>0</v>
      </c>
      <c r="F303" s="60">
        <f t="shared" si="58"/>
        <v>0</v>
      </c>
      <c r="G303" s="60">
        <f t="shared" si="59"/>
        <v>0</v>
      </c>
      <c r="H303" s="60">
        <f t="shared" si="60"/>
        <v>0</v>
      </c>
      <c r="I303" s="60">
        <f t="shared" si="61"/>
        <v>0</v>
      </c>
      <c r="J303" s="60">
        <f t="shared" si="62"/>
        <v>0</v>
      </c>
      <c r="K303" s="60">
        <f t="shared" ca="1" si="65"/>
        <v>3.5344419806450284E-3</v>
      </c>
      <c r="L303" s="60">
        <f t="shared" ca="1" si="63"/>
        <v>1.2492280114545952E-5</v>
      </c>
      <c r="M303" s="60">
        <f t="shared" ca="1" si="55"/>
        <v>29744183.765164301</v>
      </c>
      <c r="N303" s="60">
        <f t="shared" ca="1" si="56"/>
        <v>1246955.5084962393</v>
      </c>
      <c r="O303" s="60">
        <f t="shared" ca="1" si="57"/>
        <v>11439772.579973651</v>
      </c>
      <c r="P303" s="18">
        <f t="shared" ca="1" si="64"/>
        <v>-3.5344419806450284E-3</v>
      </c>
    </row>
    <row r="304" spans="4:16" x14ac:dyDescent="0.2">
      <c r="D304" s="68">
        <f t="shared" si="54"/>
        <v>0</v>
      </c>
      <c r="E304" s="68">
        <f t="shared" si="54"/>
        <v>0</v>
      </c>
      <c r="F304" s="60">
        <f t="shared" si="58"/>
        <v>0</v>
      </c>
      <c r="G304" s="60">
        <f t="shared" si="59"/>
        <v>0</v>
      </c>
      <c r="H304" s="60">
        <f t="shared" si="60"/>
        <v>0</v>
      </c>
      <c r="I304" s="60">
        <f t="shared" si="61"/>
        <v>0</v>
      </c>
      <c r="J304" s="60">
        <f t="shared" si="62"/>
        <v>0</v>
      </c>
      <c r="K304" s="60">
        <f t="shared" ca="1" si="65"/>
        <v>3.5344419806450284E-3</v>
      </c>
      <c r="L304" s="60">
        <f t="shared" ca="1" si="63"/>
        <v>1.2492280114545952E-5</v>
      </c>
      <c r="M304" s="60">
        <f t="shared" ca="1" si="55"/>
        <v>29744183.765164301</v>
      </c>
      <c r="N304" s="60">
        <f t="shared" ca="1" si="56"/>
        <v>1246955.5084962393</v>
      </c>
      <c r="O304" s="60">
        <f t="shared" ca="1" si="57"/>
        <v>11439772.579973651</v>
      </c>
      <c r="P304" s="18">
        <f t="shared" ca="1" si="64"/>
        <v>-3.5344419806450284E-3</v>
      </c>
    </row>
    <row r="305" spans="4:16" x14ac:dyDescent="0.2">
      <c r="D305" s="68">
        <f t="shared" si="54"/>
        <v>0</v>
      </c>
      <c r="E305" s="68">
        <f t="shared" si="54"/>
        <v>0</v>
      </c>
      <c r="F305" s="60">
        <f t="shared" si="58"/>
        <v>0</v>
      </c>
      <c r="G305" s="60">
        <f t="shared" si="59"/>
        <v>0</v>
      </c>
      <c r="H305" s="60">
        <f t="shared" si="60"/>
        <v>0</v>
      </c>
      <c r="I305" s="60">
        <f t="shared" si="61"/>
        <v>0</v>
      </c>
      <c r="J305" s="60">
        <f t="shared" si="62"/>
        <v>0</v>
      </c>
      <c r="K305" s="60">
        <f t="shared" ca="1" si="65"/>
        <v>3.5344419806450284E-3</v>
      </c>
      <c r="L305" s="60">
        <f t="shared" ca="1" si="63"/>
        <v>1.2492280114545952E-5</v>
      </c>
      <c r="M305" s="60">
        <f t="shared" ca="1" si="55"/>
        <v>29744183.765164301</v>
      </c>
      <c r="N305" s="60">
        <f t="shared" ca="1" si="56"/>
        <v>1246955.5084962393</v>
      </c>
      <c r="O305" s="60">
        <f t="shared" ca="1" si="57"/>
        <v>11439772.579973651</v>
      </c>
      <c r="P305" s="18">
        <f t="shared" ca="1" si="64"/>
        <v>-3.5344419806450284E-3</v>
      </c>
    </row>
    <row r="306" spans="4:16" x14ac:dyDescent="0.2">
      <c r="D306" s="68">
        <f t="shared" si="54"/>
        <v>0</v>
      </c>
      <c r="E306" s="68">
        <f t="shared" si="54"/>
        <v>0</v>
      </c>
      <c r="F306" s="60">
        <f t="shared" si="58"/>
        <v>0</v>
      </c>
      <c r="G306" s="60">
        <f t="shared" si="59"/>
        <v>0</v>
      </c>
      <c r="H306" s="60">
        <f t="shared" si="60"/>
        <v>0</v>
      </c>
      <c r="I306" s="60">
        <f t="shared" si="61"/>
        <v>0</v>
      </c>
      <c r="J306" s="60">
        <f t="shared" si="62"/>
        <v>0</v>
      </c>
      <c r="K306" s="60">
        <f t="shared" ca="1" si="65"/>
        <v>3.5344419806450284E-3</v>
      </c>
      <c r="L306" s="60">
        <f t="shared" ca="1" si="63"/>
        <v>1.2492280114545952E-5</v>
      </c>
      <c r="M306" s="60">
        <f t="shared" ca="1" si="55"/>
        <v>29744183.765164301</v>
      </c>
      <c r="N306" s="60">
        <f t="shared" ca="1" si="56"/>
        <v>1246955.5084962393</v>
      </c>
      <c r="O306" s="60">
        <f t="shared" ca="1" si="57"/>
        <v>11439772.579973651</v>
      </c>
      <c r="P306" s="18">
        <f t="shared" ca="1" si="64"/>
        <v>-3.5344419806450284E-3</v>
      </c>
    </row>
    <row r="307" spans="4:16" x14ac:dyDescent="0.2">
      <c r="D307" s="68">
        <f t="shared" si="54"/>
        <v>0</v>
      </c>
      <c r="E307" s="68">
        <f t="shared" si="54"/>
        <v>0</v>
      </c>
      <c r="F307" s="60">
        <f t="shared" si="58"/>
        <v>0</v>
      </c>
      <c r="G307" s="60">
        <f t="shared" si="59"/>
        <v>0</v>
      </c>
      <c r="H307" s="60">
        <f t="shared" si="60"/>
        <v>0</v>
      </c>
      <c r="I307" s="60">
        <f t="shared" si="61"/>
        <v>0</v>
      </c>
      <c r="J307" s="60">
        <f t="shared" si="62"/>
        <v>0</v>
      </c>
      <c r="K307" s="60">
        <f t="shared" ca="1" si="65"/>
        <v>3.5344419806450284E-3</v>
      </c>
      <c r="L307" s="60">
        <f t="shared" ca="1" si="63"/>
        <v>1.2492280114545952E-5</v>
      </c>
      <c r="M307" s="60">
        <f t="shared" ca="1" si="55"/>
        <v>29744183.765164301</v>
      </c>
      <c r="N307" s="60">
        <f t="shared" ca="1" si="56"/>
        <v>1246955.5084962393</v>
      </c>
      <c r="O307" s="60">
        <f t="shared" ca="1" si="57"/>
        <v>11439772.579973651</v>
      </c>
      <c r="P307" s="18">
        <f t="shared" ca="1" si="64"/>
        <v>-3.5344419806450284E-3</v>
      </c>
    </row>
    <row r="308" spans="4:16" x14ac:dyDescent="0.2">
      <c r="D308" s="68">
        <f t="shared" si="54"/>
        <v>0</v>
      </c>
      <c r="E308" s="68">
        <f t="shared" si="54"/>
        <v>0</v>
      </c>
      <c r="F308" s="60">
        <f t="shared" si="58"/>
        <v>0</v>
      </c>
      <c r="G308" s="60">
        <f t="shared" si="59"/>
        <v>0</v>
      </c>
      <c r="H308" s="60">
        <f t="shared" si="60"/>
        <v>0</v>
      </c>
      <c r="I308" s="60">
        <f t="shared" si="61"/>
        <v>0</v>
      </c>
      <c r="J308" s="60">
        <f t="shared" si="62"/>
        <v>0</v>
      </c>
      <c r="K308" s="60">
        <f t="shared" ca="1" si="65"/>
        <v>3.5344419806450284E-3</v>
      </c>
      <c r="L308" s="60">
        <f t="shared" ca="1" si="63"/>
        <v>1.2492280114545952E-5</v>
      </c>
      <c r="M308" s="60">
        <f t="shared" ca="1" si="55"/>
        <v>29744183.765164301</v>
      </c>
      <c r="N308" s="60">
        <f t="shared" ca="1" si="56"/>
        <v>1246955.5084962393</v>
      </c>
      <c r="O308" s="60">
        <f t="shared" ca="1" si="57"/>
        <v>11439772.579973651</v>
      </c>
      <c r="P308" s="18">
        <f t="shared" ca="1" si="64"/>
        <v>-3.5344419806450284E-3</v>
      </c>
    </row>
    <row r="309" spans="4:16" x14ac:dyDescent="0.2">
      <c r="D309" s="68">
        <f t="shared" si="54"/>
        <v>0</v>
      </c>
      <c r="E309" s="68">
        <f t="shared" si="54"/>
        <v>0</v>
      </c>
      <c r="F309" s="60">
        <f t="shared" si="58"/>
        <v>0</v>
      </c>
      <c r="G309" s="60">
        <f t="shared" si="59"/>
        <v>0</v>
      </c>
      <c r="H309" s="60">
        <f t="shared" si="60"/>
        <v>0</v>
      </c>
      <c r="I309" s="60">
        <f t="shared" si="61"/>
        <v>0</v>
      </c>
      <c r="J309" s="60">
        <f t="shared" si="62"/>
        <v>0</v>
      </c>
      <c r="K309" s="60">
        <f t="shared" ca="1" si="65"/>
        <v>3.5344419806450284E-3</v>
      </c>
      <c r="L309" s="60">
        <f t="shared" ca="1" si="63"/>
        <v>1.2492280114545952E-5</v>
      </c>
      <c r="M309" s="60">
        <f t="shared" ca="1" si="55"/>
        <v>29744183.765164301</v>
      </c>
      <c r="N309" s="60">
        <f t="shared" ca="1" si="56"/>
        <v>1246955.5084962393</v>
      </c>
      <c r="O309" s="60">
        <f t="shared" ca="1" si="57"/>
        <v>11439772.579973651</v>
      </c>
      <c r="P309" s="18">
        <f t="shared" ca="1" si="64"/>
        <v>-3.5344419806450284E-3</v>
      </c>
    </row>
    <row r="310" spans="4:16" x14ac:dyDescent="0.2">
      <c r="D310" s="68">
        <f t="shared" si="54"/>
        <v>0</v>
      </c>
      <c r="E310" s="68">
        <f t="shared" si="54"/>
        <v>0</v>
      </c>
      <c r="F310" s="60">
        <f t="shared" si="58"/>
        <v>0</v>
      </c>
      <c r="G310" s="60">
        <f t="shared" si="59"/>
        <v>0</v>
      </c>
      <c r="H310" s="60">
        <f t="shared" si="60"/>
        <v>0</v>
      </c>
      <c r="I310" s="60">
        <f t="shared" si="61"/>
        <v>0</v>
      </c>
      <c r="J310" s="60">
        <f t="shared" si="62"/>
        <v>0</v>
      </c>
      <c r="K310" s="60">
        <f t="shared" ca="1" si="65"/>
        <v>3.5344419806450284E-3</v>
      </c>
      <c r="L310" s="60">
        <f t="shared" ca="1" si="63"/>
        <v>1.2492280114545952E-5</v>
      </c>
      <c r="M310" s="60">
        <f t="shared" ca="1" si="55"/>
        <v>29744183.765164301</v>
      </c>
      <c r="N310" s="60">
        <f t="shared" ca="1" si="56"/>
        <v>1246955.5084962393</v>
      </c>
      <c r="O310" s="60">
        <f t="shared" ca="1" si="57"/>
        <v>11439772.579973651</v>
      </c>
      <c r="P310" s="18">
        <f t="shared" ca="1" si="64"/>
        <v>-3.5344419806450284E-3</v>
      </c>
    </row>
    <row r="311" spans="4:16" x14ac:dyDescent="0.2">
      <c r="D311" s="68">
        <f t="shared" si="54"/>
        <v>0</v>
      </c>
      <c r="E311" s="68">
        <f t="shared" si="54"/>
        <v>0</v>
      </c>
      <c r="F311" s="60">
        <f t="shared" si="58"/>
        <v>0</v>
      </c>
      <c r="G311" s="60">
        <f t="shared" si="59"/>
        <v>0</v>
      </c>
      <c r="H311" s="60">
        <f t="shared" si="60"/>
        <v>0</v>
      </c>
      <c r="I311" s="60">
        <f t="shared" si="61"/>
        <v>0</v>
      </c>
      <c r="J311" s="60">
        <f t="shared" si="62"/>
        <v>0</v>
      </c>
      <c r="K311" s="60">
        <f t="shared" ca="1" si="65"/>
        <v>3.5344419806450284E-3</v>
      </c>
      <c r="L311" s="60">
        <f t="shared" ca="1" si="63"/>
        <v>1.2492280114545952E-5</v>
      </c>
      <c r="M311" s="60">
        <f t="shared" ca="1" si="55"/>
        <v>29744183.765164301</v>
      </c>
      <c r="N311" s="60">
        <f t="shared" ca="1" si="56"/>
        <v>1246955.5084962393</v>
      </c>
      <c r="O311" s="60">
        <f t="shared" ca="1" si="57"/>
        <v>11439772.579973651</v>
      </c>
      <c r="P311" s="18">
        <f t="shared" ca="1" si="64"/>
        <v>-3.5344419806450284E-3</v>
      </c>
    </row>
    <row r="312" spans="4:16" x14ac:dyDescent="0.2">
      <c r="D312" s="68">
        <f t="shared" si="54"/>
        <v>0</v>
      </c>
      <c r="E312" s="68">
        <f t="shared" si="54"/>
        <v>0</v>
      </c>
      <c r="F312" s="60">
        <f t="shared" si="58"/>
        <v>0</v>
      </c>
      <c r="G312" s="60">
        <f t="shared" si="59"/>
        <v>0</v>
      </c>
      <c r="H312" s="60">
        <f t="shared" si="60"/>
        <v>0</v>
      </c>
      <c r="I312" s="60">
        <f t="shared" si="61"/>
        <v>0</v>
      </c>
      <c r="J312" s="60">
        <f t="shared" si="62"/>
        <v>0</v>
      </c>
      <c r="K312" s="60">
        <f t="shared" ca="1" si="65"/>
        <v>3.5344419806450284E-3</v>
      </c>
      <c r="L312" s="60">
        <f t="shared" ca="1" si="63"/>
        <v>1.2492280114545952E-5</v>
      </c>
      <c r="M312" s="60">
        <f t="shared" ca="1" si="55"/>
        <v>29744183.765164301</v>
      </c>
      <c r="N312" s="60">
        <f t="shared" ca="1" si="56"/>
        <v>1246955.5084962393</v>
      </c>
      <c r="O312" s="60">
        <f t="shared" ca="1" si="57"/>
        <v>11439772.579973651</v>
      </c>
      <c r="P312" s="18">
        <f t="shared" ca="1" si="64"/>
        <v>-3.5344419806450284E-3</v>
      </c>
    </row>
    <row r="313" spans="4:16" x14ac:dyDescent="0.2">
      <c r="D313" s="68">
        <f t="shared" si="54"/>
        <v>0</v>
      </c>
      <c r="E313" s="68">
        <f t="shared" si="54"/>
        <v>0</v>
      </c>
      <c r="F313" s="60">
        <f t="shared" si="58"/>
        <v>0</v>
      </c>
      <c r="G313" s="60">
        <f t="shared" si="59"/>
        <v>0</v>
      </c>
      <c r="H313" s="60">
        <f t="shared" si="60"/>
        <v>0</v>
      </c>
      <c r="I313" s="60">
        <f t="shared" si="61"/>
        <v>0</v>
      </c>
      <c r="J313" s="60">
        <f t="shared" si="62"/>
        <v>0</v>
      </c>
      <c r="K313" s="60">
        <f t="shared" ca="1" si="65"/>
        <v>3.5344419806450284E-3</v>
      </c>
      <c r="L313" s="60">
        <f t="shared" ca="1" si="63"/>
        <v>1.2492280114545952E-5</v>
      </c>
      <c r="M313" s="60">
        <f t="shared" ca="1" si="55"/>
        <v>29744183.765164301</v>
      </c>
      <c r="N313" s="60">
        <f t="shared" ca="1" si="56"/>
        <v>1246955.5084962393</v>
      </c>
      <c r="O313" s="60">
        <f t="shared" ca="1" si="57"/>
        <v>11439772.579973651</v>
      </c>
      <c r="P313" s="18">
        <f t="shared" ca="1" si="64"/>
        <v>-3.5344419806450284E-3</v>
      </c>
    </row>
    <row r="314" spans="4:16" x14ac:dyDescent="0.2">
      <c r="D314" s="68">
        <f t="shared" si="54"/>
        <v>0</v>
      </c>
      <c r="E314" s="68">
        <f t="shared" si="54"/>
        <v>0</v>
      </c>
      <c r="F314" s="60">
        <f t="shared" si="58"/>
        <v>0</v>
      </c>
      <c r="G314" s="60">
        <f t="shared" si="59"/>
        <v>0</v>
      </c>
      <c r="H314" s="60">
        <f t="shared" si="60"/>
        <v>0</v>
      </c>
      <c r="I314" s="60">
        <f t="shared" si="61"/>
        <v>0</v>
      </c>
      <c r="J314" s="60">
        <f t="shared" si="62"/>
        <v>0</v>
      </c>
      <c r="K314" s="60">
        <f t="shared" ca="1" si="65"/>
        <v>3.5344419806450284E-3</v>
      </c>
      <c r="L314" s="60">
        <f t="shared" ca="1" si="63"/>
        <v>1.2492280114545952E-5</v>
      </c>
      <c r="M314" s="60">
        <f t="shared" ca="1" si="55"/>
        <v>29744183.765164301</v>
      </c>
      <c r="N314" s="60">
        <f t="shared" ca="1" si="56"/>
        <v>1246955.5084962393</v>
      </c>
      <c r="O314" s="60">
        <f t="shared" ca="1" si="57"/>
        <v>11439772.579973651</v>
      </c>
      <c r="P314" s="18">
        <f t="shared" ca="1" si="64"/>
        <v>-3.5344419806450284E-3</v>
      </c>
    </row>
    <row r="315" spans="4:16" x14ac:dyDescent="0.2">
      <c r="D315" s="68">
        <f t="shared" si="54"/>
        <v>0</v>
      </c>
      <c r="E315" s="68">
        <f t="shared" si="54"/>
        <v>0</v>
      </c>
      <c r="F315" s="60">
        <f t="shared" si="58"/>
        <v>0</v>
      </c>
      <c r="G315" s="60">
        <f t="shared" si="59"/>
        <v>0</v>
      </c>
      <c r="H315" s="60">
        <f t="shared" si="60"/>
        <v>0</v>
      </c>
      <c r="I315" s="60">
        <f t="shared" si="61"/>
        <v>0</v>
      </c>
      <c r="J315" s="60">
        <f t="shared" si="62"/>
        <v>0</v>
      </c>
      <c r="K315" s="60">
        <f t="shared" ca="1" si="65"/>
        <v>3.5344419806450284E-3</v>
      </c>
      <c r="L315" s="60">
        <f t="shared" ca="1" si="63"/>
        <v>1.2492280114545952E-5</v>
      </c>
      <c r="M315" s="60">
        <f t="shared" ca="1" si="55"/>
        <v>29744183.765164301</v>
      </c>
      <c r="N315" s="60">
        <f t="shared" ca="1" si="56"/>
        <v>1246955.5084962393</v>
      </c>
      <c r="O315" s="60">
        <f t="shared" ca="1" si="57"/>
        <v>11439772.579973651</v>
      </c>
      <c r="P315" s="18">
        <f t="shared" ca="1" si="64"/>
        <v>-3.5344419806450284E-3</v>
      </c>
    </row>
    <row r="316" spans="4:16" x14ac:dyDescent="0.2">
      <c r="D316" s="68">
        <f t="shared" si="54"/>
        <v>0</v>
      </c>
      <c r="E316" s="68">
        <f t="shared" si="54"/>
        <v>0</v>
      </c>
      <c r="F316" s="60">
        <f t="shared" si="58"/>
        <v>0</v>
      </c>
      <c r="G316" s="60">
        <f t="shared" si="59"/>
        <v>0</v>
      </c>
      <c r="H316" s="60">
        <f t="shared" si="60"/>
        <v>0</v>
      </c>
      <c r="I316" s="60">
        <f t="shared" si="61"/>
        <v>0</v>
      </c>
      <c r="J316" s="60">
        <f t="shared" si="62"/>
        <v>0</v>
      </c>
      <c r="K316" s="60">
        <f t="shared" ca="1" si="65"/>
        <v>3.5344419806450284E-3</v>
      </c>
      <c r="L316" s="60">
        <f t="shared" ca="1" si="63"/>
        <v>1.2492280114545952E-5</v>
      </c>
      <c r="M316" s="60">
        <f t="shared" ca="1" si="55"/>
        <v>29744183.765164301</v>
      </c>
      <c r="N316" s="60">
        <f t="shared" ca="1" si="56"/>
        <v>1246955.5084962393</v>
      </c>
      <c r="O316" s="60">
        <f t="shared" ca="1" si="57"/>
        <v>11439772.579973651</v>
      </c>
      <c r="P316" s="18">
        <f t="shared" ca="1" si="64"/>
        <v>-3.5344419806450284E-3</v>
      </c>
    </row>
    <row r="317" spans="4:16" x14ac:dyDescent="0.2">
      <c r="D317" s="68">
        <f t="shared" si="54"/>
        <v>0</v>
      </c>
      <c r="E317" s="68">
        <f t="shared" si="54"/>
        <v>0</v>
      </c>
      <c r="F317" s="60">
        <f t="shared" si="58"/>
        <v>0</v>
      </c>
      <c r="G317" s="60">
        <f t="shared" si="59"/>
        <v>0</v>
      </c>
      <c r="H317" s="60">
        <f t="shared" si="60"/>
        <v>0</v>
      </c>
      <c r="I317" s="60">
        <f t="shared" si="61"/>
        <v>0</v>
      </c>
      <c r="J317" s="60">
        <f t="shared" si="62"/>
        <v>0</v>
      </c>
      <c r="K317" s="60">
        <f t="shared" ca="1" si="65"/>
        <v>3.5344419806450284E-3</v>
      </c>
      <c r="L317" s="60">
        <f t="shared" ca="1" si="63"/>
        <v>1.2492280114545952E-5</v>
      </c>
      <c r="M317" s="60">
        <f t="shared" ca="1" si="55"/>
        <v>29744183.765164301</v>
      </c>
      <c r="N317" s="60">
        <f t="shared" ca="1" si="56"/>
        <v>1246955.5084962393</v>
      </c>
      <c r="O317" s="60">
        <f t="shared" ca="1" si="57"/>
        <v>11439772.579973651</v>
      </c>
      <c r="P317" s="18">
        <f t="shared" ca="1" si="64"/>
        <v>-3.5344419806450284E-3</v>
      </c>
    </row>
    <row r="318" spans="4:16" x14ac:dyDescent="0.2">
      <c r="D318" s="68">
        <f t="shared" si="54"/>
        <v>0</v>
      </c>
      <c r="E318" s="68">
        <f t="shared" si="54"/>
        <v>0</v>
      </c>
      <c r="F318" s="60">
        <f t="shared" si="58"/>
        <v>0</v>
      </c>
      <c r="G318" s="60">
        <f t="shared" si="59"/>
        <v>0</v>
      </c>
      <c r="H318" s="60">
        <f t="shared" si="60"/>
        <v>0</v>
      </c>
      <c r="I318" s="60">
        <f t="shared" si="61"/>
        <v>0</v>
      </c>
      <c r="J318" s="60">
        <f t="shared" si="62"/>
        <v>0</v>
      </c>
      <c r="K318" s="60">
        <f t="shared" ca="1" si="65"/>
        <v>3.5344419806450284E-3</v>
      </c>
      <c r="L318" s="60">
        <f t="shared" ca="1" si="63"/>
        <v>1.2492280114545952E-5</v>
      </c>
      <c r="M318" s="60">
        <f t="shared" ca="1" si="55"/>
        <v>29744183.765164301</v>
      </c>
      <c r="N318" s="60">
        <f t="shared" ca="1" si="56"/>
        <v>1246955.5084962393</v>
      </c>
      <c r="O318" s="60">
        <f t="shared" ca="1" si="57"/>
        <v>11439772.579973651</v>
      </c>
      <c r="P318" s="18">
        <f t="shared" ca="1" si="64"/>
        <v>-3.5344419806450284E-3</v>
      </c>
    </row>
    <row r="319" spans="4:16" x14ac:dyDescent="0.2">
      <c r="D319" s="68">
        <f t="shared" si="54"/>
        <v>0</v>
      </c>
      <c r="E319" s="68">
        <f t="shared" si="54"/>
        <v>0</v>
      </c>
      <c r="F319" s="60">
        <f t="shared" si="58"/>
        <v>0</v>
      </c>
      <c r="G319" s="60">
        <f t="shared" si="59"/>
        <v>0</v>
      </c>
      <c r="H319" s="60">
        <f t="shared" si="60"/>
        <v>0</v>
      </c>
      <c r="I319" s="60">
        <f t="shared" si="61"/>
        <v>0</v>
      </c>
      <c r="J319" s="60">
        <f t="shared" si="62"/>
        <v>0</v>
      </c>
      <c r="K319" s="60">
        <f t="shared" ca="1" si="65"/>
        <v>3.5344419806450284E-3</v>
      </c>
      <c r="L319" s="60">
        <f t="shared" ca="1" si="63"/>
        <v>1.2492280114545952E-5</v>
      </c>
      <c r="M319" s="60">
        <f t="shared" ca="1" si="55"/>
        <v>29744183.765164301</v>
      </c>
      <c r="N319" s="60">
        <f t="shared" ca="1" si="56"/>
        <v>1246955.5084962393</v>
      </c>
      <c r="O319" s="60">
        <f t="shared" ca="1" si="57"/>
        <v>11439772.579973651</v>
      </c>
      <c r="P319" s="18">
        <f t="shared" ca="1" si="64"/>
        <v>-3.5344419806450284E-3</v>
      </c>
    </row>
    <row r="320" spans="4:16" x14ac:dyDescent="0.2">
      <c r="D320" s="68">
        <f t="shared" si="54"/>
        <v>0</v>
      </c>
      <c r="E320" s="68">
        <f t="shared" si="54"/>
        <v>0</v>
      </c>
      <c r="F320" s="60">
        <f t="shared" si="58"/>
        <v>0</v>
      </c>
      <c r="G320" s="60">
        <f t="shared" si="59"/>
        <v>0</v>
      </c>
      <c r="H320" s="60">
        <f t="shared" si="60"/>
        <v>0</v>
      </c>
      <c r="I320" s="60">
        <f t="shared" si="61"/>
        <v>0</v>
      </c>
      <c r="J320" s="60">
        <f t="shared" si="62"/>
        <v>0</v>
      </c>
      <c r="K320" s="60">
        <f t="shared" ca="1" si="65"/>
        <v>3.5344419806450284E-3</v>
      </c>
      <c r="L320" s="60">
        <f t="shared" ca="1" si="63"/>
        <v>1.2492280114545952E-5</v>
      </c>
      <c r="M320" s="60">
        <f t="shared" ca="1" si="55"/>
        <v>29744183.765164301</v>
      </c>
      <c r="N320" s="60">
        <f t="shared" ca="1" si="56"/>
        <v>1246955.5084962393</v>
      </c>
      <c r="O320" s="60">
        <f t="shared" ca="1" si="57"/>
        <v>11439772.579973651</v>
      </c>
      <c r="P320" s="18">
        <f t="shared" ca="1" si="64"/>
        <v>-3.5344419806450284E-3</v>
      </c>
    </row>
    <row r="321" spans="4:16" x14ac:dyDescent="0.2">
      <c r="D321" s="68">
        <f t="shared" si="54"/>
        <v>0</v>
      </c>
      <c r="E321" s="68">
        <f t="shared" si="54"/>
        <v>0</v>
      </c>
      <c r="F321" s="60">
        <f t="shared" si="58"/>
        <v>0</v>
      </c>
      <c r="G321" s="60">
        <f t="shared" si="59"/>
        <v>0</v>
      </c>
      <c r="H321" s="60">
        <f t="shared" si="60"/>
        <v>0</v>
      </c>
      <c r="I321" s="60">
        <f t="shared" si="61"/>
        <v>0</v>
      </c>
      <c r="J321" s="60">
        <f t="shared" si="62"/>
        <v>0</v>
      </c>
      <c r="K321" s="60">
        <f t="shared" ca="1" si="65"/>
        <v>3.5344419806450284E-3</v>
      </c>
      <c r="L321" s="60">
        <f t="shared" ca="1" si="63"/>
        <v>1.2492280114545952E-5</v>
      </c>
      <c r="M321" s="60">
        <f t="shared" ca="1" si="55"/>
        <v>29744183.765164301</v>
      </c>
      <c r="N321" s="60">
        <f t="shared" ca="1" si="56"/>
        <v>1246955.5084962393</v>
      </c>
      <c r="O321" s="60">
        <f t="shared" ca="1" si="57"/>
        <v>11439772.579973651</v>
      </c>
      <c r="P321" s="18">
        <f t="shared" ca="1" si="64"/>
        <v>-3.5344419806450284E-3</v>
      </c>
    </row>
    <row r="322" spans="4:16" x14ac:dyDescent="0.2">
      <c r="D322" s="68">
        <f t="shared" si="54"/>
        <v>0</v>
      </c>
      <c r="E322" s="68">
        <f t="shared" si="54"/>
        <v>0</v>
      </c>
      <c r="F322" s="60">
        <f t="shared" si="58"/>
        <v>0</v>
      </c>
      <c r="G322" s="60">
        <f t="shared" si="59"/>
        <v>0</v>
      </c>
      <c r="H322" s="60">
        <f t="shared" si="60"/>
        <v>0</v>
      </c>
      <c r="I322" s="60">
        <f t="shared" si="61"/>
        <v>0</v>
      </c>
      <c r="J322" s="60">
        <f t="shared" si="62"/>
        <v>0</v>
      </c>
      <c r="K322" s="60">
        <f t="shared" ca="1" si="65"/>
        <v>3.5344419806450284E-3</v>
      </c>
      <c r="L322" s="60">
        <f t="shared" ca="1" si="63"/>
        <v>1.2492280114545952E-5</v>
      </c>
      <c r="M322" s="60">
        <f t="shared" ca="1" si="55"/>
        <v>29744183.765164301</v>
      </c>
      <c r="N322" s="60">
        <f t="shared" ca="1" si="56"/>
        <v>1246955.5084962393</v>
      </c>
      <c r="O322" s="60">
        <f t="shared" ca="1" si="57"/>
        <v>11439772.579973651</v>
      </c>
      <c r="P322" s="18">
        <f t="shared" ca="1" si="64"/>
        <v>-3.5344419806450284E-3</v>
      </c>
    </row>
    <row r="323" spans="4:16" x14ac:dyDescent="0.2">
      <c r="D323" s="68">
        <f t="shared" si="54"/>
        <v>0</v>
      </c>
      <c r="E323" s="68">
        <f t="shared" si="54"/>
        <v>0</v>
      </c>
      <c r="F323" s="60">
        <f t="shared" si="58"/>
        <v>0</v>
      </c>
      <c r="G323" s="60">
        <f t="shared" si="59"/>
        <v>0</v>
      </c>
      <c r="H323" s="60">
        <f t="shared" si="60"/>
        <v>0</v>
      </c>
      <c r="I323" s="60">
        <f t="shared" si="61"/>
        <v>0</v>
      </c>
      <c r="J323" s="60">
        <f t="shared" si="62"/>
        <v>0</v>
      </c>
      <c r="K323" s="60">
        <f t="shared" ca="1" si="65"/>
        <v>3.5344419806450284E-3</v>
      </c>
      <c r="L323" s="60">
        <f t="shared" ca="1" si="63"/>
        <v>1.2492280114545952E-5</v>
      </c>
      <c r="M323" s="60">
        <f t="shared" ca="1" si="55"/>
        <v>29744183.765164301</v>
      </c>
      <c r="N323" s="60">
        <f t="shared" ca="1" si="56"/>
        <v>1246955.5084962393</v>
      </c>
      <c r="O323" s="60">
        <f t="shared" ca="1" si="57"/>
        <v>11439772.579973651</v>
      </c>
      <c r="P323" s="18">
        <f t="shared" ca="1" si="64"/>
        <v>-3.5344419806450284E-3</v>
      </c>
    </row>
    <row r="324" spans="4:16" x14ac:dyDescent="0.2">
      <c r="D324" s="68">
        <f t="shared" si="54"/>
        <v>0</v>
      </c>
      <c r="E324" s="68">
        <f t="shared" si="54"/>
        <v>0</v>
      </c>
      <c r="F324" s="60">
        <f t="shared" si="58"/>
        <v>0</v>
      </c>
      <c r="G324" s="60">
        <f t="shared" si="59"/>
        <v>0</v>
      </c>
      <c r="H324" s="60">
        <f t="shared" si="60"/>
        <v>0</v>
      </c>
      <c r="I324" s="60">
        <f t="shared" si="61"/>
        <v>0</v>
      </c>
      <c r="J324" s="60">
        <f t="shared" si="62"/>
        <v>0</v>
      </c>
      <c r="K324" s="60">
        <f t="shared" ca="1" si="65"/>
        <v>3.5344419806450284E-3</v>
      </c>
      <c r="L324" s="60">
        <f t="shared" ca="1" si="63"/>
        <v>1.2492280114545952E-5</v>
      </c>
      <c r="M324" s="60">
        <f t="shared" ca="1" si="55"/>
        <v>29744183.765164301</v>
      </c>
      <c r="N324" s="60">
        <f t="shared" ca="1" si="56"/>
        <v>1246955.5084962393</v>
      </c>
      <c r="O324" s="60">
        <f t="shared" ca="1" si="57"/>
        <v>11439772.579973651</v>
      </c>
      <c r="P324" s="18">
        <f t="shared" ca="1" si="64"/>
        <v>-3.5344419806450284E-3</v>
      </c>
    </row>
    <row r="325" spans="4:16" x14ac:dyDescent="0.2">
      <c r="D325" s="68">
        <f t="shared" si="54"/>
        <v>0</v>
      </c>
      <c r="E325" s="68">
        <f t="shared" si="54"/>
        <v>0</v>
      </c>
      <c r="F325" s="60">
        <f t="shared" si="58"/>
        <v>0</v>
      </c>
      <c r="G325" s="60">
        <f t="shared" si="59"/>
        <v>0</v>
      </c>
      <c r="H325" s="60">
        <f t="shared" si="60"/>
        <v>0</v>
      </c>
      <c r="I325" s="60">
        <f t="shared" si="61"/>
        <v>0</v>
      </c>
      <c r="J325" s="60">
        <f t="shared" si="62"/>
        <v>0</v>
      </c>
      <c r="K325" s="60">
        <f t="shared" ca="1" si="65"/>
        <v>3.5344419806450284E-3</v>
      </c>
      <c r="L325" s="60">
        <f t="shared" ca="1" si="63"/>
        <v>1.2492280114545952E-5</v>
      </c>
      <c r="M325" s="60">
        <f t="shared" ca="1" si="55"/>
        <v>29744183.765164301</v>
      </c>
      <c r="N325" s="60">
        <f t="shared" ca="1" si="56"/>
        <v>1246955.5084962393</v>
      </c>
      <c r="O325" s="60">
        <f t="shared" ca="1" si="57"/>
        <v>11439772.579973651</v>
      </c>
      <c r="P325" s="18">
        <f t="shared" ca="1" si="64"/>
        <v>-3.5344419806450284E-3</v>
      </c>
    </row>
    <row r="326" spans="4:16" x14ac:dyDescent="0.2">
      <c r="D326" s="68">
        <f t="shared" si="54"/>
        <v>0</v>
      </c>
      <c r="E326" s="68">
        <f t="shared" si="54"/>
        <v>0</v>
      </c>
      <c r="F326" s="60">
        <f t="shared" si="58"/>
        <v>0</v>
      </c>
      <c r="G326" s="60">
        <f t="shared" si="59"/>
        <v>0</v>
      </c>
      <c r="H326" s="60">
        <f t="shared" si="60"/>
        <v>0</v>
      </c>
      <c r="I326" s="60">
        <f t="shared" si="61"/>
        <v>0</v>
      </c>
      <c r="J326" s="60">
        <f t="shared" si="62"/>
        <v>0</v>
      </c>
      <c r="K326" s="60">
        <f t="shared" ca="1" si="65"/>
        <v>3.5344419806450284E-3</v>
      </c>
      <c r="L326" s="60">
        <f t="shared" ca="1" si="63"/>
        <v>1.2492280114545952E-5</v>
      </c>
      <c r="M326" s="60">
        <f t="shared" ca="1" si="55"/>
        <v>29744183.765164301</v>
      </c>
      <c r="N326" s="60">
        <f t="shared" ca="1" si="56"/>
        <v>1246955.5084962393</v>
      </c>
      <c r="O326" s="60">
        <f t="shared" ca="1" si="57"/>
        <v>11439772.579973651</v>
      </c>
      <c r="P326" s="18">
        <f t="shared" ca="1" si="64"/>
        <v>-3.5344419806450284E-3</v>
      </c>
    </row>
    <row r="327" spans="4:16" x14ac:dyDescent="0.2">
      <c r="D327" s="68">
        <f t="shared" si="54"/>
        <v>0</v>
      </c>
      <c r="E327" s="68">
        <f t="shared" si="54"/>
        <v>0</v>
      </c>
      <c r="F327" s="60">
        <f t="shared" si="58"/>
        <v>0</v>
      </c>
      <c r="G327" s="60">
        <f t="shared" si="59"/>
        <v>0</v>
      </c>
      <c r="H327" s="60">
        <f t="shared" si="60"/>
        <v>0</v>
      </c>
      <c r="I327" s="60">
        <f t="shared" si="61"/>
        <v>0</v>
      </c>
      <c r="J327" s="60">
        <f t="shared" si="62"/>
        <v>0</v>
      </c>
      <c r="K327" s="60">
        <f t="shared" ca="1" si="65"/>
        <v>3.5344419806450284E-3</v>
      </c>
      <c r="L327" s="60">
        <f t="shared" ca="1" si="63"/>
        <v>1.2492280114545952E-5</v>
      </c>
      <c r="M327" s="60">
        <f t="shared" ca="1" si="55"/>
        <v>29744183.765164301</v>
      </c>
      <c r="N327" s="60">
        <f t="shared" ca="1" si="56"/>
        <v>1246955.5084962393</v>
      </c>
      <c r="O327" s="60">
        <f t="shared" ca="1" si="57"/>
        <v>11439772.579973651</v>
      </c>
      <c r="P327" s="18">
        <f t="shared" ca="1" si="64"/>
        <v>-3.5344419806450284E-3</v>
      </c>
    </row>
    <row r="328" spans="4:16" x14ac:dyDescent="0.2">
      <c r="D328" s="68">
        <f t="shared" si="54"/>
        <v>0</v>
      </c>
      <c r="E328" s="68">
        <f t="shared" si="54"/>
        <v>0</v>
      </c>
      <c r="F328" s="60">
        <f t="shared" si="58"/>
        <v>0</v>
      </c>
      <c r="G328" s="60">
        <f t="shared" si="59"/>
        <v>0</v>
      </c>
      <c r="H328" s="60">
        <f t="shared" si="60"/>
        <v>0</v>
      </c>
      <c r="I328" s="60">
        <f t="shared" si="61"/>
        <v>0</v>
      </c>
      <c r="J328" s="60">
        <f t="shared" si="62"/>
        <v>0</v>
      </c>
      <c r="K328" s="60">
        <f t="shared" ca="1" si="65"/>
        <v>3.5344419806450284E-3</v>
      </c>
      <c r="L328" s="60">
        <f t="shared" ca="1" si="63"/>
        <v>1.2492280114545952E-5</v>
      </c>
      <c r="M328" s="60">
        <f t="shared" ca="1" si="55"/>
        <v>29744183.765164301</v>
      </c>
      <c r="N328" s="60">
        <f t="shared" ca="1" si="56"/>
        <v>1246955.5084962393</v>
      </c>
      <c r="O328" s="60">
        <f t="shared" ca="1" si="57"/>
        <v>11439772.579973651</v>
      </c>
      <c r="P328" s="18">
        <f t="shared" ca="1" si="64"/>
        <v>-3.5344419806450284E-3</v>
      </c>
    </row>
    <row r="329" spans="4:16" x14ac:dyDescent="0.2">
      <c r="D329" s="68">
        <f t="shared" si="54"/>
        <v>0</v>
      </c>
      <c r="E329" s="68">
        <f t="shared" si="54"/>
        <v>0</v>
      </c>
      <c r="F329" s="60">
        <f t="shared" si="58"/>
        <v>0</v>
      </c>
      <c r="G329" s="60">
        <f t="shared" si="59"/>
        <v>0</v>
      </c>
      <c r="H329" s="60">
        <f t="shared" si="60"/>
        <v>0</v>
      </c>
      <c r="I329" s="60">
        <f t="shared" si="61"/>
        <v>0</v>
      </c>
      <c r="J329" s="60">
        <f t="shared" si="62"/>
        <v>0</v>
      </c>
      <c r="K329" s="60">
        <f t="shared" ca="1" si="65"/>
        <v>3.5344419806450284E-3</v>
      </c>
      <c r="L329" s="60">
        <f t="shared" ca="1" si="63"/>
        <v>1.2492280114545952E-5</v>
      </c>
      <c r="M329" s="60">
        <f t="shared" ca="1" si="55"/>
        <v>29744183.765164301</v>
      </c>
      <c r="N329" s="60">
        <f t="shared" ca="1" si="56"/>
        <v>1246955.5084962393</v>
      </c>
      <c r="O329" s="60">
        <f t="shared" ca="1" si="57"/>
        <v>11439772.579973651</v>
      </c>
      <c r="P329" s="18">
        <f t="shared" ca="1" si="64"/>
        <v>-3.5344419806450284E-3</v>
      </c>
    </row>
    <row r="330" spans="4:16" x14ac:dyDescent="0.2">
      <c r="D330" s="68">
        <f t="shared" si="54"/>
        <v>0</v>
      </c>
      <c r="E330" s="68">
        <f t="shared" si="54"/>
        <v>0</v>
      </c>
      <c r="F330" s="60">
        <f t="shared" si="58"/>
        <v>0</v>
      </c>
      <c r="G330" s="60">
        <f t="shared" si="59"/>
        <v>0</v>
      </c>
      <c r="H330" s="60">
        <f t="shared" si="60"/>
        <v>0</v>
      </c>
      <c r="I330" s="60">
        <f t="shared" si="61"/>
        <v>0</v>
      </c>
      <c r="J330" s="60">
        <f t="shared" si="62"/>
        <v>0</v>
      </c>
      <c r="K330" s="60">
        <f t="shared" ca="1" si="65"/>
        <v>3.5344419806450284E-3</v>
      </c>
      <c r="L330" s="60">
        <f t="shared" ca="1" si="63"/>
        <v>1.2492280114545952E-5</v>
      </c>
      <c r="M330" s="60">
        <f t="shared" ca="1" si="55"/>
        <v>29744183.765164301</v>
      </c>
      <c r="N330" s="60">
        <f t="shared" ca="1" si="56"/>
        <v>1246955.5084962393</v>
      </c>
      <c r="O330" s="60">
        <f t="shared" ca="1" si="57"/>
        <v>11439772.579973651</v>
      </c>
      <c r="P330" s="18">
        <f t="shared" ca="1" si="64"/>
        <v>-3.5344419806450284E-3</v>
      </c>
    </row>
    <row r="331" spans="4:16" x14ac:dyDescent="0.2">
      <c r="D331" s="68">
        <f t="shared" si="54"/>
        <v>0</v>
      </c>
      <c r="E331" s="68">
        <f t="shared" si="54"/>
        <v>0</v>
      </c>
      <c r="F331" s="60">
        <f t="shared" si="58"/>
        <v>0</v>
      </c>
      <c r="G331" s="60">
        <f t="shared" si="59"/>
        <v>0</v>
      </c>
      <c r="H331" s="60">
        <f t="shared" si="60"/>
        <v>0</v>
      </c>
      <c r="I331" s="60">
        <f t="shared" si="61"/>
        <v>0</v>
      </c>
      <c r="J331" s="60">
        <f t="shared" si="62"/>
        <v>0</v>
      </c>
      <c r="K331" s="60">
        <f t="shared" ca="1" si="65"/>
        <v>3.5344419806450284E-3</v>
      </c>
      <c r="L331" s="60">
        <f t="shared" ca="1" si="63"/>
        <v>1.2492280114545952E-5</v>
      </c>
      <c r="M331" s="60">
        <f t="shared" ca="1" si="55"/>
        <v>29744183.765164301</v>
      </c>
      <c r="N331" s="60">
        <f t="shared" ca="1" si="56"/>
        <v>1246955.5084962393</v>
      </c>
      <c r="O331" s="60">
        <f t="shared" ca="1" si="57"/>
        <v>11439772.579973651</v>
      </c>
      <c r="P331" s="18">
        <f t="shared" ca="1" si="64"/>
        <v>-3.5344419806450284E-3</v>
      </c>
    </row>
    <row r="332" spans="4:16" x14ac:dyDescent="0.2">
      <c r="D332" s="68">
        <f t="shared" si="54"/>
        <v>0</v>
      </c>
      <c r="E332" s="68">
        <f t="shared" si="54"/>
        <v>0</v>
      </c>
      <c r="F332" s="60">
        <f t="shared" si="58"/>
        <v>0</v>
      </c>
      <c r="G332" s="60">
        <f t="shared" si="59"/>
        <v>0</v>
      </c>
      <c r="H332" s="60">
        <f t="shared" si="60"/>
        <v>0</v>
      </c>
      <c r="I332" s="60">
        <f t="shared" si="61"/>
        <v>0</v>
      </c>
      <c r="J332" s="60">
        <f t="shared" si="62"/>
        <v>0</v>
      </c>
      <c r="K332" s="60">
        <f t="shared" ca="1" si="65"/>
        <v>3.5344419806450284E-3</v>
      </c>
      <c r="L332" s="60">
        <f t="shared" ca="1" si="63"/>
        <v>1.2492280114545952E-5</v>
      </c>
      <c r="M332" s="60">
        <f t="shared" ca="1" si="55"/>
        <v>29744183.765164301</v>
      </c>
      <c r="N332" s="60">
        <f t="shared" ca="1" si="56"/>
        <v>1246955.5084962393</v>
      </c>
      <c r="O332" s="60">
        <f t="shared" ca="1" si="57"/>
        <v>11439772.579973651</v>
      </c>
      <c r="P332" s="18">
        <f t="shared" ca="1" si="64"/>
        <v>-3.5344419806450284E-3</v>
      </c>
    </row>
    <row r="333" spans="4:16" x14ac:dyDescent="0.2">
      <c r="D333" s="68">
        <f t="shared" si="54"/>
        <v>0</v>
      </c>
      <c r="E333" s="68">
        <f t="shared" si="54"/>
        <v>0</v>
      </c>
      <c r="F333" s="60">
        <f t="shared" si="58"/>
        <v>0</v>
      </c>
      <c r="G333" s="60">
        <f t="shared" si="59"/>
        <v>0</v>
      </c>
      <c r="H333" s="60">
        <f t="shared" si="60"/>
        <v>0</v>
      </c>
      <c r="I333" s="60">
        <f t="shared" si="61"/>
        <v>0</v>
      </c>
      <c r="J333" s="60">
        <f t="shared" si="62"/>
        <v>0</v>
      </c>
      <c r="K333" s="60">
        <f t="shared" ca="1" si="65"/>
        <v>3.5344419806450284E-3</v>
      </c>
      <c r="L333" s="60">
        <f t="shared" ca="1" si="63"/>
        <v>1.2492280114545952E-5</v>
      </c>
      <c r="M333" s="60">
        <f t="shared" ca="1" si="55"/>
        <v>29744183.765164301</v>
      </c>
      <c r="N333" s="60">
        <f t="shared" ca="1" si="56"/>
        <v>1246955.5084962393</v>
      </c>
      <c r="O333" s="60">
        <f t="shared" ca="1" si="57"/>
        <v>11439772.579973651</v>
      </c>
      <c r="P333" s="18">
        <f t="shared" ca="1" si="64"/>
        <v>-3.5344419806450284E-3</v>
      </c>
    </row>
    <row r="334" spans="4:16" x14ac:dyDescent="0.2">
      <c r="D334" s="68">
        <f t="shared" si="54"/>
        <v>0</v>
      </c>
      <c r="E334" s="68">
        <f t="shared" si="54"/>
        <v>0</v>
      </c>
      <c r="F334" s="60">
        <f t="shared" si="58"/>
        <v>0</v>
      </c>
      <c r="G334" s="60">
        <f t="shared" si="59"/>
        <v>0</v>
      </c>
      <c r="H334" s="60">
        <f t="shared" si="60"/>
        <v>0</v>
      </c>
      <c r="I334" s="60">
        <f t="shared" si="61"/>
        <v>0</v>
      </c>
      <c r="J334" s="60">
        <f t="shared" si="62"/>
        <v>0</v>
      </c>
      <c r="K334" s="60">
        <f t="shared" ca="1" si="65"/>
        <v>3.5344419806450284E-3</v>
      </c>
      <c r="L334" s="60">
        <f t="shared" ca="1" si="63"/>
        <v>1.2492280114545952E-5</v>
      </c>
      <c r="M334" s="60">
        <f t="shared" ca="1" si="55"/>
        <v>29744183.765164301</v>
      </c>
      <c r="N334" s="60">
        <f t="shared" ca="1" si="56"/>
        <v>1246955.5084962393</v>
      </c>
      <c r="O334" s="60">
        <f t="shared" ca="1" si="57"/>
        <v>11439772.579973651</v>
      </c>
      <c r="P334" s="18">
        <f t="shared" ca="1" si="64"/>
        <v>-3.5344419806450284E-3</v>
      </c>
    </row>
    <row r="335" spans="4:16" x14ac:dyDescent="0.2">
      <c r="D335" s="68">
        <f t="shared" si="54"/>
        <v>0</v>
      </c>
      <c r="E335" s="68">
        <f t="shared" si="54"/>
        <v>0</v>
      </c>
      <c r="F335" s="60">
        <f t="shared" si="58"/>
        <v>0</v>
      </c>
      <c r="G335" s="60">
        <f t="shared" si="59"/>
        <v>0</v>
      </c>
      <c r="H335" s="60">
        <f t="shared" si="60"/>
        <v>0</v>
      </c>
      <c r="I335" s="60">
        <f t="shared" si="61"/>
        <v>0</v>
      </c>
      <c r="J335" s="60">
        <f t="shared" si="62"/>
        <v>0</v>
      </c>
      <c r="K335" s="60">
        <f t="shared" ca="1" si="65"/>
        <v>3.5344419806450284E-3</v>
      </c>
      <c r="L335" s="60">
        <f t="shared" ca="1" si="63"/>
        <v>1.2492280114545952E-5</v>
      </c>
      <c r="M335" s="60">
        <f t="shared" ca="1" si="55"/>
        <v>29744183.765164301</v>
      </c>
      <c r="N335" s="60">
        <f t="shared" ca="1" si="56"/>
        <v>1246955.5084962393</v>
      </c>
      <c r="O335" s="60">
        <f t="shared" ca="1" si="57"/>
        <v>11439772.579973651</v>
      </c>
      <c r="P335" s="18">
        <f t="shared" ca="1" si="64"/>
        <v>-3.5344419806450284E-3</v>
      </c>
    </row>
    <row r="336" spans="4:16" x14ac:dyDescent="0.2">
      <c r="D336" s="68">
        <f t="shared" si="54"/>
        <v>0</v>
      </c>
      <c r="E336" s="68">
        <f t="shared" si="54"/>
        <v>0</v>
      </c>
      <c r="F336" s="60">
        <f t="shared" si="58"/>
        <v>0</v>
      </c>
      <c r="G336" s="60">
        <f t="shared" si="59"/>
        <v>0</v>
      </c>
      <c r="H336" s="60">
        <f t="shared" si="60"/>
        <v>0</v>
      </c>
      <c r="I336" s="60">
        <f t="shared" si="61"/>
        <v>0</v>
      </c>
      <c r="J336" s="60">
        <f t="shared" si="62"/>
        <v>0</v>
      </c>
      <c r="K336" s="60">
        <f t="shared" ca="1" si="65"/>
        <v>3.5344419806450284E-3</v>
      </c>
      <c r="L336" s="60">
        <f t="shared" ca="1" si="63"/>
        <v>1.2492280114545952E-5</v>
      </c>
      <c r="M336" s="60">
        <f t="shared" ca="1" si="55"/>
        <v>29744183.765164301</v>
      </c>
      <c r="N336" s="60">
        <f t="shared" ca="1" si="56"/>
        <v>1246955.5084962393</v>
      </c>
      <c r="O336" s="60">
        <f t="shared" ca="1" si="57"/>
        <v>11439772.579973651</v>
      </c>
      <c r="P336" s="18">
        <f t="shared" ca="1" si="64"/>
        <v>-3.5344419806450284E-3</v>
      </c>
    </row>
    <row r="337" spans="4:16" x14ac:dyDescent="0.2">
      <c r="D337" s="68">
        <f>A337/A$18</f>
        <v>0</v>
      </c>
      <c r="E337" s="68">
        <f>B337/B$18</f>
        <v>0</v>
      </c>
      <c r="F337" s="60">
        <f t="shared" si="58"/>
        <v>0</v>
      </c>
      <c r="G337" s="60">
        <f t="shared" si="59"/>
        <v>0</v>
      </c>
      <c r="H337" s="60">
        <f t="shared" si="60"/>
        <v>0</v>
      </c>
      <c r="I337" s="60">
        <f t="shared" si="61"/>
        <v>0</v>
      </c>
      <c r="J337" s="60">
        <f t="shared" si="62"/>
        <v>0</v>
      </c>
      <c r="K337" s="60">
        <f t="shared" ca="1" si="65"/>
        <v>3.5344419806450284E-3</v>
      </c>
      <c r="L337" s="60">
        <f t="shared" ca="1" si="63"/>
        <v>1.2492280114545952E-5</v>
      </c>
      <c r="M337" s="60">
        <f ca="1">(M$1-M$2*D337+M$3*F337)^2</f>
        <v>29744183.765164301</v>
      </c>
      <c r="N337" s="60">
        <f ca="1">(-M$2+M$4*D337-M$5*F337)^2</f>
        <v>1246955.5084962393</v>
      </c>
      <c r="O337" s="60">
        <f ca="1">+(M$3-D337*M$5+F337*M$6)^2</f>
        <v>11439772.579973651</v>
      </c>
      <c r="P337" s="18">
        <f t="shared" ca="1" si="64"/>
        <v>-3.5344419806450284E-3</v>
      </c>
    </row>
    <row r="338" spans="4:16" x14ac:dyDescent="0.2">
      <c r="D338" s="68">
        <f>A338/A$18</f>
        <v>0</v>
      </c>
      <c r="E338" s="68">
        <f>B338/B$18</f>
        <v>0</v>
      </c>
      <c r="F338" s="60">
        <f>D338*D338</f>
        <v>0</v>
      </c>
      <c r="G338" s="60">
        <f>D338*F338</f>
        <v>0</v>
      </c>
      <c r="H338" s="60">
        <f>F338*F338</f>
        <v>0</v>
      </c>
      <c r="I338" s="60">
        <f>E338*D338</f>
        <v>0</v>
      </c>
      <c r="J338" s="60">
        <f>I338*D338</f>
        <v>0</v>
      </c>
      <c r="K338" s="60">
        <f t="shared" ca="1" si="65"/>
        <v>3.5344419806450284E-3</v>
      </c>
      <c r="L338" s="60">
        <f ca="1">+(K338-E338)^2</f>
        <v>1.2492280114545952E-5</v>
      </c>
      <c r="M338" s="60">
        <f ca="1">(M$1-M$2*D338+M$3*F338)^2</f>
        <v>29744183.765164301</v>
      </c>
      <c r="N338" s="60">
        <f ca="1">(-M$2+M$4*D338-M$5*F338)^2</f>
        <v>1246955.5084962393</v>
      </c>
      <c r="O338" s="60">
        <f ca="1">+(M$3-D338*M$5+F338*M$6)^2</f>
        <v>11439772.579973651</v>
      </c>
      <c r="P338" s="18">
        <f ca="1">+E338-K338</f>
        <v>-3.5344419806450284E-3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2023-12-29T06:35:39Z</dcterms:modified>
</cp:coreProperties>
</file>