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52F20D94-C3DD-4960-82B4-93E628BD968F}" xr6:coauthVersionLast="47" xr6:coauthVersionMax="47" xr10:uidLastSave="{00000000-0000-0000-0000-000000000000}"/>
  <bookViews>
    <workbookView xWindow="14370" yWindow="1455" windowWidth="12975" windowHeight="14640" xr2:uid="{00000000-000D-0000-FFFF-FFFF00000000}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3" i="1" l="1"/>
  <c r="F163" i="1" s="1"/>
  <c r="G163" i="1" s="1"/>
  <c r="K163" i="1" s="1"/>
  <c r="Q163" i="1"/>
  <c r="E162" i="1"/>
  <c r="F162" i="1"/>
  <c r="G162" i="1"/>
  <c r="K162" i="1"/>
  <c r="Q162" i="1"/>
  <c r="E159" i="1"/>
  <c r="F159" i="1"/>
  <c r="G159" i="1"/>
  <c r="K159" i="1"/>
  <c r="Q159" i="1"/>
  <c r="E160" i="1"/>
  <c r="F160" i="1"/>
  <c r="G160" i="1"/>
  <c r="K160" i="1"/>
  <c r="E161" i="1"/>
  <c r="F161" i="1"/>
  <c r="G161" i="1"/>
  <c r="K161" i="1"/>
  <c r="Q160" i="1"/>
  <c r="Q161" i="1"/>
  <c r="E140" i="1"/>
  <c r="F140" i="1"/>
  <c r="G140" i="1"/>
  <c r="K140" i="1"/>
  <c r="E141" i="1"/>
  <c r="F141" i="1"/>
  <c r="G141" i="1"/>
  <c r="K141" i="1"/>
  <c r="E146" i="1"/>
  <c r="F146" i="1"/>
  <c r="G146" i="1"/>
  <c r="K146" i="1"/>
  <c r="E147" i="1"/>
  <c r="F147" i="1"/>
  <c r="G147" i="1"/>
  <c r="K147" i="1"/>
  <c r="E151" i="1"/>
  <c r="F151" i="1"/>
  <c r="G151" i="1"/>
  <c r="K151" i="1"/>
  <c r="E155" i="1"/>
  <c r="F155" i="1"/>
  <c r="G155" i="1"/>
  <c r="K155" i="1"/>
  <c r="E22" i="1"/>
  <c r="F22" i="1"/>
  <c r="G22" i="1"/>
  <c r="H22" i="1"/>
  <c r="E35" i="1"/>
  <c r="F35" i="1"/>
  <c r="G35" i="1"/>
  <c r="H35" i="1"/>
  <c r="E59" i="1"/>
  <c r="F59" i="1"/>
  <c r="G59" i="1"/>
  <c r="I59" i="1"/>
  <c r="E68" i="1"/>
  <c r="F68" i="1"/>
  <c r="G68" i="1"/>
  <c r="J68" i="1"/>
  <c r="E126" i="1"/>
  <c r="F126" i="1"/>
  <c r="G126" i="1"/>
  <c r="J126" i="1"/>
  <c r="E130" i="1"/>
  <c r="F130" i="1"/>
  <c r="G130" i="1"/>
  <c r="J130" i="1"/>
  <c r="E131" i="1"/>
  <c r="F131" i="1"/>
  <c r="G131" i="1"/>
  <c r="J131" i="1"/>
  <c r="E132" i="1"/>
  <c r="F132" i="1"/>
  <c r="G132" i="1"/>
  <c r="J132" i="1"/>
  <c r="E134" i="1"/>
  <c r="F134" i="1"/>
  <c r="G134" i="1"/>
  <c r="J134" i="1"/>
  <c r="E135" i="1"/>
  <c r="F135" i="1"/>
  <c r="G135" i="1"/>
  <c r="J135" i="1"/>
  <c r="E136" i="1"/>
  <c r="F136" i="1"/>
  <c r="G136" i="1"/>
  <c r="J136" i="1"/>
  <c r="E137" i="1"/>
  <c r="F137" i="1"/>
  <c r="G137" i="1"/>
  <c r="J137" i="1"/>
  <c r="E138" i="1"/>
  <c r="F138" i="1"/>
  <c r="G138" i="1"/>
  <c r="J138" i="1"/>
  <c r="E148" i="1"/>
  <c r="F148" i="1"/>
  <c r="G148" i="1"/>
  <c r="K148" i="1"/>
  <c r="E149" i="1"/>
  <c r="F149" i="1"/>
  <c r="G149" i="1"/>
  <c r="K149" i="1"/>
  <c r="E150" i="1"/>
  <c r="F150" i="1"/>
  <c r="G150" i="1"/>
  <c r="K150" i="1"/>
  <c r="E153" i="1"/>
  <c r="F153" i="1"/>
  <c r="G153" i="1"/>
  <c r="K153" i="1"/>
  <c r="E158" i="1"/>
  <c r="F158" i="1"/>
  <c r="G158" i="1"/>
  <c r="K158" i="1"/>
  <c r="D9" i="1"/>
  <c r="C9" i="1"/>
  <c r="E142" i="1"/>
  <c r="F142" i="1"/>
  <c r="G142" i="1"/>
  <c r="J142" i="1"/>
  <c r="E144" i="1"/>
  <c r="F144" i="1"/>
  <c r="G144" i="1"/>
  <c r="J144" i="1"/>
  <c r="E152" i="1"/>
  <c r="F152" i="1"/>
  <c r="G152" i="1"/>
  <c r="J152" i="1"/>
  <c r="E154" i="1"/>
  <c r="F154" i="1"/>
  <c r="G154" i="1"/>
  <c r="J154" i="1"/>
  <c r="E156" i="1"/>
  <c r="F156" i="1"/>
  <c r="G156" i="1"/>
  <c r="J156" i="1"/>
  <c r="E157" i="1"/>
  <c r="F157" i="1"/>
  <c r="G157" i="1"/>
  <c r="J157" i="1"/>
  <c r="E21" i="1"/>
  <c r="F21" i="1"/>
  <c r="G21" i="1"/>
  <c r="H21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E56" i="1"/>
  <c r="F56" i="1"/>
  <c r="G56" i="1"/>
  <c r="H56" i="1"/>
  <c r="E57" i="1"/>
  <c r="F57" i="1"/>
  <c r="G57" i="1"/>
  <c r="H57" i="1"/>
  <c r="E58" i="1"/>
  <c r="F58" i="1"/>
  <c r="G58" i="1"/>
  <c r="H58" i="1"/>
  <c r="E145" i="1"/>
  <c r="F145" i="1"/>
  <c r="E143" i="1"/>
  <c r="F143" i="1"/>
  <c r="E128" i="1"/>
  <c r="F128" i="1"/>
  <c r="G128" i="1"/>
  <c r="J128" i="1"/>
  <c r="E139" i="1"/>
  <c r="F139" i="1"/>
  <c r="G139" i="1"/>
  <c r="J139" i="1"/>
  <c r="E113" i="1"/>
  <c r="F113" i="1"/>
  <c r="G113" i="1"/>
  <c r="I113" i="1"/>
  <c r="E114" i="1"/>
  <c r="F114" i="1"/>
  <c r="G114" i="1"/>
  <c r="I114" i="1"/>
  <c r="E115" i="1"/>
  <c r="F115" i="1"/>
  <c r="G115" i="1"/>
  <c r="I115" i="1"/>
  <c r="E116" i="1"/>
  <c r="F116" i="1"/>
  <c r="G116" i="1"/>
  <c r="I116" i="1"/>
  <c r="E117" i="1"/>
  <c r="F117" i="1"/>
  <c r="G117" i="1"/>
  <c r="J117" i="1"/>
  <c r="E118" i="1"/>
  <c r="F118" i="1"/>
  <c r="G118" i="1"/>
  <c r="J118" i="1"/>
  <c r="E119" i="1"/>
  <c r="F119" i="1"/>
  <c r="G119" i="1"/>
  <c r="J119" i="1"/>
  <c r="E120" i="1"/>
  <c r="F120" i="1"/>
  <c r="G120" i="1"/>
  <c r="J120" i="1"/>
  <c r="E127" i="1"/>
  <c r="F127" i="1"/>
  <c r="G127" i="1"/>
  <c r="J127" i="1"/>
  <c r="E133" i="1"/>
  <c r="F133" i="1"/>
  <c r="G133" i="1"/>
  <c r="K133" i="1"/>
  <c r="E121" i="1"/>
  <c r="F121" i="1"/>
  <c r="E122" i="1"/>
  <c r="F122" i="1"/>
  <c r="E123" i="1"/>
  <c r="F123" i="1"/>
  <c r="E124" i="1"/>
  <c r="E125" i="1"/>
  <c r="F125" i="1"/>
  <c r="E129" i="1"/>
  <c r="Q22" i="1"/>
  <c r="Q35" i="1"/>
  <c r="Q59" i="1"/>
  <c r="Q68" i="1"/>
  <c r="Q126" i="1"/>
  <c r="Q130" i="1"/>
  <c r="Q131" i="1"/>
  <c r="Q132" i="1"/>
  <c r="Q134" i="1"/>
  <c r="Q135" i="1"/>
  <c r="Q136" i="1"/>
  <c r="Q137" i="1"/>
  <c r="Q138" i="1"/>
  <c r="Q148" i="1"/>
  <c r="Q149" i="1"/>
  <c r="Q150" i="1"/>
  <c r="Q153" i="1"/>
  <c r="Q158" i="1"/>
  <c r="G144" i="2"/>
  <c r="C144" i="2"/>
  <c r="E144" i="2"/>
  <c r="G122" i="2"/>
  <c r="C122" i="2"/>
  <c r="E122" i="2"/>
  <c r="G121" i="2"/>
  <c r="C121" i="2"/>
  <c r="E121" i="2"/>
  <c r="G120" i="2"/>
  <c r="C120" i="2"/>
  <c r="E120" i="2"/>
  <c r="G119" i="2"/>
  <c r="C119" i="2"/>
  <c r="E119" i="2"/>
  <c r="G143" i="2"/>
  <c r="C143" i="2"/>
  <c r="E143" i="2"/>
  <c r="G118" i="2"/>
  <c r="C118" i="2"/>
  <c r="E118" i="2"/>
  <c r="G117" i="2"/>
  <c r="C117" i="2"/>
  <c r="E117" i="2"/>
  <c r="G142" i="2"/>
  <c r="C142" i="2"/>
  <c r="E142" i="2"/>
  <c r="G141" i="2"/>
  <c r="C141" i="2"/>
  <c r="E141" i="2"/>
  <c r="G140" i="2"/>
  <c r="C140" i="2"/>
  <c r="E140" i="2"/>
  <c r="G116" i="2"/>
  <c r="C116" i="2"/>
  <c r="E116" i="2"/>
  <c r="G139" i="2"/>
  <c r="C139" i="2"/>
  <c r="E139" i="2"/>
  <c r="G115" i="2"/>
  <c r="C115" i="2"/>
  <c r="E115" i="2"/>
  <c r="G114" i="2"/>
  <c r="C114" i="2"/>
  <c r="E114" i="2"/>
  <c r="G138" i="2"/>
  <c r="C138" i="2"/>
  <c r="E138" i="2"/>
  <c r="G113" i="2"/>
  <c r="C113" i="2"/>
  <c r="E113" i="2"/>
  <c r="G112" i="2"/>
  <c r="C112" i="2"/>
  <c r="E112" i="2"/>
  <c r="G137" i="2"/>
  <c r="C137" i="2"/>
  <c r="E137" i="2"/>
  <c r="G111" i="2"/>
  <c r="C111" i="2"/>
  <c r="E111" i="2"/>
  <c r="G136" i="2"/>
  <c r="C136" i="2"/>
  <c r="E136" i="2"/>
  <c r="G135" i="2"/>
  <c r="C135" i="2"/>
  <c r="E135" i="2"/>
  <c r="G134" i="2"/>
  <c r="C134" i="2"/>
  <c r="E134" i="2"/>
  <c r="G133" i="2"/>
  <c r="C133" i="2"/>
  <c r="E133" i="2"/>
  <c r="G132" i="2"/>
  <c r="C132" i="2"/>
  <c r="E132" i="2"/>
  <c r="G110" i="2"/>
  <c r="C110" i="2"/>
  <c r="E110" i="2"/>
  <c r="G109" i="2"/>
  <c r="C109" i="2"/>
  <c r="E109" i="2"/>
  <c r="G131" i="2"/>
  <c r="C131" i="2"/>
  <c r="E131" i="2"/>
  <c r="G130" i="2"/>
  <c r="C130" i="2"/>
  <c r="E130" i="2"/>
  <c r="G129" i="2"/>
  <c r="C129" i="2"/>
  <c r="E129" i="2"/>
  <c r="G108" i="2"/>
  <c r="C108" i="2"/>
  <c r="E108" i="2"/>
  <c r="G107" i="2"/>
  <c r="C107" i="2"/>
  <c r="E107" i="2"/>
  <c r="G128" i="2"/>
  <c r="C128" i="2"/>
  <c r="E128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E112" i="1"/>
  <c r="F112" i="1"/>
  <c r="G112" i="1"/>
  <c r="I112" i="1"/>
  <c r="G93" i="2"/>
  <c r="C93" i="2"/>
  <c r="E93" i="2"/>
  <c r="E111" i="1"/>
  <c r="F111" i="1"/>
  <c r="G111" i="1"/>
  <c r="I111" i="1"/>
  <c r="G92" i="2"/>
  <c r="C92" i="2"/>
  <c r="E92" i="2"/>
  <c r="E110" i="1"/>
  <c r="F110" i="1"/>
  <c r="G110" i="1"/>
  <c r="I110" i="1"/>
  <c r="G91" i="2"/>
  <c r="C91" i="2"/>
  <c r="E91" i="2"/>
  <c r="E109" i="1"/>
  <c r="G90" i="2"/>
  <c r="C90" i="2"/>
  <c r="E90" i="2"/>
  <c r="E108" i="1"/>
  <c r="F108" i="1"/>
  <c r="G108" i="1"/>
  <c r="I108" i="1"/>
  <c r="G89" i="2"/>
  <c r="C89" i="2"/>
  <c r="E89" i="2"/>
  <c r="E107" i="1"/>
  <c r="F107" i="1"/>
  <c r="G107" i="1"/>
  <c r="I107" i="1"/>
  <c r="G88" i="2"/>
  <c r="C88" i="2"/>
  <c r="E88" i="2"/>
  <c r="E106" i="1"/>
  <c r="F106" i="1"/>
  <c r="G106" i="1"/>
  <c r="J106" i="1"/>
  <c r="G87" i="2"/>
  <c r="C87" i="2"/>
  <c r="E87" i="2"/>
  <c r="E105" i="1"/>
  <c r="G127" i="2"/>
  <c r="C127" i="2"/>
  <c r="E127" i="2"/>
  <c r="G86" i="2"/>
  <c r="C86" i="2"/>
  <c r="E86" i="2"/>
  <c r="E102" i="1"/>
  <c r="G85" i="2"/>
  <c r="C85" i="2"/>
  <c r="E85" i="2"/>
  <c r="E101" i="1"/>
  <c r="G84" i="2"/>
  <c r="C84" i="2"/>
  <c r="E84" i="2"/>
  <c r="E100" i="1"/>
  <c r="G83" i="2"/>
  <c r="C83" i="2"/>
  <c r="E83" i="2"/>
  <c r="E99" i="1"/>
  <c r="G82" i="2"/>
  <c r="C82" i="2"/>
  <c r="E82" i="2"/>
  <c r="E98" i="1"/>
  <c r="G81" i="2"/>
  <c r="C81" i="2"/>
  <c r="E81" i="2"/>
  <c r="E97" i="1"/>
  <c r="G80" i="2"/>
  <c r="C80" i="2"/>
  <c r="E80" i="2"/>
  <c r="E96" i="1"/>
  <c r="G79" i="2"/>
  <c r="C79" i="2"/>
  <c r="E79" i="2"/>
  <c r="E95" i="1"/>
  <c r="G78" i="2"/>
  <c r="C78" i="2"/>
  <c r="E78" i="2"/>
  <c r="E94" i="1"/>
  <c r="G77" i="2"/>
  <c r="C77" i="2"/>
  <c r="E77" i="2"/>
  <c r="E92" i="1"/>
  <c r="G76" i="2"/>
  <c r="C76" i="2"/>
  <c r="E76" i="2"/>
  <c r="E91" i="1"/>
  <c r="G75" i="2"/>
  <c r="C75" i="2"/>
  <c r="E75" i="2"/>
  <c r="E90" i="1"/>
  <c r="G74" i="2"/>
  <c r="C74" i="2"/>
  <c r="E74" i="2"/>
  <c r="E89" i="1"/>
  <c r="G73" i="2"/>
  <c r="C73" i="2"/>
  <c r="E73" i="2"/>
  <c r="E88" i="1"/>
  <c r="G72" i="2"/>
  <c r="C72" i="2"/>
  <c r="E72" i="2"/>
  <c r="E87" i="1"/>
  <c r="G71" i="2"/>
  <c r="C71" i="2"/>
  <c r="E71" i="2"/>
  <c r="E86" i="1"/>
  <c r="G70" i="2"/>
  <c r="C70" i="2"/>
  <c r="E70" i="2"/>
  <c r="E85" i="1"/>
  <c r="G69" i="2"/>
  <c r="C69" i="2"/>
  <c r="E69" i="2"/>
  <c r="E84" i="1"/>
  <c r="G68" i="2"/>
  <c r="C68" i="2"/>
  <c r="E68" i="2"/>
  <c r="E83" i="1"/>
  <c r="G67" i="2"/>
  <c r="C67" i="2"/>
  <c r="E67" i="2"/>
  <c r="E82" i="1"/>
  <c r="G66" i="2"/>
  <c r="C66" i="2"/>
  <c r="E66" i="2"/>
  <c r="E81" i="1"/>
  <c r="G65" i="2"/>
  <c r="C65" i="2"/>
  <c r="E65" i="2"/>
  <c r="E80" i="1"/>
  <c r="G64" i="2"/>
  <c r="C64" i="2"/>
  <c r="E64" i="2"/>
  <c r="E79" i="1"/>
  <c r="G63" i="2"/>
  <c r="C63" i="2"/>
  <c r="E63" i="2"/>
  <c r="E78" i="1"/>
  <c r="G62" i="2"/>
  <c r="C62" i="2"/>
  <c r="E62" i="2"/>
  <c r="E77" i="1"/>
  <c r="G61" i="2"/>
  <c r="C61" i="2"/>
  <c r="E61" i="2"/>
  <c r="E75" i="1"/>
  <c r="G60" i="2"/>
  <c r="C60" i="2"/>
  <c r="E60" i="2"/>
  <c r="E74" i="1"/>
  <c r="G59" i="2"/>
  <c r="C59" i="2"/>
  <c r="E59" i="2"/>
  <c r="E73" i="1"/>
  <c r="G58" i="2"/>
  <c r="C58" i="2"/>
  <c r="E58" i="2"/>
  <c r="E72" i="1"/>
  <c r="G57" i="2"/>
  <c r="C57" i="2"/>
  <c r="E57" i="2"/>
  <c r="E71" i="1"/>
  <c r="G56" i="2"/>
  <c r="C56" i="2"/>
  <c r="E56" i="2"/>
  <c r="E70" i="1"/>
  <c r="G55" i="2"/>
  <c r="C55" i="2"/>
  <c r="E55" i="2"/>
  <c r="E69" i="1"/>
  <c r="G126" i="2"/>
  <c r="C126" i="2"/>
  <c r="E126" i="2"/>
  <c r="G54" i="2"/>
  <c r="C54" i="2"/>
  <c r="E54" i="2"/>
  <c r="E67" i="1"/>
  <c r="G53" i="2"/>
  <c r="C53" i="2"/>
  <c r="E53" i="2"/>
  <c r="E66" i="1"/>
  <c r="G52" i="2"/>
  <c r="C52" i="2"/>
  <c r="E52" i="2"/>
  <c r="E65" i="1"/>
  <c r="G51" i="2"/>
  <c r="C51" i="2"/>
  <c r="E51" i="2"/>
  <c r="E64" i="1"/>
  <c r="G50" i="2"/>
  <c r="C50" i="2"/>
  <c r="E50" i="2"/>
  <c r="G49" i="2"/>
  <c r="C49" i="2"/>
  <c r="E49" i="2"/>
  <c r="E63" i="1"/>
  <c r="G48" i="2"/>
  <c r="C48" i="2"/>
  <c r="E48" i="2"/>
  <c r="E62" i="1"/>
  <c r="G47" i="2"/>
  <c r="C47" i="2"/>
  <c r="E47" i="2"/>
  <c r="E61" i="1"/>
  <c r="G46" i="2"/>
  <c r="C46" i="2"/>
  <c r="E46" i="2"/>
  <c r="E60" i="1"/>
  <c r="G125" i="2"/>
  <c r="C125" i="2"/>
  <c r="E125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124" i="2"/>
  <c r="C124" i="2"/>
  <c r="E124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23" i="2"/>
  <c r="C123" i="2"/>
  <c r="E123" i="2"/>
  <c r="G11" i="2"/>
  <c r="C11" i="2"/>
  <c r="E11" i="2"/>
  <c r="H144" i="2"/>
  <c r="B144" i="2"/>
  <c r="D144" i="2"/>
  <c r="A144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43" i="2"/>
  <c r="B143" i="2"/>
  <c r="D143" i="2"/>
  <c r="A143" i="2"/>
  <c r="H118" i="2"/>
  <c r="B118" i="2"/>
  <c r="D118" i="2"/>
  <c r="A118" i="2"/>
  <c r="H117" i="2"/>
  <c r="B117" i="2"/>
  <c r="D117" i="2"/>
  <c r="A117" i="2"/>
  <c r="H142" i="2"/>
  <c r="B142" i="2"/>
  <c r="D142" i="2"/>
  <c r="A142" i="2"/>
  <c r="H141" i="2"/>
  <c r="B141" i="2"/>
  <c r="D141" i="2"/>
  <c r="A141" i="2"/>
  <c r="H140" i="2"/>
  <c r="B140" i="2"/>
  <c r="D140" i="2"/>
  <c r="A140" i="2"/>
  <c r="H116" i="2"/>
  <c r="B116" i="2"/>
  <c r="D116" i="2"/>
  <c r="A116" i="2"/>
  <c r="H139" i="2"/>
  <c r="B139" i="2"/>
  <c r="D139" i="2"/>
  <c r="A139" i="2"/>
  <c r="H115" i="2"/>
  <c r="B115" i="2"/>
  <c r="D115" i="2"/>
  <c r="A115" i="2"/>
  <c r="H114" i="2"/>
  <c r="B114" i="2"/>
  <c r="D114" i="2"/>
  <c r="A114" i="2"/>
  <c r="H138" i="2"/>
  <c r="B138" i="2"/>
  <c r="D138" i="2"/>
  <c r="A138" i="2"/>
  <c r="H113" i="2"/>
  <c r="B113" i="2"/>
  <c r="D113" i="2"/>
  <c r="A113" i="2"/>
  <c r="H112" i="2"/>
  <c r="B112" i="2"/>
  <c r="D112" i="2"/>
  <c r="A112" i="2"/>
  <c r="H137" i="2"/>
  <c r="B137" i="2"/>
  <c r="D137" i="2"/>
  <c r="A137" i="2"/>
  <c r="H111" i="2"/>
  <c r="B111" i="2"/>
  <c r="D111" i="2"/>
  <c r="A111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B133" i="2"/>
  <c r="D133" i="2"/>
  <c r="A133" i="2"/>
  <c r="H132" i="2"/>
  <c r="B132" i="2"/>
  <c r="D132" i="2"/>
  <c r="A132" i="2"/>
  <c r="H110" i="2"/>
  <c r="B110" i="2"/>
  <c r="D110" i="2"/>
  <c r="A110" i="2"/>
  <c r="H109" i="2"/>
  <c r="B109" i="2"/>
  <c r="D109" i="2"/>
  <c r="A109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08" i="2"/>
  <c r="B108" i="2"/>
  <c r="D108" i="2"/>
  <c r="A108" i="2"/>
  <c r="H107" i="2"/>
  <c r="B107" i="2"/>
  <c r="D107" i="2"/>
  <c r="A107" i="2"/>
  <c r="H128" i="2"/>
  <c r="B128" i="2"/>
  <c r="D128" i="2"/>
  <c r="A128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127" i="2"/>
  <c r="B127" i="2"/>
  <c r="D127" i="2"/>
  <c r="A12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F78" i="2"/>
  <c r="D78" i="2"/>
  <c r="A78" i="2"/>
  <c r="H77" i="2"/>
  <c r="B77" i="2"/>
  <c r="F77" i="2"/>
  <c r="D77" i="2"/>
  <c r="A77" i="2"/>
  <c r="H76" i="2"/>
  <c r="B76" i="2"/>
  <c r="F76" i="2"/>
  <c r="D76" i="2"/>
  <c r="A76" i="2"/>
  <c r="H75" i="2"/>
  <c r="B75" i="2"/>
  <c r="F75" i="2"/>
  <c r="D75" i="2"/>
  <c r="A75" i="2"/>
  <c r="H74" i="2"/>
  <c r="F74" i="2"/>
  <c r="D74" i="2"/>
  <c r="B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126" i="2"/>
  <c r="B126" i="2"/>
  <c r="D126" i="2"/>
  <c r="A126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125" i="2"/>
  <c r="B125" i="2"/>
  <c r="D125" i="2"/>
  <c r="A125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124" i="2"/>
  <c r="B124" i="2"/>
  <c r="D124" i="2"/>
  <c r="A124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23" i="2"/>
  <c r="B123" i="2"/>
  <c r="D123" i="2"/>
  <c r="A123" i="2"/>
  <c r="H11" i="2"/>
  <c r="B11" i="2"/>
  <c r="D11" i="2"/>
  <c r="A11" i="2"/>
  <c r="Q152" i="1"/>
  <c r="Q157" i="1"/>
  <c r="Q154" i="1"/>
  <c r="Q156" i="1"/>
  <c r="Q155" i="1"/>
  <c r="F66" i="1"/>
  <c r="G66" i="1"/>
  <c r="I66" i="1"/>
  <c r="F74" i="1"/>
  <c r="G74" i="1"/>
  <c r="I74" i="1"/>
  <c r="F75" i="1"/>
  <c r="G75" i="1"/>
  <c r="I75" i="1"/>
  <c r="F85" i="1"/>
  <c r="G85" i="1"/>
  <c r="I85" i="1"/>
  <c r="F92" i="1"/>
  <c r="E93" i="1"/>
  <c r="F93" i="1"/>
  <c r="G93" i="1"/>
  <c r="J93" i="1"/>
  <c r="E103" i="1"/>
  <c r="F103" i="1"/>
  <c r="G103" i="1"/>
  <c r="J103" i="1"/>
  <c r="E104" i="1"/>
  <c r="F104" i="1"/>
  <c r="G104" i="1"/>
  <c r="J104" i="1"/>
  <c r="F77" i="1"/>
  <c r="F109" i="1"/>
  <c r="G109" i="1"/>
  <c r="I109" i="1"/>
  <c r="F70" i="1"/>
  <c r="F71" i="1"/>
  <c r="G71" i="1"/>
  <c r="I71" i="1"/>
  <c r="E76" i="1"/>
  <c r="F76" i="1"/>
  <c r="G76" i="1"/>
  <c r="I76" i="1"/>
  <c r="F80" i="1"/>
  <c r="G80" i="1"/>
  <c r="I80" i="1"/>
  <c r="F81" i="1"/>
  <c r="G81" i="1"/>
  <c r="I81" i="1"/>
  <c r="F82" i="1"/>
  <c r="G82" i="1"/>
  <c r="I82" i="1"/>
  <c r="F83" i="1"/>
  <c r="F84" i="1"/>
  <c r="G84" i="1"/>
  <c r="I84" i="1"/>
  <c r="F86" i="1"/>
  <c r="G86" i="1"/>
  <c r="I86" i="1"/>
  <c r="F87" i="1"/>
  <c r="G87" i="1"/>
  <c r="I87" i="1"/>
  <c r="F88" i="1"/>
  <c r="G88" i="1"/>
  <c r="I88" i="1"/>
  <c r="F89" i="1"/>
  <c r="G89" i="1"/>
  <c r="I89" i="1"/>
  <c r="F90" i="1"/>
  <c r="G90" i="1"/>
  <c r="I90" i="1"/>
  <c r="F91" i="1"/>
  <c r="G91" i="1"/>
  <c r="I91" i="1"/>
  <c r="F94" i="1"/>
  <c r="F95" i="1"/>
  <c r="G95" i="1"/>
  <c r="I95" i="1"/>
  <c r="F96" i="1"/>
  <c r="F97" i="1"/>
  <c r="G97" i="1"/>
  <c r="I97" i="1"/>
  <c r="F98" i="1"/>
  <c r="F101" i="1"/>
  <c r="G101" i="1"/>
  <c r="I101" i="1"/>
  <c r="F102" i="1"/>
  <c r="G102" i="1"/>
  <c r="I102" i="1"/>
  <c r="F61" i="1"/>
  <c r="G61" i="1"/>
  <c r="I61" i="1"/>
  <c r="F62" i="1"/>
  <c r="F63" i="1"/>
  <c r="G63" i="1"/>
  <c r="I63" i="1"/>
  <c r="F64" i="1"/>
  <c r="F65" i="1"/>
  <c r="G65" i="1"/>
  <c r="I65" i="1"/>
  <c r="F67" i="1"/>
  <c r="F69" i="1"/>
  <c r="F72" i="1"/>
  <c r="G72" i="1"/>
  <c r="I72" i="1"/>
  <c r="F73" i="1"/>
  <c r="G73" i="1"/>
  <c r="I73" i="1"/>
  <c r="F78" i="1"/>
  <c r="F79" i="1"/>
  <c r="G79" i="1"/>
  <c r="I79" i="1"/>
  <c r="F99" i="1"/>
  <c r="G99" i="1"/>
  <c r="I99" i="1"/>
  <c r="F100" i="1"/>
  <c r="F60" i="1"/>
  <c r="G60" i="1"/>
  <c r="H60" i="1"/>
  <c r="F105" i="1"/>
  <c r="G105" i="1"/>
  <c r="J105" i="1"/>
  <c r="F16" i="1"/>
  <c r="F17" i="1" s="1"/>
  <c r="C17" i="1"/>
  <c r="Q21" i="1"/>
  <c r="G94" i="1"/>
  <c r="I94" i="1"/>
  <c r="G96" i="1"/>
  <c r="I96" i="1"/>
  <c r="G98" i="1"/>
  <c r="I98" i="1"/>
  <c r="G100" i="1"/>
  <c r="I100" i="1"/>
  <c r="Q58" i="1"/>
  <c r="G92" i="1"/>
  <c r="J92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4" i="1"/>
  <c r="Q33" i="1"/>
  <c r="Q32" i="1"/>
  <c r="Q31" i="1"/>
  <c r="Q30" i="1"/>
  <c r="Q29" i="1"/>
  <c r="Q28" i="1"/>
  <c r="Q27" i="1"/>
  <c r="Q26" i="1"/>
  <c r="Q25" i="1"/>
  <c r="Q24" i="1"/>
  <c r="Q23" i="1"/>
  <c r="Q151" i="1"/>
  <c r="Q143" i="1"/>
  <c r="Q145" i="1"/>
  <c r="Q147" i="1"/>
  <c r="Q146" i="1"/>
  <c r="Q144" i="1"/>
  <c r="Q105" i="1"/>
  <c r="Q106" i="1"/>
  <c r="Q117" i="1"/>
  <c r="Q118" i="1"/>
  <c r="Q120" i="1"/>
  <c r="Q142" i="1"/>
  <c r="Q141" i="1"/>
  <c r="G62" i="1"/>
  <c r="I62" i="1"/>
  <c r="G64" i="1"/>
  <c r="I64" i="1"/>
  <c r="G67" i="1"/>
  <c r="I67" i="1"/>
  <c r="G69" i="1"/>
  <c r="G70" i="1"/>
  <c r="I70" i="1"/>
  <c r="Q127" i="1"/>
  <c r="Q66" i="1"/>
  <c r="Q74" i="1"/>
  <c r="Q75" i="1"/>
  <c r="Q85" i="1"/>
  <c r="Q92" i="1"/>
  <c r="Q93" i="1"/>
  <c r="Q103" i="1"/>
  <c r="Q104" i="1"/>
  <c r="G77" i="1"/>
  <c r="J77" i="1"/>
  <c r="Q77" i="1"/>
  <c r="Q107" i="1"/>
  <c r="Q108" i="1"/>
  <c r="Q109" i="1"/>
  <c r="Q110" i="1"/>
  <c r="Q124" i="1"/>
  <c r="Q121" i="1"/>
  <c r="Q122" i="1"/>
  <c r="Q123" i="1"/>
  <c r="Q125" i="1"/>
  <c r="Q129" i="1"/>
  <c r="Q70" i="1"/>
  <c r="Q71" i="1"/>
  <c r="Q76" i="1"/>
  <c r="Q80" i="1"/>
  <c r="Q81" i="1"/>
  <c r="Q82" i="1"/>
  <c r="G83" i="1"/>
  <c r="I83" i="1"/>
  <c r="Q83" i="1"/>
  <c r="Q84" i="1"/>
  <c r="Q86" i="1"/>
  <c r="Q87" i="1"/>
  <c r="Q88" i="1"/>
  <c r="Q89" i="1"/>
  <c r="Q90" i="1"/>
  <c r="Q91" i="1"/>
  <c r="Q94" i="1"/>
  <c r="Q95" i="1"/>
  <c r="Q96" i="1"/>
  <c r="Q97" i="1"/>
  <c r="Q98" i="1"/>
  <c r="Q101" i="1"/>
  <c r="Q102" i="1"/>
  <c r="Q61" i="1"/>
  <c r="Q62" i="1"/>
  <c r="Q63" i="1"/>
  <c r="Q64" i="1"/>
  <c r="Q65" i="1"/>
  <c r="Q67" i="1"/>
  <c r="I69" i="1"/>
  <c r="Q69" i="1"/>
  <c r="Q72" i="1"/>
  <c r="Q73" i="1"/>
  <c r="G78" i="1"/>
  <c r="I78" i="1"/>
  <c r="Q78" i="1"/>
  <c r="Q79" i="1"/>
  <c r="Q99" i="1"/>
  <c r="Q100" i="1"/>
  <c r="Q111" i="1"/>
  <c r="Q112" i="1"/>
  <c r="Q113" i="1"/>
  <c r="Q114" i="1"/>
  <c r="Q115" i="1"/>
  <c r="Q116" i="1"/>
  <c r="Q133" i="1"/>
  <c r="Q139" i="1"/>
  <c r="Q119" i="1"/>
  <c r="Q128" i="1"/>
  <c r="Q140" i="1"/>
  <c r="Q60" i="1"/>
  <c r="F129" i="1"/>
  <c r="F124" i="1"/>
  <c r="C11" i="1"/>
  <c r="C12" i="1"/>
  <c r="O163" i="1" l="1"/>
  <c r="C16" i="1"/>
  <c r="D18" i="1" s="1"/>
  <c r="O48" i="1"/>
  <c r="O53" i="1"/>
  <c r="O95" i="1"/>
  <c r="O36" i="1"/>
  <c r="O99" i="1"/>
  <c r="O141" i="1"/>
  <c r="O138" i="1"/>
  <c r="O161" i="1"/>
  <c r="O113" i="1"/>
  <c r="O115" i="1"/>
  <c r="O50" i="1"/>
  <c r="O54" i="1"/>
  <c r="O78" i="1"/>
  <c r="O85" i="1"/>
  <c r="O158" i="1"/>
  <c r="O123" i="1"/>
  <c r="O107" i="1"/>
  <c r="O88" i="1"/>
  <c r="O44" i="1"/>
  <c r="O114" i="1"/>
  <c r="O22" i="1"/>
  <c r="O63" i="1"/>
  <c r="O119" i="1"/>
  <c r="O146" i="1"/>
  <c r="O82" i="1"/>
  <c r="O21" i="1"/>
  <c r="O136" i="1"/>
  <c r="O112" i="1"/>
  <c r="O120" i="1"/>
  <c r="O67" i="1"/>
  <c r="O56" i="1"/>
  <c r="O76" i="1"/>
  <c r="O55" i="1"/>
  <c r="O156" i="1"/>
  <c r="O25" i="1"/>
  <c r="O140" i="1"/>
  <c r="O80" i="1"/>
  <c r="O159" i="1"/>
  <c r="O91" i="1"/>
  <c r="O83" i="1"/>
  <c r="O32" i="1"/>
  <c r="O145" i="1"/>
  <c r="O132" i="1"/>
  <c r="O79" i="1"/>
  <c r="O74" i="1"/>
  <c r="O92" i="1"/>
  <c r="O147" i="1"/>
  <c r="O144" i="1"/>
  <c r="O151" i="1"/>
  <c r="O106" i="1"/>
  <c r="O81" i="1"/>
  <c r="O65" i="1"/>
  <c r="O52" i="1"/>
  <c r="O96" i="1"/>
  <c r="O39" i="1"/>
  <c r="O121" i="1"/>
  <c r="O152" i="1"/>
  <c r="O27" i="1"/>
  <c r="O84" i="1"/>
  <c r="O137" i="1"/>
  <c r="O77" i="1"/>
  <c r="O129" i="1"/>
  <c r="O42" i="1"/>
  <c r="O66" i="1"/>
  <c r="O37" i="1"/>
  <c r="O109" i="1"/>
  <c r="O62" i="1"/>
  <c r="O71" i="1"/>
  <c r="O110" i="1"/>
  <c r="O89" i="1"/>
  <c r="O105" i="1"/>
  <c r="O148" i="1"/>
  <c r="O100" i="1"/>
  <c r="O128" i="1"/>
  <c r="O162" i="1"/>
  <c r="O64" i="1"/>
  <c r="O104" i="1"/>
  <c r="O157" i="1"/>
  <c r="O30" i="1"/>
  <c r="O41" i="1"/>
  <c r="O127" i="1"/>
  <c r="O153" i="1"/>
  <c r="O117" i="1"/>
  <c r="O139" i="1"/>
  <c r="O130" i="1"/>
  <c r="O57" i="1"/>
  <c r="O108" i="1"/>
  <c r="O24" i="1"/>
  <c r="O73" i="1"/>
  <c r="O133" i="1"/>
  <c r="O135" i="1"/>
  <c r="O154" i="1"/>
  <c r="O126" i="1"/>
  <c r="O34" i="1"/>
  <c r="O69" i="1"/>
  <c r="O47" i="1"/>
  <c r="O160" i="1"/>
  <c r="O40" i="1"/>
  <c r="O49" i="1"/>
  <c r="O29" i="1"/>
  <c r="O111" i="1"/>
  <c r="O125" i="1"/>
  <c r="O75" i="1"/>
  <c r="O60" i="1"/>
  <c r="O93" i="1"/>
  <c r="O38" i="1"/>
  <c r="O70" i="1"/>
  <c r="O118" i="1"/>
  <c r="O28" i="1"/>
  <c r="O58" i="1"/>
  <c r="O45" i="1"/>
  <c r="O116" i="1"/>
  <c r="O155" i="1"/>
  <c r="O131" i="1"/>
  <c r="O23" i="1"/>
  <c r="O46" i="1"/>
  <c r="O143" i="1"/>
  <c r="O61" i="1"/>
  <c r="O87" i="1"/>
  <c r="O122" i="1"/>
  <c r="O149" i="1"/>
  <c r="O68" i="1"/>
  <c r="O26" i="1"/>
  <c r="O33" i="1"/>
  <c r="O124" i="1"/>
  <c r="O97" i="1"/>
  <c r="O51" i="1"/>
  <c r="O31" i="1"/>
  <c r="O103" i="1"/>
  <c r="O98" i="1"/>
  <c r="O35" i="1"/>
  <c r="O90" i="1"/>
  <c r="O134" i="1"/>
  <c r="C15" i="1"/>
  <c r="O142" i="1"/>
  <c r="O150" i="1"/>
  <c r="O94" i="1"/>
  <c r="O43" i="1"/>
  <c r="O86" i="1"/>
  <c r="O102" i="1"/>
  <c r="O72" i="1"/>
  <c r="O101" i="1"/>
  <c r="O59" i="1"/>
  <c r="C18" i="1" l="1"/>
  <c r="F18" i="1"/>
  <c r="F19" i="1" s="1"/>
</calcChain>
</file>

<file path=xl/sharedStrings.xml><?xml version="1.0" encoding="utf-8"?>
<sst xmlns="http://schemas.openxmlformats.org/spreadsheetml/2006/main" count="1508" uniqueCount="621">
  <si>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</si>
  <si>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</si>
  <si>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</si>
  <si>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</si>
  <si>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</si>
  <si>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</si>
  <si>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</si>
  <si>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</si>
  <si>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</si>
  <si>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</si>
  <si>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</si>
  <si>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</si>
  <si>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</si>
  <si>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</si>
  <si>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</si>
  <si>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</si>
  <si>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</si>
  <si>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</si>
  <si>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</si>
  <si>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</si>
  <si>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</si>
  <si>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</si>
  <si>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</si>
  <si>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</si>
  <si>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</si>
  <si>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</si>
  <si>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IBVS 4097</t>
  </si>
  <si>
    <t>IBVS 4222</t>
  </si>
  <si>
    <t>IBVS 4562</t>
  </si>
  <si>
    <t>IBVS 4606</t>
  </si>
  <si>
    <t>IBVS 5040</t>
  </si>
  <si>
    <t>EB</t>
  </si>
  <si>
    <t>IBVS 5016</t>
  </si>
  <si>
    <t>IBVS 4888</t>
  </si>
  <si>
    <t>v</t>
  </si>
  <si>
    <t>BRNO 23</t>
  </si>
  <si>
    <t>K</t>
  </si>
  <si>
    <t>BRNO 26</t>
  </si>
  <si>
    <t>pg</t>
  </si>
  <si>
    <t>BAV-M 36</t>
  </si>
  <si>
    <t>Wils P</t>
  </si>
  <si>
    <t>BBSAG Bull.74</t>
  </si>
  <si>
    <t>B</t>
  </si>
  <si>
    <t>BRNO 27</t>
  </si>
  <si>
    <t>BAV-M 39</t>
  </si>
  <si>
    <t>S</t>
  </si>
  <si>
    <t>Diethelm R</t>
  </si>
  <si>
    <t>BBSAG Bull.78</t>
  </si>
  <si>
    <t>phe</t>
  </si>
  <si>
    <t>BBSAG 78</t>
  </si>
  <si>
    <t>BRNO 28</t>
  </si>
  <si>
    <t>Mavrofridis G</t>
  </si>
  <si>
    <t>BBSAG Bull.86</t>
  </si>
  <si>
    <t>BBSAG Bull.89</t>
  </si>
  <si>
    <t>Peter H</t>
  </si>
  <si>
    <t>S pg</t>
  </si>
  <si>
    <t>BAV-M 52</t>
  </si>
  <si>
    <t>BBSAG Bull.90</t>
  </si>
  <si>
    <t>BBSAG Bull.91</t>
  </si>
  <si>
    <t>BBSAG Bull.92</t>
  </si>
  <si>
    <t>phe  V</t>
  </si>
  <si>
    <t>BAV-M 56</t>
  </si>
  <si>
    <t>phe  B</t>
  </si>
  <si>
    <t>BBSAG Bull.93</t>
  </si>
  <si>
    <t>BBSAG Bull.94</t>
  </si>
  <si>
    <t>BRNO 31</t>
  </si>
  <si>
    <t>BBSAG Bull.96</t>
  </si>
  <si>
    <t>BAV-M 59</t>
  </si>
  <si>
    <t>BBSAG Bull.100</t>
  </si>
  <si>
    <t>BBSAG Bull.101</t>
  </si>
  <si>
    <t>BBSAG Bull.102</t>
  </si>
  <si>
    <t>Dedoch A</t>
  </si>
  <si>
    <t>BBSAG Bull.116</t>
  </si>
  <si>
    <t>Major M</t>
  </si>
  <si>
    <t>BBSAG Bull.115</t>
  </si>
  <si>
    <t>W. Quester</t>
  </si>
  <si>
    <t>BAV-M 111</t>
  </si>
  <si>
    <t>Nelson</t>
  </si>
  <si>
    <t>BBSAG</t>
  </si>
  <si>
    <t>Misc</t>
  </si>
  <si>
    <t>IBVS 5583</t>
  </si>
  <si>
    <t>II</t>
  </si>
  <si>
    <t>IBVS 5643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</si>
  <si>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</si>
  <si>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</si>
  <si>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</si>
  <si>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</si>
  <si>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</si>
  <si>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</si>
  <si>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</si>
  <si>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</si>
  <si>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Start of linear fit &gt;&gt;&gt;&gt;&gt;&gt;&gt;&gt;&gt;&gt;&gt;&gt;&gt;&gt;&gt;&gt;&gt;&gt;&gt;&gt;&gt;</t>
  </si>
  <si>
    <t>OEJV 0074</t>
  </si>
  <si>
    <t>I</t>
  </si>
  <si>
    <t>vis</t>
  </si>
  <si>
    <t>IBVS 5820</t>
  </si>
  <si>
    <t>IBVS 5920</t>
  </si>
  <si>
    <t>1966MmSAI..37..255</t>
  </si>
  <si>
    <t>Romano 1966</t>
  </si>
  <si>
    <t>pg?</t>
  </si>
  <si>
    <t>Add cycle</t>
  </si>
  <si>
    <t>Old Cycle</t>
  </si>
  <si>
    <t>IBVS 6042</t>
  </si>
  <si>
    <t>IBVS 6070</t>
  </si>
  <si>
    <t>IBVS 6084</t>
  </si>
  <si>
    <t>V0680 Cyg / GSC 03968-00675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</si>
  <si>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</si>
  <si>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</si>
  <si>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</si>
  <si>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</si>
  <si>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</si>
  <si>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</si>
  <si>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</si>
  <si>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</si>
  <si>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</si>
  <si>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</si>
  <si>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</si>
  <si>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 -0.003 </t>
  </si>
  <si>
    <t>F </t>
  </si>
  <si>
    <t>2425774.488 </t>
  </si>
  <si>
    <t> 11.06.1929 23:42 </t>
  </si>
  <si>
    <t> -0.023 </t>
  </si>
  <si>
    <t>P </t>
  </si>
  <si>
    <t> H.Mauder </t>
  </si>
  <si>
    <t> VB 5.7 </t>
  </si>
  <si>
    <t>2426413.635 </t>
  </si>
  <si>
    <t> 13.03.1931 03:14 </t>
  </si>
  <si>
    <t> -0.017 </t>
  </si>
  <si>
    <t>2426592.307 </t>
  </si>
  <si>
    <t> 07.09.1931 19:22 </t>
  </si>
  <si>
    <t> -0.016 </t>
  </si>
  <si>
    <t>2426918.535 </t>
  </si>
  <si>
    <t> 30.07.1932 00:50 </t>
  </si>
  <si>
    <t> 0.046 </t>
  </si>
  <si>
    <t>2426948.451 </t>
  </si>
  <si>
    <t> 28.08.1932 22:49 </t>
  </si>
  <si>
    <t>2427327.439 </t>
  </si>
  <si>
    <t> 11.09.1933 22:32 </t>
  </si>
  <si>
    <t> 0.044 </t>
  </si>
  <si>
    <t>2427333.378 </t>
  </si>
  <si>
    <t> 17.09.1933 21:04 </t>
  </si>
  <si>
    <t> -0.013 </t>
  </si>
  <si>
    <t>2428339.510 </t>
  </si>
  <si>
    <t> 20.06.1936 00:14 </t>
  </si>
  <si>
    <t> 0.042 </t>
  </si>
  <si>
    <t>2429014.570 </t>
  </si>
  <si>
    <t> 26.04.1938 01:40 </t>
  </si>
  <si>
    <t> O.Morgenroth </t>
  </si>
  <si>
    <t> AN 268.275 </t>
  </si>
  <si>
    <t>2429134.525 </t>
  </si>
  <si>
    <t> 24.08.1938 00:36 </t>
  </si>
  <si>
    <t> 0.028 </t>
  </si>
  <si>
    <t>2429850.371 </t>
  </si>
  <si>
    <t> 08.08.1940 20:54 </t>
  </si>
  <si>
    <t> -0.011 </t>
  </si>
  <si>
    <t> B.Kovachov </t>
  </si>
  <si>
    <t> AC 208.22 </t>
  </si>
  <si>
    <t>2430698.142 </t>
  </si>
  <si>
    <t> 04.12.1942 15:24 </t>
  </si>
  <si>
    <t> -0.031 </t>
  </si>
  <si>
    <t> A.Soloviev </t>
  </si>
  <si>
    <t> AC 39.6 </t>
  </si>
  <si>
    <t>2430993.144 </t>
  </si>
  <si>
    <t> 25.09.1943 15:27 </t>
  </si>
  <si>
    <t>2431262.407 </t>
  </si>
  <si>
    <t> 20.06.1944 21:46 </t>
  </si>
  <si>
    <t> 0.039 </t>
  </si>
  <si>
    <t>2432777.475 </t>
  </si>
  <si>
    <t> 13.08.1948 23:24 </t>
  </si>
  <si>
    <t> -0.005 </t>
  </si>
  <si>
    <t>2432800.301 </t>
  </si>
  <si>
    <t> 05.09.1948 19:13 </t>
  </si>
  <si>
    <t> 0.038 </t>
  </si>
  <si>
    <t>2432806.316 </t>
  </si>
  <si>
    <t> 11.09.1948 19:35 </t>
  </si>
  <si>
    <t> 0.057 </t>
  </si>
  <si>
    <t>2432824.254 </t>
  </si>
  <si>
    <t> 29.09.1948 18:05 </t>
  </si>
  <si>
    <t> 0.008 </t>
  </si>
  <si>
    <t>2432831.422 </t>
  </si>
  <si>
    <t> 06.10.1948 22:07 </t>
  </si>
  <si>
    <t> -0.019 </t>
  </si>
  <si>
    <t>2435336.428 </t>
  </si>
  <si>
    <t> 16.08.1955 22:16 </t>
  </si>
  <si>
    <t>2436130.325 </t>
  </si>
  <si>
    <t> 18.10.1957 19:48 </t>
  </si>
  <si>
    <t> 0.054 </t>
  </si>
  <si>
    <t>2436142.292 </t>
  </si>
  <si>
    <t> 30.10.1957 19:00 </t>
  </si>
  <si>
    <t> 0.030 </t>
  </si>
  <si>
    <t>2436745.414 </t>
  </si>
  <si>
    <t> 25.06.1959 21:56 </t>
  </si>
  <si>
    <t> -0.015 </t>
  </si>
  <si>
    <t> G.Romano </t>
  </si>
  <si>
    <t> MSAI 37.257 </t>
  </si>
  <si>
    <t>2436781.388 </t>
  </si>
  <si>
    <t> 31.07.1959 21:18 </t>
  </si>
  <si>
    <t>2436817.421 </t>
  </si>
  <si>
    <t> 05.09.1959 22:06 </t>
  </si>
  <si>
    <t>2436841.385 </t>
  </si>
  <si>
    <t> 29.09.1959 21:14 </t>
  </si>
  <si>
    <t> 0.025 </t>
  </si>
  <si>
    <t>2436847.330 </t>
  </si>
  <si>
    <t> 05.10.1959 19:55 </t>
  </si>
  <si>
    <t> -0.026 </t>
  </si>
  <si>
    <t>2436865.272 </t>
  </si>
  <si>
    <t> 23.10.1959 18:31 </t>
  </si>
  <si>
    <t> -0.071 </t>
  </si>
  <si>
    <t>2437130.388 </t>
  </si>
  <si>
    <t> 14.07.1960 21:18 </t>
  </si>
  <si>
    <t> 0.036 </t>
  </si>
  <si>
    <t>2437166.343 </t>
  </si>
  <si>
    <t> 19.08.1960 20:13 </t>
  </si>
  <si>
    <t> 0.017 </t>
  </si>
  <si>
    <t>2437190.318 </t>
  </si>
  <si>
    <t> 12.09.1960 19:37 </t>
  </si>
  <si>
    <t> 0.009 </t>
  </si>
  <si>
    <t>2437226.227 </t>
  </si>
  <si>
    <t> 18.10.1960 17:26 </t>
  </si>
  <si>
    <t> -0.056 </t>
  </si>
  <si>
    <t>2437316.239 </t>
  </si>
  <si>
    <t> 16.01.1961 17:44 </t>
  </si>
  <si>
    <t> 0.020 </t>
  </si>
  <si>
    <t>2437605.223 </t>
  </si>
  <si>
    <t> 01.11.1961 17:21 </t>
  </si>
  <si>
    <t> 0.012 </t>
  </si>
  <si>
    <t>2437641.208 </t>
  </si>
  <si>
    <t> 07.12.1961 16:59 </t>
  </si>
  <si>
    <t> 0.023 </t>
  </si>
  <si>
    <t>2437671.268 </t>
  </si>
  <si>
    <t> 06.01.1962 18:25 </t>
  </si>
  <si>
    <t> 0.104 </t>
  </si>
  <si>
    <t>2438316.316 </t>
  </si>
  <si>
    <t> 13.10.1963 19:35 </t>
  </si>
  <si>
    <t> 0.016 </t>
  </si>
  <si>
    <t>2440069.474 </t>
  </si>
  <si>
    <t> 31.07.1968 23:22 </t>
  </si>
  <si>
    <t> 0.033 </t>
  </si>
  <si>
    <t> P.Frank </t>
  </si>
  <si>
    <t>BAVM 56 </t>
  </si>
  <si>
    <t>2443820.346 </t>
  </si>
  <si>
    <t> 07.11.1978 20:18 </t>
  </si>
  <si>
    <t> 0.000 </t>
  </si>
  <si>
    <t>V </t>
  </si>
  <si>
    <t> D.Lichtenknecker </t>
  </si>
  <si>
    <t>BAVM 31 </t>
  </si>
  <si>
    <t>2444133.360 </t>
  </si>
  <si>
    <t> 16.09.1979 20:38 </t>
  </si>
  <si>
    <t> D.Sasselov </t>
  </si>
  <si>
    <t> BRNO 23 </t>
  </si>
  <si>
    <t>2444459.498 </t>
  </si>
  <si>
    <t> 07.08.1980 23:57 </t>
  </si>
  <si>
    <t> 0.011 </t>
  </si>
  <si>
    <t> J.Silhan </t>
  </si>
  <si>
    <t>2444681.359 </t>
  </si>
  <si>
    <t> 17.03.1981 20:36 </t>
  </si>
  <si>
    <t> 0.032 </t>
  </si>
  <si>
    <t> BRNO 26 </t>
  </si>
  <si>
    <t>2444820.439 </t>
  </si>
  <si>
    <t> 03.08.1981 22:32 </t>
  </si>
  <si>
    <t> P.Kucera </t>
  </si>
  <si>
    <t> M.Zejda </t>
  </si>
  <si>
    <t>2444820.452 </t>
  </si>
  <si>
    <t> 03.08.1981 22:50 </t>
  </si>
  <si>
    <t> 0.024 </t>
  </si>
  <si>
    <t> P.Neugebauer </t>
  </si>
  <si>
    <t>2445229.384 </t>
  </si>
  <si>
    <t> 16.09.1982 21:12 </t>
  </si>
  <si>
    <t> 0.050 </t>
  </si>
  <si>
    <t>BAVM 36 </t>
  </si>
  <si>
    <t>2445555.469 </t>
  </si>
  <si>
    <t> 08.08.1983 23:15 </t>
  </si>
  <si>
    <t> -0.030 </t>
  </si>
  <si>
    <t> Z.Mikulasek </t>
  </si>
  <si>
    <t>2445555.480 </t>
  </si>
  <si>
    <t> 08.08.1983 23:31 </t>
  </si>
  <si>
    <t> R.Sula </t>
  </si>
  <si>
    <t>2445555.483 </t>
  </si>
  <si>
    <t> 08.08.1983 23:35 </t>
  </si>
  <si>
    <t> V.Wagner </t>
  </si>
  <si>
    <t>2445904.484 </t>
  </si>
  <si>
    <t> 22.07.1984 23:36 </t>
  </si>
  <si>
    <t> 0.035 </t>
  </si>
  <si>
    <t> P.Wils </t>
  </si>
  <si>
    <t> BBS 74 </t>
  </si>
  <si>
    <t>2445910.492 </t>
  </si>
  <si>
    <t> 28.07.1984 23:48 </t>
  </si>
  <si>
    <t> 0.048 </t>
  </si>
  <si>
    <t>2445940.405 </t>
  </si>
  <si>
    <t> 27.08.1984 21:43 </t>
  </si>
  <si>
    <t> -0.018 </t>
  </si>
  <si>
    <t> M.Lenz </t>
  </si>
  <si>
    <t> BRNO 27 </t>
  </si>
  <si>
    <t>2445940.408 </t>
  </si>
  <si>
    <t> 27.08.1984 21:47 </t>
  </si>
  <si>
    <t> R.Pleskac </t>
  </si>
  <si>
    <t>2445946.449 </t>
  </si>
  <si>
    <t> 02.09.1984 22:46 </t>
  </si>
  <si>
    <t>BAVM 39 </t>
  </si>
  <si>
    <t>2446211.459 </t>
  </si>
  <si>
    <t> 25.05.1985 23:00 </t>
  </si>
  <si>
    <t> 0.031 </t>
  </si>
  <si>
    <t> W.Braune </t>
  </si>
  <si>
    <t>2446298.3911 </t>
  </si>
  <si>
    <t> 20.08.1985 21:23 </t>
  </si>
  <si>
    <t> 0.0254 </t>
  </si>
  <si>
    <t>E </t>
  </si>
  <si>
    <t>?</t>
  </si>
  <si>
    <t> R.Diethelm </t>
  </si>
  <si>
    <t> BBS 78 </t>
  </si>
  <si>
    <t>2446645.466 </t>
  </si>
  <si>
    <t> 02.08.1986 23:11 </t>
  </si>
  <si>
    <t> -0.050 </t>
  </si>
  <si>
    <t> D.Hanzl </t>
  </si>
  <si>
    <t> BRNO 28 </t>
  </si>
  <si>
    <t>2446645.487 </t>
  </si>
  <si>
    <t> 02.08.1986 23:41 </t>
  </si>
  <si>
    <t> -0.029 </t>
  </si>
  <si>
    <t> P.Novak </t>
  </si>
  <si>
    <t>2447000.467 </t>
  </si>
  <si>
    <t> 23.07.1987 23:12 </t>
  </si>
  <si>
    <t> 0.006 </t>
  </si>
  <si>
    <t> G.Mavrofridis </t>
  </si>
  <si>
    <t> BBS 86 </t>
  </si>
  <si>
    <t>2447379.413 </t>
  </si>
  <si>
    <t> 05.08.1988 21:54 </t>
  </si>
  <si>
    <t> BBS 89 </t>
  </si>
  <si>
    <t>2447379.415 </t>
  </si>
  <si>
    <t> 05.08.1988 21:57 </t>
  </si>
  <si>
    <t> 0.026 </t>
  </si>
  <si>
    <t> H.Peter </t>
  </si>
  <si>
    <t>2447385.414 </t>
  </si>
  <si>
    <t> 11.08.1988 21:56 </t>
  </si>
  <si>
    <t> 0.029 </t>
  </si>
  <si>
    <t>2447391.384 </t>
  </si>
  <si>
    <t> 17.08.1988 21:12 </t>
  </si>
  <si>
    <t> 0.004 </t>
  </si>
  <si>
    <t>2447412.408 </t>
  </si>
  <si>
    <t> 07.09.1988 21:47 </t>
  </si>
  <si>
    <t> 0.043 </t>
  </si>
  <si>
    <t>BAVM 52 </t>
  </si>
  <si>
    <t>2447415.401 </t>
  </si>
  <si>
    <t> 10.09.1988 21:37 </t>
  </si>
  <si>
    <t>2447439.357 </t>
  </si>
  <si>
    <t> 04.10.1988 20:34 </t>
  </si>
  <si>
    <t> BBS 90 </t>
  </si>
  <si>
    <t>2447481.325 </t>
  </si>
  <si>
    <t> 15.11.1988 19:48 </t>
  </si>
  <si>
    <t>2447529.296 </t>
  </si>
  <si>
    <t> 02.01.1989 19:06 </t>
  </si>
  <si>
    <t> 0.015 </t>
  </si>
  <si>
    <t> BBS 91 </t>
  </si>
  <si>
    <t>2447535.283 </t>
  </si>
  <si>
    <t> 08.01.1989 18:47 </t>
  </si>
  <si>
    <t>2447770.314 </t>
  </si>
  <si>
    <t> 31.08.1989 19:32 </t>
  </si>
  <si>
    <t> BBS 92 </t>
  </si>
  <si>
    <t>2447777.5463 </t>
  </si>
  <si>
    <t> 08.09.1989 01:06 </t>
  </si>
  <si>
    <t> 0.0433 </t>
  </si>
  <si>
    <t>B;V</t>
  </si>
  <si>
    <t> F.Agerer </t>
  </si>
  <si>
    <t>2447794.317 </t>
  </si>
  <si>
    <t> 24.09.1989 19:36 </t>
  </si>
  <si>
    <t>2447812.310 </t>
  </si>
  <si>
    <t> 12.10.1989 19:26 </t>
  </si>
  <si>
    <t> BBS 93 </t>
  </si>
  <si>
    <t>2447818.301 </t>
  </si>
  <si>
    <t> 18.10.1989 19:13 </t>
  </si>
  <si>
    <t> 0.027 </t>
  </si>
  <si>
    <t>2447860.247 </t>
  </si>
  <si>
    <t> 29.11.1989 17:55 </t>
  </si>
  <si>
    <t> 0.003 </t>
  </si>
  <si>
    <t>2447896.210 </t>
  </si>
  <si>
    <t> 04.01.1990 17:02 </t>
  </si>
  <si>
    <t> -0.008 </t>
  </si>
  <si>
    <t> BBS 94 </t>
  </si>
  <si>
    <t>2448096.478 </t>
  </si>
  <si>
    <t> 23.07.1990 23:28 </t>
  </si>
  <si>
    <t> A.Dedoch </t>
  </si>
  <si>
    <t> BRNO 31 </t>
  </si>
  <si>
    <t>2448102.467 </t>
  </si>
  <si>
    <t> 29.07.1990 23:12 </t>
  </si>
  <si>
    <t> V.Simon </t>
  </si>
  <si>
    <t>2448114.465 </t>
  </si>
  <si>
    <t> 10.08.1990 23:09 </t>
  </si>
  <si>
    <t> BBS 96 </t>
  </si>
  <si>
    <t>2448144.446 </t>
  </si>
  <si>
    <t> 09.09.1990 22:42 </t>
  </si>
  <si>
    <t> 0.007 </t>
  </si>
  <si>
    <t>2448174.4633 </t>
  </si>
  <si>
    <t> 09.10.1990 23:07 </t>
  </si>
  <si>
    <t> 0.0454 </t>
  </si>
  <si>
    <t>BAVM 59 </t>
  </si>
  <si>
    <t>2448445.4622 </t>
  </si>
  <si>
    <t> 07.07.1991 23:05 </t>
  </si>
  <si>
    <t> 0.0390 </t>
  </si>
  <si>
    <t> Hanzl &amp; Hudecek </t>
  </si>
  <si>
    <t>IBVS 4097 </t>
  </si>
  <si>
    <t>2448445.4665 </t>
  </si>
  <si>
    <t> 07.07.1991 23:11 </t>
  </si>
  <si>
    <t>G</t>
  </si>
  <si>
    <t>2448619.328 </t>
  </si>
  <si>
    <t> 28.12.1991 19:52 </t>
  </si>
  <si>
    <t> BBS 100 </t>
  </si>
  <si>
    <t>2448625.319 </t>
  </si>
  <si>
    <t> 03.01.1992 19:39 </t>
  </si>
  <si>
    <t>2448830.370 </t>
  </si>
  <si>
    <t> 26.07.1992 20:52 </t>
  </si>
  <si>
    <t> BBS 101 </t>
  </si>
  <si>
    <t>2448872.336 </t>
  </si>
  <si>
    <t> 06.09.1992 20:03 </t>
  </si>
  <si>
    <t> 0.019 </t>
  </si>
  <si>
    <t> BBS 102 </t>
  </si>
  <si>
    <t>2449258.486 </t>
  </si>
  <si>
    <t> 27.09.1993 23:39 </t>
  </si>
  <si>
    <t> 0.047 </t>
  </si>
  <si>
    <t> P.Stepan </t>
  </si>
  <si>
    <t>2449547.424 </t>
  </si>
  <si>
    <t> 13.07.1994 22:10 </t>
  </si>
  <si>
    <t> -0.007 </t>
  </si>
  <si>
    <t> L.Brat </t>
  </si>
  <si>
    <t>2449547.442 </t>
  </si>
  <si>
    <t> 13.07.1994 22:36 </t>
  </si>
  <si>
    <t> P.Sobotka </t>
  </si>
  <si>
    <t>2449553.437 </t>
  </si>
  <si>
    <t> 19.07.1994 22:29 </t>
  </si>
  <si>
    <t> 0.010 </t>
  </si>
  <si>
    <t>2449559.413 </t>
  </si>
  <si>
    <t> 25.07.1994 21:54 </t>
  </si>
  <si>
    <t> -0.010 </t>
  </si>
  <si>
    <t>2449565.418 </t>
  </si>
  <si>
    <t> 31.07.1994 22:01 </t>
  </si>
  <si>
    <t> -0.001 </t>
  </si>
  <si>
    <t>2449565.469 </t>
  </si>
  <si>
    <t> 31.07.1994 23:15 </t>
  </si>
  <si>
    <t>BAVM 80 </t>
  </si>
  <si>
    <t>2449565.471 </t>
  </si>
  <si>
    <t> 31.07.1994 23:18 </t>
  </si>
  <si>
    <t> 0.052 </t>
  </si>
  <si>
    <t>2450360.4971 </t>
  </si>
  <si>
    <t> 03.10.1996 23:55 </t>
  </si>
  <si>
    <t> 0.0497 </t>
  </si>
  <si>
    <t>BAVM 102 </t>
  </si>
  <si>
    <t>2450667.416 </t>
  </si>
  <si>
    <t> 06.08.1997 21:59 </t>
  </si>
  <si>
    <t> BBS 116 </t>
  </si>
  <si>
    <t>2450667.440 </t>
  </si>
  <si>
    <t> 06.08.1997 22:33 </t>
  </si>
  <si>
    <t> 0.013 </t>
  </si>
  <si>
    <t> M.Major </t>
  </si>
  <si>
    <t>2450673.419 </t>
  </si>
  <si>
    <t> 12.08.1997 22:03 </t>
  </si>
  <si>
    <t> -0.004 </t>
  </si>
  <si>
    <t>2450679.424 </t>
  </si>
  <si>
    <t> 18.08.1997 22:10 </t>
  </si>
  <si>
    <t> BBS 115 </t>
  </si>
  <si>
    <t>2450703.401 </t>
  </si>
  <si>
    <t> 11.09.1997 21:37 </t>
  </si>
  <si>
    <t>2450703.4543 </t>
  </si>
  <si>
    <t> 11.09.1997 22:54 </t>
  </si>
  <si>
    <t> 0.0533 </t>
  </si>
  <si>
    <t> J.Cechal </t>
  </si>
  <si>
    <t> BRNO 32 </t>
  </si>
  <si>
    <t>2450715.4429 </t>
  </si>
  <si>
    <t> 23.09.1997 22:37 </t>
  </si>
  <si>
    <t> 0.0505 </t>
  </si>
  <si>
    <t>-I</t>
  </si>
  <si>
    <t> W.Quester </t>
  </si>
  <si>
    <t>BAVM 111 </t>
  </si>
  <si>
    <t>2450727.410 </t>
  </si>
  <si>
    <t> 05.10.1997 21:50 </t>
  </si>
  <si>
    <t>5760</t>
  </si>
  <si>
    <t>2450986.4255 </t>
  </si>
  <si>
    <t> 21.06.1998 22:12 </t>
  </si>
  <si>
    <t>5976</t>
  </si>
  <si>
    <t> 0.0278 </t>
  </si>
  <si>
    <t> F.Nevaril </t>
  </si>
  <si>
    <t>2451016.4199 </t>
  </si>
  <si>
    <t> 21.07.1998 22:04 </t>
  </si>
  <si>
    <t>6001</t>
  </si>
  <si>
    <t> 0.0438 </t>
  </si>
  <si>
    <t> R.Kucerova </t>
  </si>
  <si>
    <t>2451016.4248 </t>
  </si>
  <si>
    <t> 21.07.1998 22:11 </t>
  </si>
  <si>
    <t> 0.0487 </t>
  </si>
  <si>
    <t>2451016.4255 </t>
  </si>
  <si>
    <t> 21.07.1998 22:12 </t>
  </si>
  <si>
    <t> 0.0494 </t>
  </si>
  <si>
    <t> P.Lutcha </t>
  </si>
  <si>
    <t> J.Safar </t>
  </si>
  <si>
    <t>IBVS 4888 </t>
  </si>
  <si>
    <t>2451016.4262 </t>
  </si>
  <si>
    <t> 21.07.1998 22:13 </t>
  </si>
  <si>
    <t> 0.0501 </t>
  </si>
  <si>
    <t> Hajek&amp;Stepan </t>
  </si>
  <si>
    <t>2451016.4338 </t>
  </si>
  <si>
    <t> 21.07.1998 22:24 </t>
  </si>
  <si>
    <t> 0.0577 </t>
  </si>
  <si>
    <t> V.Nemcova </t>
  </si>
  <si>
    <t>2451016.4345 </t>
  </si>
  <si>
    <t> 21.07.1998 22:25 </t>
  </si>
  <si>
    <t> 0.0584 </t>
  </si>
  <si>
    <t>2451016.4505 </t>
  </si>
  <si>
    <t> 21.07.1998 22:48 </t>
  </si>
  <si>
    <t> 0.0744 </t>
  </si>
  <si>
    <t> P.Fedorova </t>
  </si>
  <si>
    <t>2451034.4144 </t>
  </si>
  <si>
    <t> 08.08.1998 21:56 </t>
  </si>
  <si>
    <t>6016</t>
  </si>
  <si>
    <t> 0.0512 </t>
  </si>
  <si>
    <t> K.Koss </t>
  </si>
  <si>
    <t>2451467.3046 </t>
  </si>
  <si>
    <t> 15.10.1999 19:18 </t>
  </si>
  <si>
    <t>6377</t>
  </si>
  <si>
    <t> 0.0524 </t>
  </si>
  <si>
    <t>BAVM 132 </t>
  </si>
  <si>
    <t>2451891.8040 </t>
  </si>
  <si>
    <t> 13.12.2000 07:17 </t>
  </si>
  <si>
    <t>6731</t>
  </si>
  <si>
    <t> 0.0568 </t>
  </si>
  <si>
    <t> R.H.Nelson </t>
  </si>
  <si>
    <t>IBVS 5040 </t>
  </si>
  <si>
    <t>2452507.5615 </t>
  </si>
  <si>
    <t> 21.08.2002 01:28 </t>
  </si>
  <si>
    <t>7244.5</t>
  </si>
  <si>
    <t> 0.0566 </t>
  </si>
  <si>
    <t>IBVS 5583 </t>
  </si>
  <si>
    <t>2452835.5255 </t>
  </si>
  <si>
    <t> 15.07.2003 00:36 </t>
  </si>
  <si>
    <t>7518</t>
  </si>
  <si>
    <t> 0.0563 </t>
  </si>
  <si>
    <t> K.&amp; M.Rätz </t>
  </si>
  <si>
    <t>BAVM 172 </t>
  </si>
  <si>
    <t>2452847.502 </t>
  </si>
  <si>
    <t> 27.07.2003 00:02 </t>
  </si>
  <si>
    <t>7528</t>
  </si>
  <si>
    <t> 0.041 </t>
  </si>
  <si>
    <t> S.Parimucha </t>
  </si>
  <si>
    <t>OEJV 0074 </t>
  </si>
  <si>
    <t>2453618.5660 </t>
  </si>
  <si>
    <t> 05.09.2005 01:35 </t>
  </si>
  <si>
    <t>8171</t>
  </si>
  <si>
    <t> 0.0593 </t>
  </si>
  <si>
    <t>C </t>
  </si>
  <si>
    <t>BAVM 178 </t>
  </si>
  <si>
    <t>2454018.4906 </t>
  </si>
  <si>
    <t> 09.10.2006 23:46 </t>
  </si>
  <si>
    <t>8504.5</t>
  </si>
  <si>
    <t> 0.0712 </t>
  </si>
  <si>
    <t>BAVM 183 </t>
  </si>
  <si>
    <t>2454357.833 </t>
  </si>
  <si>
    <t> 14.09.2007 07:59 </t>
  </si>
  <si>
    <t>8787.5</t>
  </si>
  <si>
    <t>m</t>
  </si>
  <si>
    <t> R.Nelson </t>
  </si>
  <si>
    <t>IBVS 5820 </t>
  </si>
  <si>
    <t>2454360.8332 </t>
  </si>
  <si>
    <t> 17.09.2007 07:59 </t>
  </si>
  <si>
    <t>8790</t>
  </si>
  <si>
    <t> 0.0598 </t>
  </si>
  <si>
    <t>2454364.4335 </t>
  </si>
  <si>
    <t> 20.09.2007 22:24 </t>
  </si>
  <si>
    <t>8793</t>
  </si>
  <si>
    <t> 0.0627 </t>
  </si>
  <si>
    <t>BAVM 193 </t>
  </si>
  <si>
    <t>2454798.5264 </t>
  </si>
  <si>
    <t> 28.11.2008 00:38 </t>
  </si>
  <si>
    <t>9155</t>
  </si>
  <si>
    <t> 0.0674 </t>
  </si>
  <si>
    <t>BAVM 203 </t>
  </si>
  <si>
    <t>2455063.5310 </t>
  </si>
  <si>
    <t> 20.08.2009 00:44 </t>
  </si>
  <si>
    <t>9376</t>
  </si>
  <si>
    <t> 0.0624 </t>
  </si>
  <si>
    <t>BAVM 212 </t>
  </si>
  <si>
    <t>2455106.7021 </t>
  </si>
  <si>
    <t> 02.10.2009 04:51 </t>
  </si>
  <si>
    <t>9412</t>
  </si>
  <si>
    <t> 0.0645 </t>
  </si>
  <si>
    <t>IBVS 5920 </t>
  </si>
  <si>
    <t>2455388.5108 </t>
  </si>
  <si>
    <t> 11.07.2010 00:15 </t>
  </si>
  <si>
    <t>9647</t>
  </si>
  <si>
    <t> 0.0757 </t>
  </si>
  <si>
    <t>BAVM 215 </t>
  </si>
  <si>
    <t>2455815.3907 </t>
  </si>
  <si>
    <t> 10.09.2011 21:22 </t>
  </si>
  <si>
    <t>10003</t>
  </si>
  <si>
    <t> 0.0623 </t>
  </si>
  <si>
    <t>BAVM 225 </t>
  </si>
  <si>
    <t>2456153.5525 </t>
  </si>
  <si>
    <t> 14.08.2012 01:15 </t>
  </si>
  <si>
    <t>10285</t>
  </si>
  <si>
    <t> 0.0670 </t>
  </si>
  <si>
    <t>BAVM 231 </t>
  </si>
  <si>
    <t>2456220.7049 </t>
  </si>
  <si>
    <t> 20.10.2012 04:55 </t>
  </si>
  <si>
    <t>10341</t>
  </si>
  <si>
    <t> 0.0677 </t>
  </si>
  <si>
    <t>IBVS 6042 </t>
  </si>
  <si>
    <t>2456490.5068 </t>
  </si>
  <si>
    <t> 17.07.2013 00:09 </t>
  </si>
  <si>
    <t>10566</t>
  </si>
  <si>
    <t> 0.0634 </t>
  </si>
  <si>
    <t>BAVM 232 </t>
  </si>
  <si>
    <t>2456924.6020 </t>
  </si>
  <si>
    <t> 24.09.2014 02:26 </t>
  </si>
  <si>
    <t>10928</t>
  </si>
  <si>
    <t> 0.0705 </t>
  </si>
  <si>
    <t>BAVM 239 </t>
  </si>
  <si>
    <t>2456948.5825 </t>
  </si>
  <si>
    <t> 18.10.2014 01:58 </t>
  </si>
  <si>
    <t>10948</t>
  </si>
  <si>
    <t> 0.0682 </t>
  </si>
  <si>
    <t> V.Petriew </t>
  </si>
  <si>
    <t> JAAVSO 43-1 </t>
  </si>
  <si>
    <t>BAD?</t>
  </si>
  <si>
    <t>JAVSO 43, 77</t>
  </si>
  <si>
    <t>VSB 069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</si>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</sst>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000.000"/>
    <numFmt numFmtId="166" formatCode="0.000"/>
    <numFmt numFmtId="167" formatCode="0.00000"/>
  </numFmts>
  <fonts count="4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9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7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left" vertical="center" wrapText="1"/>
    </xf>
    <xf numFmtId="0" fontId="11" fillId="0" borderId="0" xfId="0" applyFont="1" applyAlignment="1"/>
    <xf numFmtId="0" fontId="10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0" fillId="0" borderId="0" xfId="0">
      <alignment vertical="top"/>
    </xf>
    <xf numFmtId="0" fontId="9" fillId="0" borderId="0" xfId="0" applyFont="1" applyAlignment="1">
      <alignment horizontal="left" vertical="center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 applyAlignment="1">
      <alignment horizontal="center"/>
    </xf>
    <xf numFmtId="22" fontId="12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2" fillId="0" borderId="0" xfId="0" applyFont="1" applyAlignment="1"/>
    <xf numFmtId="0" fontId="12" fillId="0" borderId="0" xfId="0" applyFont="1">
      <alignment vertical="top"/>
    </xf>
    <xf numFmtId="0" fontId="12" fillId="0" borderId="0" xfId="0" applyFont="1" applyAlignment="1">
      <alignment horizontal="left" vertical="top"/>
    </xf>
    <xf numFmtId="0" fontId="16" fillId="0" borderId="0" xfId="0" applyFont="1">
      <alignment vertical="top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left" vertical="top"/>
    </xf>
    <xf numFmtId="16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1" fillId="0" borderId="10" xfId="0" applyFont="1" applyBorder="1" applyAlignment="1">
      <alignment horizontal="center"/>
    </xf>
    <xf numFmtId="0" fontId="37" fillId="0" borderId="0" xfId="0" applyFont="1">
      <alignment vertical="top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 wrapText="1"/>
    </xf>
    <xf numFmtId="0" fontId="37" fillId="0" borderId="0" xfId="42" applyFont="1" applyAlignment="1">
      <alignment wrapText="1"/>
    </xf>
    <xf numFmtId="0" fontId="37" fillId="0" borderId="0" xfId="42" applyFont="1" applyAlignment="1">
      <alignment horizontal="center" wrapText="1"/>
    </xf>
    <xf numFmtId="0" fontId="37" fillId="0" borderId="0" xfId="42" applyFont="1" applyAlignment="1">
      <alignment horizontal="left" wrapText="1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/>
    </xf>
    <xf numFmtId="0" fontId="39" fillId="0" borderId="0" xfId="42" applyFont="1"/>
    <xf numFmtId="0" fontId="39" fillId="0" borderId="0" xfId="42" applyFont="1" applyAlignment="1">
      <alignment horizontal="center"/>
    </xf>
    <xf numFmtId="0" fontId="39" fillId="0" borderId="0" xfId="42" applyFont="1" applyAlignment="1">
      <alignment horizontal="left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167" fontId="40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V680 Cyg - O-C Diagr.</a:t>
            </a:r>
          </a:p>
        </c:rich>
      </c:tx>
      <c:layout>
        <c:manualLayout>
          <c:xMode val="edge"/>
          <c:yMode val="edge"/>
          <c:x val="0.3950622468487735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28409201882237"/>
          <c:y val="0.14953316519776211"/>
          <c:w val="0.844445462535521"/>
          <c:h val="0.62305485499067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Active!$F$21:$F$917</c:f>
              <c:numCache>
                <c:formatCode>General</c:formatCode>
                <c:ptCount val="89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Active!$H$21:$H$917</c:f>
              <c:numCache>
                <c:formatCode>General</c:formatCode>
                <c:ptCount val="897"/>
                <c:pt idx="0">
                  <c:v>-2.2713499995006714E-2</c:v>
                </c:pt>
                <c:pt idx="1">
                  <c:v>-1.6533999998500803E-2</c:v>
                </c:pt>
                <c:pt idx="2">
                  <c:v>-1.6533999994862825E-2</c:v>
                </c:pt>
                <c:pt idx="3">
                  <c:v>-1.6170499995496357E-2</c:v>
                </c:pt>
                <c:pt idx="4">
                  <c:v>4.6157500004483154E-2</c:v>
                </c:pt>
                <c:pt idx="5">
                  <c:v>-1.6304999993735692E-2</c:v>
                </c:pt>
                <c:pt idx="6">
                  <c:v>4.3929000003117835E-2</c:v>
                </c:pt>
                <c:pt idx="7">
                  <c:v>-1.2763499995344318E-2</c:v>
                </c:pt>
                <c:pt idx="8">
                  <c:v>4.2035000002215384E-2</c:v>
                </c:pt>
                <c:pt idx="9">
                  <c:v>-1.2940499997057486E-2</c:v>
                </c:pt>
                <c:pt idx="10">
                  <c:v>2.8209500007505994E-2</c:v>
                </c:pt>
                <c:pt idx="11">
                  <c:v>-1.1474999999336433E-2</c:v>
                </c:pt>
                <c:pt idx="12">
                  <c:v>-3.1394499994348735E-2</c:v>
                </c:pt>
                <c:pt idx="13">
                  <c:v>-1.7465499993704725E-2</c:v>
                </c:pt>
                <c:pt idx="14">
                  <c:v>3.8941250000789296E-2</c:v>
                </c:pt>
                <c:pt idx="15">
                  <c:v>-4.553500002657529E-3</c:v>
                </c:pt>
                <c:pt idx="16">
                  <c:v>3.7815000003320165E-2</c:v>
                </c:pt>
                <c:pt idx="17">
                  <c:v>5.7122500002151355E-2</c:v>
                </c:pt>
                <c:pt idx="18">
                  <c:v>8.0450000023120083E-3</c:v>
                </c:pt>
                <c:pt idx="19">
                  <c:v>-1.8786000000545755E-2</c:v>
                </c:pt>
                <c:pt idx="20">
                  <c:v>-1.3112499997077975E-2</c:v>
                </c:pt>
                <c:pt idx="21">
                  <c:v>5.4200500002480112E-2</c:v>
                </c:pt>
                <c:pt idx="22">
                  <c:v>2.9815500005497597E-2</c:v>
                </c:pt>
                <c:pt idx="23">
                  <c:v>-1.4849999999569263E-2</c:v>
                </c:pt>
                <c:pt idx="24">
                  <c:v>-1.5005000001110602E-2</c:v>
                </c:pt>
                <c:pt idx="25">
                  <c:v>4.3840000005729962E-2</c:v>
                </c:pt>
                <c:pt idx="26">
                  <c:v>2.5070000003324822E-2</c:v>
                </c:pt>
                <c:pt idx="27">
                  <c:v>-2.562249999755295E-2</c:v>
                </c:pt>
                <c:pt idx="28">
                  <c:v>-7.069999999657739E-2</c:v>
                </c:pt>
                <c:pt idx="29">
                  <c:v>3.5691500001121312E-2</c:v>
                </c:pt>
                <c:pt idx="30">
                  <c:v>1.65365000066231E-2</c:v>
                </c:pt>
                <c:pt idx="31">
                  <c:v>8.7665000028209761E-3</c:v>
                </c:pt>
                <c:pt idx="32">
                  <c:v>-5.6388500001048669E-2</c:v>
                </c:pt>
                <c:pt idx="33">
                  <c:v>2.0224000007146969E-2</c:v>
                </c:pt>
                <c:pt idx="34">
                  <c:v>1.184550000471063E-2</c:v>
                </c:pt>
                <c:pt idx="35">
                  <c:v>2.2690500001772307E-2</c:v>
                </c:pt>
                <c:pt idx="36">
                  <c:v>0.10422799999651033</c:v>
                </c:pt>
                <c:pt idx="37">
                  <c:v>1.5715000001364388E-2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CC-4355-A299-2CF8C4C5DC6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Active!$D$22:$D$25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Active!$I$21:$I$937</c:f>
              <c:numCache>
                <c:formatCode>General</c:formatCode>
                <c:ptCount val="917"/>
                <c:pt idx="38">
                  <c:v>3.3228000007511582E-2</c:v>
                </c:pt>
                <c:pt idx="40">
                  <c:v>3.8851500001328532E-2</c:v>
                </c:pt>
                <c:pt idx="41">
                  <c:v>1.1179500004800502E-2</c:v>
                </c:pt>
                <c:pt idx="42">
                  <c:v>3.155700000206707E-2</c:v>
                </c:pt>
                <c:pt idx="43">
                  <c:v>1.1490999997477047E-2</c:v>
                </c:pt>
                <c:pt idx="44">
                  <c:v>2.4490999996487517E-2</c:v>
                </c:pt>
                <c:pt idx="45">
                  <c:v>5.0262500000826549E-2</c:v>
                </c:pt>
                <c:pt idx="46">
                  <c:v>-3.0409500002861023E-2</c:v>
                </c:pt>
                <c:pt idx="48">
                  <c:v>-1.6409500000008848E-2</c:v>
                </c:pt>
                <c:pt idx="49">
                  <c:v>3.5286999998788815E-2</c:v>
                </c:pt>
                <c:pt idx="50">
                  <c:v>4.7594499999831896E-2</c:v>
                </c:pt>
                <c:pt idx="51">
                  <c:v>-1.7867999995360151E-2</c:v>
                </c:pt>
                <c:pt idx="52">
                  <c:v>-1.4867999991110992E-2</c:v>
                </c:pt>
                <c:pt idx="53">
                  <c:v>3.0439500005741138E-2</c:v>
                </c:pt>
                <c:pt idx="54">
                  <c:v>3.0831000003672671E-2</c:v>
                </c:pt>
                <c:pt idx="55">
                  <c:v>2.5289750003139488E-2</c:v>
                </c:pt>
                <c:pt idx="57">
                  <c:v>-5.030599999736296E-2</c:v>
                </c:pt>
                <c:pt idx="58">
                  <c:v>-2.9305999996722676E-2</c:v>
                </c:pt>
                <c:pt idx="59">
                  <c:v>5.6980000008479692E-3</c:v>
                </c:pt>
                <c:pt idx="60">
                  <c:v>2.3932000003696885E-2</c:v>
                </c:pt>
                <c:pt idx="61">
                  <c:v>2.5932000004104339E-2</c:v>
                </c:pt>
                <c:pt idx="62">
                  <c:v>2.92394999996759E-2</c:v>
                </c:pt>
                <c:pt idx="63">
                  <c:v>3.5470000002533197E-3</c:v>
                </c:pt>
                <c:pt idx="64">
                  <c:v>4.2623250003089197E-2</c:v>
                </c:pt>
                <c:pt idx="65">
                  <c:v>3.7776999997731764E-2</c:v>
                </c:pt>
                <c:pt idx="66">
                  <c:v>1.1007000008248724E-2</c:v>
                </c:pt>
                <c:pt idx="67">
                  <c:v>9.1594999976223335E-3</c:v>
                </c:pt>
                <c:pt idx="68">
                  <c:v>1.4619500005210284E-2</c:v>
                </c:pt>
                <c:pt idx="69">
                  <c:v>5.9270000056130812E-3</c:v>
                </c:pt>
                <c:pt idx="70">
                  <c:v>5.7809999998426065E-3</c:v>
                </c:pt>
                <c:pt idx="73">
                  <c:v>2.6011000001744833E-2</c:v>
                </c:pt>
                <c:pt idx="74">
                  <c:v>3.1933500002196524E-2</c:v>
                </c:pt>
                <c:pt idx="75">
                  <c:v>2.7241000003414229E-2</c:v>
                </c:pt>
                <c:pt idx="76">
                  <c:v>3.3935000028577633E-3</c:v>
                </c:pt>
                <c:pt idx="77">
                  <c:v>-7.7614999972865917E-3</c:v>
                </c:pt>
                <c:pt idx="78">
                  <c:v>4.1090000013355166E-3</c:v>
                </c:pt>
                <c:pt idx="79">
                  <c:v>-2.5835000051301904E-3</c:v>
                </c:pt>
                <c:pt idx="80">
                  <c:v>4.0315000005648471E-3</c:v>
                </c:pt>
                <c:pt idx="81">
                  <c:v>6.569000004674308E-3</c:v>
                </c:pt>
                <c:pt idx="86">
                  <c:v>2.9723000006924849E-2</c:v>
                </c:pt>
                <c:pt idx="87">
                  <c:v>2.5030500008142553E-2</c:v>
                </c:pt>
                <c:pt idx="88">
                  <c:v>2.3347000002104323E-2</c:v>
                </c:pt>
                <c:pt idx="89">
                  <c:v>1.9499500005622394E-2</c:v>
                </c:pt>
                <c:pt idx="90">
                  <c:v>4.6902499998395797E-2</c:v>
                </c:pt>
                <c:pt idx="91">
                  <c:v>-7.4759999988600612E-3</c:v>
                </c:pt>
                <c:pt idx="92">
                  <c:v>1.0524000004807021E-2</c:v>
                </c:pt>
                <c:pt idx="93">
                  <c:v>9.8314999995636754E-3</c:v>
                </c:pt>
                <c:pt idx="94">
                  <c:v>-9.8609999986365438E-3</c:v>
                </c:pt>
                <c:pt idx="95">
                  <c:v>-5.5350000184262171E-4</c:v>
                </c:pt>
                <c:pt idx="100">
                  <c:v>-1.0835000000952277E-2</c:v>
                </c:pt>
                <c:pt idx="101">
                  <c:v>1.3165000003937166E-2</c:v>
                </c:pt>
                <c:pt idx="102">
                  <c:v>-3.5274999972898513E-3</c:v>
                </c:pt>
                <c:pt idx="103">
                  <c:v>5.7799999995040707E-3</c:v>
                </c:pt>
                <c:pt idx="104">
                  <c:v>1.0000003385357559E-5</c:v>
                </c:pt>
                <c:pt idx="108">
                  <c:v>2.6240000006509945E-2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CC-4355-A299-2CF8C4C5DC6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Active!$D$21:$D$25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Active!$J$21:$J$937</c:f>
              <c:numCache>
                <c:formatCode>General</c:formatCode>
                <c:ptCount val="917"/>
                <c:pt idx="47">
                  <c:v>-1.9409499996982049E-2</c:v>
                </c:pt>
                <c:pt idx="56">
                  <c:v>2.5389750000613276E-2</c:v>
                </c:pt>
                <c:pt idx="71">
                  <c:v>4.3250000002444722E-2</c:v>
                </c:pt>
                <c:pt idx="72">
                  <c:v>4.3349999999918509E-2</c:v>
                </c:pt>
                <c:pt idx="82">
                  <c:v>4.5306500003789552E-2</c:v>
                </c:pt>
                <c:pt idx="83">
                  <c:v>4.5506500006013084E-2</c:v>
                </c:pt>
                <c:pt idx="84">
                  <c:v>3.9005500002531335E-2</c:v>
                </c:pt>
                <c:pt idx="85">
                  <c:v>4.3305500003043562E-2</c:v>
                </c:pt>
                <c:pt idx="96">
                  <c:v>5.0446499997633509E-2</c:v>
                </c:pt>
                <c:pt idx="97">
                  <c:v>5.2446499998040963E-2</c:v>
                </c:pt>
                <c:pt idx="98">
                  <c:v>4.9721000003046356E-2</c:v>
                </c:pt>
                <c:pt idx="99">
                  <c:v>4.9721000003046356E-2</c:v>
                </c:pt>
                <c:pt idx="105">
                  <c:v>5.3310000002966262E-2</c:v>
                </c:pt>
                <c:pt idx="106">
                  <c:v>5.0525000006018672E-2</c:v>
                </c:pt>
                <c:pt idx="107">
                  <c:v>5.0525000006018672E-2</c:v>
                </c:pt>
                <c:pt idx="109">
                  <c:v>2.7823999997053761E-2</c:v>
                </c:pt>
                <c:pt idx="110">
                  <c:v>4.3761500004620757E-2</c:v>
                </c:pt>
                <c:pt idx="111">
                  <c:v>4.8661500004527625E-2</c:v>
                </c:pt>
                <c:pt idx="113">
                  <c:v>5.0061500005540438E-2</c:v>
                </c:pt>
                <c:pt idx="114">
                  <c:v>5.7661500002723187E-2</c:v>
                </c:pt>
                <c:pt idx="115">
                  <c:v>5.8361500006867573E-2</c:v>
                </c:pt>
                <c:pt idx="116">
                  <c:v>7.4361500002851244E-2</c:v>
                </c:pt>
                <c:pt idx="117">
                  <c:v>5.1184000003559049E-2</c:v>
                </c:pt>
                <c:pt idx="118">
                  <c:v>5.2385500006494112E-2</c:v>
                </c:pt>
                <c:pt idx="121">
                  <c:v>5.6257000003824942E-2</c:v>
                </c:pt>
                <c:pt idx="123">
                  <c:v>5.9316500002751127E-2</c:v>
                </c:pt>
                <c:pt idx="124">
                  <c:v>7.1226749998459127E-2</c:v>
                </c:pt>
                <c:pt idx="131">
                  <c:v>7.5690499994379934E-2</c:v>
                </c:pt>
                <c:pt idx="133">
                  <c:v>6.7027500001131557E-2</c:v>
                </c:pt>
                <c:pt idx="135">
                  <c:v>6.3409000002138782E-2</c:v>
                </c:pt>
                <c:pt idx="136">
                  <c:v>7.0471999999426771E-2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CC-4355-A299-2CF8C4C5DC6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Active!$K$21:$K$937</c:f>
              <c:numCache>
                <c:formatCode>General</c:formatCode>
                <c:ptCount val="917"/>
                <c:pt idx="112">
                  <c:v>4.9361500001396053E-2</c:v>
                </c:pt>
                <c:pt idx="119">
                  <c:v>5.6796500008204021E-2</c:v>
                </c:pt>
                <c:pt idx="120">
                  <c:v>5.6636750006873626E-2</c:v>
                </c:pt>
                <c:pt idx="122">
                  <c:v>4.2212000000290573E-2</c:v>
                </c:pt>
                <c:pt idx="125">
                  <c:v>6.0431249999965075E-2</c:v>
                </c:pt>
                <c:pt idx="126">
                  <c:v>5.978500000492204E-2</c:v>
                </c:pt>
                <c:pt idx="127">
                  <c:v>6.2669500002812129E-2</c:v>
                </c:pt>
                <c:pt idx="128">
                  <c:v>6.7432499999995343E-2</c:v>
                </c:pt>
                <c:pt idx="129">
                  <c:v>6.2424000003375113E-2</c:v>
                </c:pt>
                <c:pt idx="130">
                  <c:v>6.4538000005995855E-2</c:v>
                </c:pt>
                <c:pt idx="132">
                  <c:v>6.22845000034431E-2</c:v>
                </c:pt>
                <c:pt idx="134">
                  <c:v>6.7671500000869855E-2</c:v>
                </c:pt>
                <c:pt idx="137">
                  <c:v>6.8202000002202112E-2</c:v>
                </c:pt>
                <c:pt idx="138">
                  <c:v>6.8202000002202112E-2</c:v>
                </c:pt>
                <c:pt idx="139">
                  <c:v>6.7753500006801914E-2</c:v>
                </c:pt>
                <c:pt idx="140">
                  <c:v>6.8075750001298729E-2</c:v>
                </c:pt>
                <c:pt idx="141">
                  <c:v>6.2764499998593237E-2</c:v>
                </c:pt>
                <c:pt idx="142">
                  <c:v>7.7068999999028165E-2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CC-4355-A299-2CF8C4C5DC6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Active!$L$21:$L$937</c:f>
              <c:numCache>
                <c:formatCode>General</c:formatCode>
                <c:ptCount val="9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CC-4355-A299-2CF8C4C5DC6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Active!$M$21:$M$937</c:f>
              <c:numCache>
                <c:formatCode>General</c:formatCode>
                <c:ptCount val="9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CC-4355-A299-2CF8C4C5DC6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Active!$N$21:$N$937</c:f>
              <c:numCache>
                <c:formatCode>General</c:formatCode>
                <c:ptCount val="9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CC-4355-A299-2CF8C4C5DC6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Active!$O$21:$O$937</c:f>
              <c:numCache>
                <c:formatCode>General</c:formatCode>
                <c:ptCount val="917"/>
                <c:pt idx="0">
                  <c:v>1.7954680675659127E-3</c:v>
                </c:pt>
                <c:pt idx="1">
                  <c:v>3.1456884594295437E-3</c:v>
                </c:pt>
                <c:pt idx="2">
                  <c:v>3.1456884594295437E-3</c:v>
                </c:pt>
                <c:pt idx="3">
                  <c:v>3.5231421899880461E-3</c:v>
                </c:pt>
                <c:pt idx="4">
                  <c:v>4.2121852417458458E-3</c:v>
                </c:pt>
                <c:pt idx="5">
                  <c:v>4.2755164045912356E-3</c:v>
                </c:pt>
                <c:pt idx="6">
                  <c:v>5.076022302956916E-3</c:v>
                </c:pt>
                <c:pt idx="7">
                  <c:v>5.0886885355259925E-3</c:v>
                </c:pt>
                <c:pt idx="8">
                  <c:v>7.2140823606171509E-3</c:v>
                </c:pt>
                <c:pt idx="9">
                  <c:v>8.6403001478952482E-3</c:v>
                </c:pt>
                <c:pt idx="10">
                  <c:v>8.8936247992767899E-3</c:v>
                </c:pt>
                <c:pt idx="11">
                  <c:v>1.0405972968024611E-2</c:v>
                </c:pt>
                <c:pt idx="12">
                  <c:v>1.2196978253292131E-2</c:v>
                </c:pt>
                <c:pt idx="13">
                  <c:v>1.2820156895690729E-2</c:v>
                </c:pt>
                <c:pt idx="14">
                  <c:v>1.3388870738042295E-2</c:v>
                </c:pt>
                <c:pt idx="15">
                  <c:v>1.6589627708248109E-2</c:v>
                </c:pt>
                <c:pt idx="16">
                  <c:v>1.6637759392010603E-2</c:v>
                </c:pt>
                <c:pt idx="17">
                  <c:v>1.665042562457968E-2</c:v>
                </c:pt>
                <c:pt idx="18">
                  <c:v>1.6688424322286913E-2</c:v>
                </c:pt>
                <c:pt idx="19">
                  <c:v>1.6703623801369805E-2</c:v>
                </c:pt>
                <c:pt idx="20">
                  <c:v>2.1995575768730267E-2</c:v>
                </c:pt>
                <c:pt idx="21">
                  <c:v>2.3672584960876094E-2</c:v>
                </c:pt>
                <c:pt idx="22">
                  <c:v>2.3697917426014247E-2</c:v>
                </c:pt>
                <c:pt idx="23">
                  <c:v>2.4972140422463415E-2</c:v>
                </c:pt>
                <c:pt idx="24">
                  <c:v>2.5048137817877878E-2</c:v>
                </c:pt>
                <c:pt idx="25">
                  <c:v>2.5124135213292341E-2</c:v>
                </c:pt>
                <c:pt idx="26">
                  <c:v>2.5174800143568651E-2</c:v>
                </c:pt>
                <c:pt idx="27">
                  <c:v>2.5187466376137727E-2</c:v>
                </c:pt>
                <c:pt idx="28">
                  <c:v>2.522546507384496E-2</c:v>
                </c:pt>
                <c:pt idx="29">
                  <c:v>2.5785312553398172E-2</c:v>
                </c:pt>
                <c:pt idx="30">
                  <c:v>2.5861309948812639E-2</c:v>
                </c:pt>
                <c:pt idx="31">
                  <c:v>2.5911974879088945E-2</c:v>
                </c:pt>
                <c:pt idx="32">
                  <c:v>2.5987972274503408E-2</c:v>
                </c:pt>
                <c:pt idx="33">
                  <c:v>2.6177965763039567E-2</c:v>
                </c:pt>
                <c:pt idx="34">
                  <c:v>2.6788478172869088E-2</c:v>
                </c:pt>
                <c:pt idx="35">
                  <c:v>2.6864475568283551E-2</c:v>
                </c:pt>
                <c:pt idx="36">
                  <c:v>2.6927806731128941E-2</c:v>
                </c:pt>
                <c:pt idx="37">
                  <c:v>2.8290693355561648E-2</c:v>
                </c:pt>
                <c:pt idx="38">
                  <c:v>3.1994299758759823E-2</c:v>
                </c:pt>
                <c:pt idx="39">
                  <c:v>3.9918294853974537E-2</c:v>
                </c:pt>
                <c:pt idx="40">
                  <c:v>4.0579472194080368E-2</c:v>
                </c:pt>
                <c:pt idx="41">
                  <c:v>4.1268515245838168E-2</c:v>
                </c:pt>
                <c:pt idx="42">
                  <c:v>4.1737165850894029E-2</c:v>
                </c:pt>
                <c:pt idx="43">
                  <c:v>4.2031022446496619E-2</c:v>
                </c:pt>
                <c:pt idx="44">
                  <c:v>4.2031022446496619E-2</c:v>
                </c:pt>
                <c:pt idx="45">
                  <c:v>4.2894859507707682E-2</c:v>
                </c:pt>
                <c:pt idx="46">
                  <c:v>4.3583902559465482E-2</c:v>
                </c:pt>
                <c:pt idx="47">
                  <c:v>4.3583902559465482E-2</c:v>
                </c:pt>
                <c:pt idx="48">
                  <c:v>4.3583902559465482E-2</c:v>
                </c:pt>
                <c:pt idx="49">
                  <c:v>4.4321077294985779E-2</c:v>
                </c:pt>
                <c:pt idx="50">
                  <c:v>4.4333743527554856E-2</c:v>
                </c:pt>
                <c:pt idx="51">
                  <c:v>4.4397074690400246E-2</c:v>
                </c:pt>
                <c:pt idx="52">
                  <c:v>4.4397074690400246E-2</c:v>
                </c:pt>
                <c:pt idx="53">
                  <c:v>4.4409740922969322E-2</c:v>
                </c:pt>
                <c:pt idx="54">
                  <c:v>4.4969588402522534E-2</c:v>
                </c:pt>
                <c:pt idx="55">
                  <c:v>4.5153248774774155E-2</c:v>
                </c:pt>
                <c:pt idx="56">
                  <c:v>4.5153248774774155E-2</c:v>
                </c:pt>
                <c:pt idx="57">
                  <c:v>4.5886623640523726E-2</c:v>
                </c:pt>
                <c:pt idx="58">
                  <c:v>4.5886623640523726E-2</c:v>
                </c:pt>
                <c:pt idx="59">
                  <c:v>4.6636464608613093E-2</c:v>
                </c:pt>
                <c:pt idx="60">
                  <c:v>4.7436970506978773E-2</c:v>
                </c:pt>
                <c:pt idx="61">
                  <c:v>4.7436970506978773E-2</c:v>
                </c:pt>
                <c:pt idx="62">
                  <c:v>4.744963673954785E-2</c:v>
                </c:pt>
                <c:pt idx="63">
                  <c:v>4.7462302972116927E-2</c:v>
                </c:pt>
                <c:pt idx="64">
                  <c:v>4.7506634786108698E-2</c:v>
                </c:pt>
                <c:pt idx="65">
                  <c:v>4.751296790239324E-2</c:v>
                </c:pt>
                <c:pt idx="66">
                  <c:v>4.7563632832669546E-2</c:v>
                </c:pt>
                <c:pt idx="67">
                  <c:v>4.7652296460653089E-2</c:v>
                </c:pt>
                <c:pt idx="68">
                  <c:v>4.7753626321205708E-2</c:v>
                </c:pt>
                <c:pt idx="69">
                  <c:v>4.7766292553774785E-2</c:v>
                </c:pt>
                <c:pt idx="70">
                  <c:v>4.8262808870482607E-2</c:v>
                </c:pt>
                <c:pt idx="71">
                  <c:v>4.8278008349565506E-2</c:v>
                </c:pt>
                <c:pt idx="72">
                  <c:v>4.8278008349565506E-2</c:v>
                </c:pt>
                <c:pt idx="73">
                  <c:v>4.831347380075892E-2</c:v>
                </c:pt>
                <c:pt idx="74">
                  <c:v>4.835147249846615E-2</c:v>
                </c:pt>
                <c:pt idx="75">
                  <c:v>4.8364138731035226E-2</c:v>
                </c:pt>
                <c:pt idx="76">
                  <c:v>4.8452802359018769E-2</c:v>
                </c:pt>
                <c:pt idx="77">
                  <c:v>4.8528799754433236E-2</c:v>
                </c:pt>
                <c:pt idx="78">
                  <c:v>4.8951851922240414E-2</c:v>
                </c:pt>
                <c:pt idx="79">
                  <c:v>4.896451815480949E-2</c:v>
                </c:pt>
                <c:pt idx="80">
                  <c:v>4.8989850619947643E-2</c:v>
                </c:pt>
                <c:pt idx="81">
                  <c:v>4.9053181782793026E-2</c:v>
                </c:pt>
                <c:pt idx="82">
                  <c:v>4.9116512945638416E-2</c:v>
                </c:pt>
                <c:pt idx="83">
                  <c:v>4.9116512945638416E-2</c:v>
                </c:pt>
                <c:pt idx="84">
                  <c:v>4.9689026657760704E-2</c:v>
                </c:pt>
                <c:pt idx="85">
                  <c:v>4.9689026657760704E-2</c:v>
                </c:pt>
                <c:pt idx="86">
                  <c:v>5.0056347402263945E-2</c:v>
                </c:pt>
                <c:pt idx="87">
                  <c:v>5.0069013634833022E-2</c:v>
                </c:pt>
                <c:pt idx="88">
                  <c:v>5.0502198788695461E-2</c:v>
                </c:pt>
                <c:pt idx="89">
                  <c:v>5.0590862416679004E-2</c:v>
                </c:pt>
                <c:pt idx="90">
                  <c:v>5.1406567794127576E-2</c:v>
                </c:pt>
                <c:pt idx="91">
                  <c:v>5.2017080203957101E-2</c:v>
                </c:pt>
                <c:pt idx="92">
                  <c:v>5.2017080203957101E-2</c:v>
                </c:pt>
                <c:pt idx="93">
                  <c:v>5.2029746436526178E-2</c:v>
                </c:pt>
                <c:pt idx="94">
                  <c:v>5.2042412669095255E-2</c:v>
                </c:pt>
                <c:pt idx="95">
                  <c:v>5.2055078901664331E-2</c:v>
                </c:pt>
                <c:pt idx="96">
                  <c:v>5.2055078901664331E-2</c:v>
                </c:pt>
                <c:pt idx="97">
                  <c:v>5.2055078901664331E-2</c:v>
                </c:pt>
                <c:pt idx="98">
                  <c:v>5.3734621340323974E-2</c:v>
                </c:pt>
                <c:pt idx="99">
                  <c:v>5.3734621340323974E-2</c:v>
                </c:pt>
                <c:pt idx="100">
                  <c:v>5.4383132447860721E-2</c:v>
                </c:pt>
                <c:pt idx="101">
                  <c:v>5.4383132447860721E-2</c:v>
                </c:pt>
                <c:pt idx="102">
                  <c:v>5.4395798680429805E-2</c:v>
                </c:pt>
                <c:pt idx="103">
                  <c:v>5.4408464912998875E-2</c:v>
                </c:pt>
                <c:pt idx="104">
                  <c:v>5.4459129843275188E-2</c:v>
                </c:pt>
                <c:pt idx="105">
                  <c:v>5.4459129843275188E-2</c:v>
                </c:pt>
                <c:pt idx="106">
                  <c:v>5.4484462308413341E-2</c:v>
                </c:pt>
                <c:pt idx="107">
                  <c:v>5.4484462308413341E-2</c:v>
                </c:pt>
                <c:pt idx="108">
                  <c:v>5.4509794773551494E-2</c:v>
                </c:pt>
                <c:pt idx="109">
                  <c:v>5.5056976020535636E-2</c:v>
                </c:pt>
                <c:pt idx="110">
                  <c:v>5.5120307183381019E-2</c:v>
                </c:pt>
                <c:pt idx="111">
                  <c:v>5.5120307183381019E-2</c:v>
                </c:pt>
                <c:pt idx="112">
                  <c:v>5.5120307183381019E-2</c:v>
                </c:pt>
                <c:pt idx="113">
                  <c:v>5.5120307183381019E-2</c:v>
                </c:pt>
                <c:pt idx="114">
                  <c:v>5.5120307183381019E-2</c:v>
                </c:pt>
                <c:pt idx="115">
                  <c:v>5.5120307183381019E-2</c:v>
                </c:pt>
                <c:pt idx="116">
                  <c:v>5.5120307183381019E-2</c:v>
                </c:pt>
                <c:pt idx="117">
                  <c:v>5.5158305881088249E-2</c:v>
                </c:pt>
                <c:pt idx="118">
                  <c:v>5.6072807872575625E-2</c:v>
                </c:pt>
                <c:pt idx="119">
                  <c:v>5.6969577138466294E-2</c:v>
                </c:pt>
                <c:pt idx="120">
                  <c:v>5.8270399223310523E-2</c:v>
                </c:pt>
                <c:pt idx="121">
                  <c:v>5.8963242144839043E-2</c:v>
                </c:pt>
                <c:pt idx="122">
                  <c:v>5.8988574609977203E-2</c:v>
                </c:pt>
                <c:pt idx="123">
                  <c:v>6.0617452118360532E-2</c:v>
                </c:pt>
                <c:pt idx="124">
                  <c:v>6.1462289830717984E-2</c:v>
                </c:pt>
                <c:pt idx="125">
                  <c:v>6.2179198594127752E-2</c:v>
                </c:pt>
                <c:pt idx="126">
                  <c:v>6.2185531710412294E-2</c:v>
                </c:pt>
                <c:pt idx="127">
                  <c:v>6.219313144995374E-2</c:v>
                </c:pt>
                <c:pt idx="128">
                  <c:v>6.3110166687954938E-2</c:v>
                </c:pt>
                <c:pt idx="129">
                  <c:v>6.3670014167508143E-2</c:v>
                </c:pt>
                <c:pt idx="130">
                  <c:v>6.3761211042005494E-2</c:v>
                </c:pt>
                <c:pt idx="131">
                  <c:v>6.4356523972752128E-2</c:v>
                </c:pt>
                <c:pt idx="132">
                  <c:v>6.5258359731670434E-2</c:v>
                </c:pt>
                <c:pt idx="133">
                  <c:v>6.597273524856638E-2</c:v>
                </c:pt>
                <c:pt idx="134">
                  <c:v>6.6114597053340052E-2</c:v>
                </c:pt>
                <c:pt idx="135">
                  <c:v>6.6684577518948518E-2</c:v>
                </c:pt>
                <c:pt idx="136">
                  <c:v>6.7601612756949717E-2</c:v>
                </c:pt>
                <c:pt idx="137">
                  <c:v>6.7652277687226023E-2</c:v>
                </c:pt>
                <c:pt idx="138">
                  <c:v>6.7652277687226023E-2</c:v>
                </c:pt>
                <c:pt idx="139">
                  <c:v>6.8313455027331854E-2</c:v>
                </c:pt>
                <c:pt idx="140">
                  <c:v>6.8367919827378887E-2</c:v>
                </c:pt>
                <c:pt idx="141">
                  <c:v>7.2148790249248446E-2</c:v>
                </c:pt>
                <c:pt idx="142">
                  <c:v>7.2865699012658214E-2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CC-4355-A299-2CF8C4C5DC67}"/>
            </c:ext>
          </c:extLst>
        </c:ser>
        <c:ser>
          <c:idx val="8"/>
          <c:order val="8"/>
          <c:tx>
            <c:strRef>
              <c:f>Active!$V$20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Active!$V$21:$V$989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1CC-4355-A299-2CF8C4C5D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54880"/>
        <c:axId val="1"/>
      </c:scatterChart>
      <c:valAx>
        <c:axId val="796754880"/>
        <c:scaling>
          <c:orientation val="minMax"/>
          <c:min val="6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2657399306575"/>
              <c:y val="0.834893582227455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4.4999999999999998E-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679012345679011E-2"/>
              <c:y val="0.3676022272916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54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481507404167072"/>
          <c:y val="0.91900605882208652"/>
          <c:w val="0.64814892582871586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V680 Cyg - O-C Diagr.</a:t>
            </a:r>
          </a:p>
        </c:rich>
      </c:tx>
      <c:layout>
        <c:manualLayout>
          <c:xMode val="edge"/>
          <c:yMode val="edge"/>
          <c:x val="0.38544502691880494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64159013960772"/>
          <c:y val="0.14906854902912253"/>
          <c:w val="0.85849113097725416"/>
          <c:h val="0.6770196601739315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Active!$F$21:$F$917</c:f>
              <c:numCache>
                <c:formatCode>General</c:formatCode>
                <c:ptCount val="89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Active!$H$21:$H$917</c:f>
              <c:numCache>
                <c:formatCode>General</c:formatCode>
                <c:ptCount val="897"/>
                <c:pt idx="0">
                  <c:v>-2.2713499995006714E-2</c:v>
                </c:pt>
                <c:pt idx="1">
                  <c:v>-1.6533999998500803E-2</c:v>
                </c:pt>
                <c:pt idx="2">
                  <c:v>-1.6533999994862825E-2</c:v>
                </c:pt>
                <c:pt idx="3">
                  <c:v>-1.6170499995496357E-2</c:v>
                </c:pt>
                <c:pt idx="4">
                  <c:v>4.6157500004483154E-2</c:v>
                </c:pt>
                <c:pt idx="5">
                  <c:v>-1.6304999993735692E-2</c:v>
                </c:pt>
                <c:pt idx="6">
                  <c:v>4.3929000003117835E-2</c:v>
                </c:pt>
                <c:pt idx="7">
                  <c:v>-1.2763499995344318E-2</c:v>
                </c:pt>
                <c:pt idx="8">
                  <c:v>4.2035000002215384E-2</c:v>
                </c:pt>
                <c:pt idx="9">
                  <c:v>-1.2940499997057486E-2</c:v>
                </c:pt>
                <c:pt idx="10">
                  <c:v>2.8209500007505994E-2</c:v>
                </c:pt>
                <c:pt idx="11">
                  <c:v>-1.1474999999336433E-2</c:v>
                </c:pt>
                <c:pt idx="12">
                  <c:v>-3.1394499994348735E-2</c:v>
                </c:pt>
                <c:pt idx="13">
                  <c:v>-1.7465499993704725E-2</c:v>
                </c:pt>
                <c:pt idx="14">
                  <c:v>3.8941250000789296E-2</c:v>
                </c:pt>
                <c:pt idx="15">
                  <c:v>-4.553500002657529E-3</c:v>
                </c:pt>
                <c:pt idx="16">
                  <c:v>3.7815000003320165E-2</c:v>
                </c:pt>
                <c:pt idx="17">
                  <c:v>5.7122500002151355E-2</c:v>
                </c:pt>
                <c:pt idx="18">
                  <c:v>8.0450000023120083E-3</c:v>
                </c:pt>
                <c:pt idx="19">
                  <c:v>-1.8786000000545755E-2</c:v>
                </c:pt>
                <c:pt idx="20">
                  <c:v>-1.3112499997077975E-2</c:v>
                </c:pt>
                <c:pt idx="21">
                  <c:v>5.4200500002480112E-2</c:v>
                </c:pt>
                <c:pt idx="22">
                  <c:v>2.9815500005497597E-2</c:v>
                </c:pt>
                <c:pt idx="23">
                  <c:v>-1.4849999999569263E-2</c:v>
                </c:pt>
                <c:pt idx="24">
                  <c:v>-1.5005000001110602E-2</c:v>
                </c:pt>
                <c:pt idx="25">
                  <c:v>4.3840000005729962E-2</c:v>
                </c:pt>
                <c:pt idx="26">
                  <c:v>2.5070000003324822E-2</c:v>
                </c:pt>
                <c:pt idx="27">
                  <c:v>-2.562249999755295E-2</c:v>
                </c:pt>
                <c:pt idx="28">
                  <c:v>-7.069999999657739E-2</c:v>
                </c:pt>
                <c:pt idx="29">
                  <c:v>3.5691500001121312E-2</c:v>
                </c:pt>
                <c:pt idx="30">
                  <c:v>1.65365000066231E-2</c:v>
                </c:pt>
                <c:pt idx="31">
                  <c:v>8.7665000028209761E-3</c:v>
                </c:pt>
                <c:pt idx="32">
                  <c:v>-5.6388500001048669E-2</c:v>
                </c:pt>
                <c:pt idx="33">
                  <c:v>2.0224000007146969E-2</c:v>
                </c:pt>
                <c:pt idx="34">
                  <c:v>1.184550000471063E-2</c:v>
                </c:pt>
                <c:pt idx="35">
                  <c:v>2.2690500001772307E-2</c:v>
                </c:pt>
                <c:pt idx="36">
                  <c:v>0.10422799999651033</c:v>
                </c:pt>
                <c:pt idx="37">
                  <c:v>1.5715000001364388E-2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A9-4FF6-82EE-F08A22117A4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Active!$D$22:$D$25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Active!$I$21:$I$937</c:f>
              <c:numCache>
                <c:formatCode>General</c:formatCode>
                <c:ptCount val="917"/>
                <c:pt idx="38">
                  <c:v>3.3228000007511582E-2</c:v>
                </c:pt>
                <c:pt idx="40">
                  <c:v>3.8851500001328532E-2</c:v>
                </c:pt>
                <c:pt idx="41">
                  <c:v>1.1179500004800502E-2</c:v>
                </c:pt>
                <c:pt idx="42">
                  <c:v>3.155700000206707E-2</c:v>
                </c:pt>
                <c:pt idx="43">
                  <c:v>1.1490999997477047E-2</c:v>
                </c:pt>
                <c:pt idx="44">
                  <c:v>2.4490999996487517E-2</c:v>
                </c:pt>
                <c:pt idx="45">
                  <c:v>5.0262500000826549E-2</c:v>
                </c:pt>
                <c:pt idx="46">
                  <c:v>-3.0409500002861023E-2</c:v>
                </c:pt>
                <c:pt idx="48">
                  <c:v>-1.6409500000008848E-2</c:v>
                </c:pt>
                <c:pt idx="49">
                  <c:v>3.5286999998788815E-2</c:v>
                </c:pt>
                <c:pt idx="50">
                  <c:v>4.7594499999831896E-2</c:v>
                </c:pt>
                <c:pt idx="51">
                  <c:v>-1.7867999995360151E-2</c:v>
                </c:pt>
                <c:pt idx="52">
                  <c:v>-1.4867999991110992E-2</c:v>
                </c:pt>
                <c:pt idx="53">
                  <c:v>3.0439500005741138E-2</c:v>
                </c:pt>
                <c:pt idx="54">
                  <c:v>3.0831000003672671E-2</c:v>
                </c:pt>
                <c:pt idx="55">
                  <c:v>2.5289750003139488E-2</c:v>
                </c:pt>
                <c:pt idx="57">
                  <c:v>-5.030599999736296E-2</c:v>
                </c:pt>
                <c:pt idx="58">
                  <c:v>-2.9305999996722676E-2</c:v>
                </c:pt>
                <c:pt idx="59">
                  <c:v>5.6980000008479692E-3</c:v>
                </c:pt>
                <c:pt idx="60">
                  <c:v>2.3932000003696885E-2</c:v>
                </c:pt>
                <c:pt idx="61">
                  <c:v>2.5932000004104339E-2</c:v>
                </c:pt>
                <c:pt idx="62">
                  <c:v>2.92394999996759E-2</c:v>
                </c:pt>
                <c:pt idx="63">
                  <c:v>3.5470000002533197E-3</c:v>
                </c:pt>
                <c:pt idx="64">
                  <c:v>4.2623250003089197E-2</c:v>
                </c:pt>
                <c:pt idx="65">
                  <c:v>3.7776999997731764E-2</c:v>
                </c:pt>
                <c:pt idx="66">
                  <c:v>1.1007000008248724E-2</c:v>
                </c:pt>
                <c:pt idx="67">
                  <c:v>9.1594999976223335E-3</c:v>
                </c:pt>
                <c:pt idx="68">
                  <c:v>1.4619500005210284E-2</c:v>
                </c:pt>
                <c:pt idx="69">
                  <c:v>5.9270000056130812E-3</c:v>
                </c:pt>
                <c:pt idx="70">
                  <c:v>5.7809999998426065E-3</c:v>
                </c:pt>
                <c:pt idx="73">
                  <c:v>2.6011000001744833E-2</c:v>
                </c:pt>
                <c:pt idx="74">
                  <c:v>3.1933500002196524E-2</c:v>
                </c:pt>
                <c:pt idx="75">
                  <c:v>2.7241000003414229E-2</c:v>
                </c:pt>
                <c:pt idx="76">
                  <c:v>3.3935000028577633E-3</c:v>
                </c:pt>
                <c:pt idx="77">
                  <c:v>-7.7614999972865917E-3</c:v>
                </c:pt>
                <c:pt idx="78">
                  <c:v>4.1090000013355166E-3</c:v>
                </c:pt>
                <c:pt idx="79">
                  <c:v>-2.5835000051301904E-3</c:v>
                </c:pt>
                <c:pt idx="80">
                  <c:v>4.0315000005648471E-3</c:v>
                </c:pt>
                <c:pt idx="81">
                  <c:v>6.569000004674308E-3</c:v>
                </c:pt>
                <c:pt idx="86">
                  <c:v>2.9723000006924849E-2</c:v>
                </c:pt>
                <c:pt idx="87">
                  <c:v>2.5030500008142553E-2</c:v>
                </c:pt>
                <c:pt idx="88">
                  <c:v>2.3347000002104323E-2</c:v>
                </c:pt>
                <c:pt idx="89">
                  <c:v>1.9499500005622394E-2</c:v>
                </c:pt>
                <c:pt idx="90">
                  <c:v>4.6902499998395797E-2</c:v>
                </c:pt>
                <c:pt idx="91">
                  <c:v>-7.4759999988600612E-3</c:v>
                </c:pt>
                <c:pt idx="92">
                  <c:v>1.0524000004807021E-2</c:v>
                </c:pt>
                <c:pt idx="93">
                  <c:v>9.8314999995636754E-3</c:v>
                </c:pt>
                <c:pt idx="94">
                  <c:v>-9.8609999986365438E-3</c:v>
                </c:pt>
                <c:pt idx="95">
                  <c:v>-5.5350000184262171E-4</c:v>
                </c:pt>
                <c:pt idx="100">
                  <c:v>-1.0835000000952277E-2</c:v>
                </c:pt>
                <c:pt idx="101">
                  <c:v>1.3165000003937166E-2</c:v>
                </c:pt>
                <c:pt idx="102">
                  <c:v>-3.5274999972898513E-3</c:v>
                </c:pt>
                <c:pt idx="103">
                  <c:v>5.7799999995040707E-3</c:v>
                </c:pt>
                <c:pt idx="104">
                  <c:v>1.0000003385357559E-5</c:v>
                </c:pt>
                <c:pt idx="108">
                  <c:v>2.6240000006509945E-2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A9-4FF6-82EE-F08A22117A4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Active!$D$21:$D$25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Active!$J$21:$J$937</c:f>
              <c:numCache>
                <c:formatCode>General</c:formatCode>
                <c:ptCount val="917"/>
                <c:pt idx="47">
                  <c:v>-1.9409499996982049E-2</c:v>
                </c:pt>
                <c:pt idx="56">
                  <c:v>2.5389750000613276E-2</c:v>
                </c:pt>
                <c:pt idx="71">
                  <c:v>4.3250000002444722E-2</c:v>
                </c:pt>
                <c:pt idx="72">
                  <c:v>4.3349999999918509E-2</c:v>
                </c:pt>
                <c:pt idx="82">
                  <c:v>4.5306500003789552E-2</c:v>
                </c:pt>
                <c:pt idx="83">
                  <c:v>4.5506500006013084E-2</c:v>
                </c:pt>
                <c:pt idx="84">
                  <c:v>3.9005500002531335E-2</c:v>
                </c:pt>
                <c:pt idx="85">
                  <c:v>4.3305500003043562E-2</c:v>
                </c:pt>
                <c:pt idx="96">
                  <c:v>5.0446499997633509E-2</c:v>
                </c:pt>
                <c:pt idx="97">
                  <c:v>5.2446499998040963E-2</c:v>
                </c:pt>
                <c:pt idx="98">
                  <c:v>4.9721000003046356E-2</c:v>
                </c:pt>
                <c:pt idx="99">
                  <c:v>4.9721000003046356E-2</c:v>
                </c:pt>
                <c:pt idx="105">
                  <c:v>5.3310000002966262E-2</c:v>
                </c:pt>
                <c:pt idx="106">
                  <c:v>5.0525000006018672E-2</c:v>
                </c:pt>
                <c:pt idx="107">
                  <c:v>5.0525000006018672E-2</c:v>
                </c:pt>
                <c:pt idx="109">
                  <c:v>2.7823999997053761E-2</c:v>
                </c:pt>
                <c:pt idx="110">
                  <c:v>4.3761500004620757E-2</c:v>
                </c:pt>
                <c:pt idx="111">
                  <c:v>4.8661500004527625E-2</c:v>
                </c:pt>
                <c:pt idx="113">
                  <c:v>5.0061500005540438E-2</c:v>
                </c:pt>
                <c:pt idx="114">
                  <c:v>5.7661500002723187E-2</c:v>
                </c:pt>
                <c:pt idx="115">
                  <c:v>5.8361500006867573E-2</c:v>
                </c:pt>
                <c:pt idx="116">
                  <c:v>7.4361500002851244E-2</c:v>
                </c:pt>
                <c:pt idx="117">
                  <c:v>5.1184000003559049E-2</c:v>
                </c:pt>
                <c:pt idx="118">
                  <c:v>5.2385500006494112E-2</c:v>
                </c:pt>
                <c:pt idx="121">
                  <c:v>5.6257000003824942E-2</c:v>
                </c:pt>
                <c:pt idx="123">
                  <c:v>5.9316500002751127E-2</c:v>
                </c:pt>
                <c:pt idx="124">
                  <c:v>7.1226749998459127E-2</c:v>
                </c:pt>
                <c:pt idx="131">
                  <c:v>7.5690499994379934E-2</c:v>
                </c:pt>
                <c:pt idx="133">
                  <c:v>6.7027500001131557E-2</c:v>
                </c:pt>
                <c:pt idx="135">
                  <c:v>6.3409000002138782E-2</c:v>
                </c:pt>
                <c:pt idx="136">
                  <c:v>7.0471999999426771E-2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A9-4FF6-82EE-F08A22117A4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Active!$K$21:$K$937</c:f>
              <c:numCache>
                <c:formatCode>General</c:formatCode>
                <c:ptCount val="917"/>
                <c:pt idx="112">
                  <c:v>4.9361500001396053E-2</c:v>
                </c:pt>
                <c:pt idx="119">
                  <c:v>5.6796500008204021E-2</c:v>
                </c:pt>
                <c:pt idx="120">
                  <c:v>5.6636750006873626E-2</c:v>
                </c:pt>
                <c:pt idx="122">
                  <c:v>4.2212000000290573E-2</c:v>
                </c:pt>
                <c:pt idx="125">
                  <c:v>6.0431249999965075E-2</c:v>
                </c:pt>
                <c:pt idx="126">
                  <c:v>5.978500000492204E-2</c:v>
                </c:pt>
                <c:pt idx="127">
                  <c:v>6.2669500002812129E-2</c:v>
                </c:pt>
                <c:pt idx="128">
                  <c:v>6.7432499999995343E-2</c:v>
                </c:pt>
                <c:pt idx="129">
                  <c:v>6.2424000003375113E-2</c:v>
                </c:pt>
                <c:pt idx="130">
                  <c:v>6.4538000005995855E-2</c:v>
                </c:pt>
                <c:pt idx="132">
                  <c:v>6.22845000034431E-2</c:v>
                </c:pt>
                <c:pt idx="134">
                  <c:v>6.7671500000869855E-2</c:v>
                </c:pt>
                <c:pt idx="137">
                  <c:v>6.8202000002202112E-2</c:v>
                </c:pt>
                <c:pt idx="138">
                  <c:v>6.8202000002202112E-2</c:v>
                </c:pt>
                <c:pt idx="139">
                  <c:v>6.7753500006801914E-2</c:v>
                </c:pt>
                <c:pt idx="140">
                  <c:v>6.8075750001298729E-2</c:v>
                </c:pt>
                <c:pt idx="141">
                  <c:v>6.2764499998593237E-2</c:v>
                </c:pt>
                <c:pt idx="142">
                  <c:v>7.7068999999028165E-2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A9-4FF6-82EE-F08A22117A4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Active!$L$21:$L$937</c:f>
              <c:numCache>
                <c:formatCode>General</c:formatCode>
                <c:ptCount val="9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A9-4FF6-82EE-F08A22117A4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Active!$M$21:$M$937</c:f>
              <c:numCache>
                <c:formatCode>General</c:formatCode>
                <c:ptCount val="9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A9-4FF6-82EE-F08A22117A4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Active!$N$21:$N$937</c:f>
              <c:numCache>
                <c:formatCode>General</c:formatCode>
                <c:ptCount val="9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A9-4FF6-82EE-F08A22117A4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Active!$O$21:$O$937</c:f>
              <c:numCache>
                <c:formatCode>General</c:formatCode>
                <c:ptCount val="917"/>
                <c:pt idx="0">
                  <c:v>1.7954680675659127E-3</c:v>
                </c:pt>
                <c:pt idx="1">
                  <c:v>3.1456884594295437E-3</c:v>
                </c:pt>
                <c:pt idx="2">
                  <c:v>3.1456884594295437E-3</c:v>
                </c:pt>
                <c:pt idx="3">
                  <c:v>3.5231421899880461E-3</c:v>
                </c:pt>
                <c:pt idx="4">
                  <c:v>4.2121852417458458E-3</c:v>
                </c:pt>
                <c:pt idx="5">
                  <c:v>4.2755164045912356E-3</c:v>
                </c:pt>
                <c:pt idx="6">
                  <c:v>5.076022302956916E-3</c:v>
                </c:pt>
                <c:pt idx="7">
                  <c:v>5.0886885355259925E-3</c:v>
                </c:pt>
                <c:pt idx="8">
                  <c:v>7.2140823606171509E-3</c:v>
                </c:pt>
                <c:pt idx="9">
                  <c:v>8.6403001478952482E-3</c:v>
                </c:pt>
                <c:pt idx="10">
                  <c:v>8.8936247992767899E-3</c:v>
                </c:pt>
                <c:pt idx="11">
                  <c:v>1.0405972968024611E-2</c:v>
                </c:pt>
                <c:pt idx="12">
                  <c:v>1.2196978253292131E-2</c:v>
                </c:pt>
                <c:pt idx="13">
                  <c:v>1.2820156895690729E-2</c:v>
                </c:pt>
                <c:pt idx="14">
                  <c:v>1.3388870738042295E-2</c:v>
                </c:pt>
                <c:pt idx="15">
                  <c:v>1.6589627708248109E-2</c:v>
                </c:pt>
                <c:pt idx="16">
                  <c:v>1.6637759392010603E-2</c:v>
                </c:pt>
                <c:pt idx="17">
                  <c:v>1.665042562457968E-2</c:v>
                </c:pt>
                <c:pt idx="18">
                  <c:v>1.6688424322286913E-2</c:v>
                </c:pt>
                <c:pt idx="19">
                  <c:v>1.6703623801369805E-2</c:v>
                </c:pt>
                <c:pt idx="20">
                  <c:v>2.1995575768730267E-2</c:v>
                </c:pt>
                <c:pt idx="21">
                  <c:v>2.3672584960876094E-2</c:v>
                </c:pt>
                <c:pt idx="22">
                  <c:v>2.3697917426014247E-2</c:v>
                </c:pt>
                <c:pt idx="23">
                  <c:v>2.4972140422463415E-2</c:v>
                </c:pt>
                <c:pt idx="24">
                  <c:v>2.5048137817877878E-2</c:v>
                </c:pt>
                <c:pt idx="25">
                  <c:v>2.5124135213292341E-2</c:v>
                </c:pt>
                <c:pt idx="26">
                  <c:v>2.5174800143568651E-2</c:v>
                </c:pt>
                <c:pt idx="27">
                  <c:v>2.5187466376137727E-2</c:v>
                </c:pt>
                <c:pt idx="28">
                  <c:v>2.522546507384496E-2</c:v>
                </c:pt>
                <c:pt idx="29">
                  <c:v>2.5785312553398172E-2</c:v>
                </c:pt>
                <c:pt idx="30">
                  <c:v>2.5861309948812639E-2</c:v>
                </c:pt>
                <c:pt idx="31">
                  <c:v>2.5911974879088945E-2</c:v>
                </c:pt>
                <c:pt idx="32">
                  <c:v>2.5987972274503408E-2</c:v>
                </c:pt>
                <c:pt idx="33">
                  <c:v>2.6177965763039567E-2</c:v>
                </c:pt>
                <c:pt idx="34">
                  <c:v>2.6788478172869088E-2</c:v>
                </c:pt>
                <c:pt idx="35">
                  <c:v>2.6864475568283551E-2</c:v>
                </c:pt>
                <c:pt idx="36">
                  <c:v>2.6927806731128941E-2</c:v>
                </c:pt>
                <c:pt idx="37">
                  <c:v>2.8290693355561648E-2</c:v>
                </c:pt>
                <c:pt idx="38">
                  <c:v>3.1994299758759823E-2</c:v>
                </c:pt>
                <c:pt idx="39">
                  <c:v>3.9918294853974537E-2</c:v>
                </c:pt>
                <c:pt idx="40">
                  <c:v>4.0579472194080368E-2</c:v>
                </c:pt>
                <c:pt idx="41">
                  <c:v>4.1268515245838168E-2</c:v>
                </c:pt>
                <c:pt idx="42">
                  <c:v>4.1737165850894029E-2</c:v>
                </c:pt>
                <c:pt idx="43">
                  <c:v>4.2031022446496619E-2</c:v>
                </c:pt>
                <c:pt idx="44">
                  <c:v>4.2031022446496619E-2</c:v>
                </c:pt>
                <c:pt idx="45">
                  <c:v>4.2894859507707682E-2</c:v>
                </c:pt>
                <c:pt idx="46">
                  <c:v>4.3583902559465482E-2</c:v>
                </c:pt>
                <c:pt idx="47">
                  <c:v>4.3583902559465482E-2</c:v>
                </c:pt>
                <c:pt idx="48">
                  <c:v>4.3583902559465482E-2</c:v>
                </c:pt>
                <c:pt idx="49">
                  <c:v>4.4321077294985779E-2</c:v>
                </c:pt>
                <c:pt idx="50">
                  <c:v>4.4333743527554856E-2</c:v>
                </c:pt>
                <c:pt idx="51">
                  <c:v>4.4397074690400246E-2</c:v>
                </c:pt>
                <c:pt idx="52">
                  <c:v>4.4397074690400246E-2</c:v>
                </c:pt>
                <c:pt idx="53">
                  <c:v>4.4409740922969322E-2</c:v>
                </c:pt>
                <c:pt idx="54">
                  <c:v>4.4969588402522534E-2</c:v>
                </c:pt>
                <c:pt idx="55">
                  <c:v>4.5153248774774155E-2</c:v>
                </c:pt>
                <c:pt idx="56">
                  <c:v>4.5153248774774155E-2</c:v>
                </c:pt>
                <c:pt idx="57">
                  <c:v>4.5886623640523726E-2</c:v>
                </c:pt>
                <c:pt idx="58">
                  <c:v>4.5886623640523726E-2</c:v>
                </c:pt>
                <c:pt idx="59">
                  <c:v>4.6636464608613093E-2</c:v>
                </c:pt>
                <c:pt idx="60">
                  <c:v>4.7436970506978773E-2</c:v>
                </c:pt>
                <c:pt idx="61">
                  <c:v>4.7436970506978773E-2</c:v>
                </c:pt>
                <c:pt idx="62">
                  <c:v>4.744963673954785E-2</c:v>
                </c:pt>
                <c:pt idx="63">
                  <c:v>4.7462302972116927E-2</c:v>
                </c:pt>
                <c:pt idx="64">
                  <c:v>4.7506634786108698E-2</c:v>
                </c:pt>
                <c:pt idx="65">
                  <c:v>4.751296790239324E-2</c:v>
                </c:pt>
                <c:pt idx="66">
                  <c:v>4.7563632832669546E-2</c:v>
                </c:pt>
                <c:pt idx="67">
                  <c:v>4.7652296460653089E-2</c:v>
                </c:pt>
                <c:pt idx="68">
                  <c:v>4.7753626321205708E-2</c:v>
                </c:pt>
                <c:pt idx="69">
                  <c:v>4.7766292553774785E-2</c:v>
                </c:pt>
                <c:pt idx="70">
                  <c:v>4.8262808870482607E-2</c:v>
                </c:pt>
                <c:pt idx="71">
                  <c:v>4.8278008349565506E-2</c:v>
                </c:pt>
                <c:pt idx="72">
                  <c:v>4.8278008349565506E-2</c:v>
                </c:pt>
                <c:pt idx="73">
                  <c:v>4.831347380075892E-2</c:v>
                </c:pt>
                <c:pt idx="74">
                  <c:v>4.835147249846615E-2</c:v>
                </c:pt>
                <c:pt idx="75">
                  <c:v>4.8364138731035226E-2</c:v>
                </c:pt>
                <c:pt idx="76">
                  <c:v>4.8452802359018769E-2</c:v>
                </c:pt>
                <c:pt idx="77">
                  <c:v>4.8528799754433236E-2</c:v>
                </c:pt>
                <c:pt idx="78">
                  <c:v>4.8951851922240414E-2</c:v>
                </c:pt>
                <c:pt idx="79">
                  <c:v>4.896451815480949E-2</c:v>
                </c:pt>
                <c:pt idx="80">
                  <c:v>4.8989850619947643E-2</c:v>
                </c:pt>
                <c:pt idx="81">
                  <c:v>4.9053181782793026E-2</c:v>
                </c:pt>
                <c:pt idx="82">
                  <c:v>4.9116512945638416E-2</c:v>
                </c:pt>
                <c:pt idx="83">
                  <c:v>4.9116512945638416E-2</c:v>
                </c:pt>
                <c:pt idx="84">
                  <c:v>4.9689026657760704E-2</c:v>
                </c:pt>
                <c:pt idx="85">
                  <c:v>4.9689026657760704E-2</c:v>
                </c:pt>
                <c:pt idx="86">
                  <c:v>5.0056347402263945E-2</c:v>
                </c:pt>
                <c:pt idx="87">
                  <c:v>5.0069013634833022E-2</c:v>
                </c:pt>
                <c:pt idx="88">
                  <c:v>5.0502198788695461E-2</c:v>
                </c:pt>
                <c:pt idx="89">
                  <c:v>5.0590862416679004E-2</c:v>
                </c:pt>
                <c:pt idx="90">
                  <c:v>5.1406567794127576E-2</c:v>
                </c:pt>
                <c:pt idx="91">
                  <c:v>5.2017080203957101E-2</c:v>
                </c:pt>
                <c:pt idx="92">
                  <c:v>5.2017080203957101E-2</c:v>
                </c:pt>
                <c:pt idx="93">
                  <c:v>5.2029746436526178E-2</c:v>
                </c:pt>
                <c:pt idx="94">
                  <c:v>5.2042412669095255E-2</c:v>
                </c:pt>
                <c:pt idx="95">
                  <c:v>5.2055078901664331E-2</c:v>
                </c:pt>
                <c:pt idx="96">
                  <c:v>5.2055078901664331E-2</c:v>
                </c:pt>
                <c:pt idx="97">
                  <c:v>5.2055078901664331E-2</c:v>
                </c:pt>
                <c:pt idx="98">
                  <c:v>5.3734621340323974E-2</c:v>
                </c:pt>
                <c:pt idx="99">
                  <c:v>5.3734621340323974E-2</c:v>
                </c:pt>
                <c:pt idx="100">
                  <c:v>5.4383132447860721E-2</c:v>
                </c:pt>
                <c:pt idx="101">
                  <c:v>5.4383132447860721E-2</c:v>
                </c:pt>
                <c:pt idx="102">
                  <c:v>5.4395798680429805E-2</c:v>
                </c:pt>
                <c:pt idx="103">
                  <c:v>5.4408464912998875E-2</c:v>
                </c:pt>
                <c:pt idx="104">
                  <c:v>5.4459129843275188E-2</c:v>
                </c:pt>
                <c:pt idx="105">
                  <c:v>5.4459129843275188E-2</c:v>
                </c:pt>
                <c:pt idx="106">
                  <c:v>5.4484462308413341E-2</c:v>
                </c:pt>
                <c:pt idx="107">
                  <c:v>5.4484462308413341E-2</c:v>
                </c:pt>
                <c:pt idx="108">
                  <c:v>5.4509794773551494E-2</c:v>
                </c:pt>
                <c:pt idx="109">
                  <c:v>5.5056976020535636E-2</c:v>
                </c:pt>
                <c:pt idx="110">
                  <c:v>5.5120307183381019E-2</c:v>
                </c:pt>
                <c:pt idx="111">
                  <c:v>5.5120307183381019E-2</c:v>
                </c:pt>
                <c:pt idx="112">
                  <c:v>5.5120307183381019E-2</c:v>
                </c:pt>
                <c:pt idx="113">
                  <c:v>5.5120307183381019E-2</c:v>
                </c:pt>
                <c:pt idx="114">
                  <c:v>5.5120307183381019E-2</c:v>
                </c:pt>
                <c:pt idx="115">
                  <c:v>5.5120307183381019E-2</c:v>
                </c:pt>
                <c:pt idx="116">
                  <c:v>5.5120307183381019E-2</c:v>
                </c:pt>
                <c:pt idx="117">
                  <c:v>5.5158305881088249E-2</c:v>
                </c:pt>
                <c:pt idx="118">
                  <c:v>5.6072807872575625E-2</c:v>
                </c:pt>
                <c:pt idx="119">
                  <c:v>5.6969577138466294E-2</c:v>
                </c:pt>
                <c:pt idx="120">
                  <c:v>5.8270399223310523E-2</c:v>
                </c:pt>
                <c:pt idx="121">
                  <c:v>5.8963242144839043E-2</c:v>
                </c:pt>
                <c:pt idx="122">
                  <c:v>5.8988574609977203E-2</c:v>
                </c:pt>
                <c:pt idx="123">
                  <c:v>6.0617452118360532E-2</c:v>
                </c:pt>
                <c:pt idx="124">
                  <c:v>6.1462289830717984E-2</c:v>
                </c:pt>
                <c:pt idx="125">
                  <c:v>6.2179198594127752E-2</c:v>
                </c:pt>
                <c:pt idx="126">
                  <c:v>6.2185531710412294E-2</c:v>
                </c:pt>
                <c:pt idx="127">
                  <c:v>6.219313144995374E-2</c:v>
                </c:pt>
                <c:pt idx="128">
                  <c:v>6.3110166687954938E-2</c:v>
                </c:pt>
                <c:pt idx="129">
                  <c:v>6.3670014167508143E-2</c:v>
                </c:pt>
                <c:pt idx="130">
                  <c:v>6.3761211042005494E-2</c:v>
                </c:pt>
                <c:pt idx="131">
                  <c:v>6.4356523972752128E-2</c:v>
                </c:pt>
                <c:pt idx="132">
                  <c:v>6.5258359731670434E-2</c:v>
                </c:pt>
                <c:pt idx="133">
                  <c:v>6.597273524856638E-2</c:v>
                </c:pt>
                <c:pt idx="134">
                  <c:v>6.6114597053340052E-2</c:v>
                </c:pt>
                <c:pt idx="135">
                  <c:v>6.6684577518948518E-2</c:v>
                </c:pt>
                <c:pt idx="136">
                  <c:v>6.7601612756949717E-2</c:v>
                </c:pt>
                <c:pt idx="137">
                  <c:v>6.7652277687226023E-2</c:v>
                </c:pt>
                <c:pt idx="138">
                  <c:v>6.7652277687226023E-2</c:v>
                </c:pt>
                <c:pt idx="139">
                  <c:v>6.8313455027331854E-2</c:v>
                </c:pt>
                <c:pt idx="140">
                  <c:v>6.8367919827378887E-2</c:v>
                </c:pt>
                <c:pt idx="141">
                  <c:v>7.2148790249248446E-2</c:v>
                </c:pt>
                <c:pt idx="142">
                  <c:v>7.2865699012658214E-2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A9-4FF6-82EE-F08A22117A44}"/>
            </c:ext>
          </c:extLst>
        </c:ser>
        <c:ser>
          <c:idx val="8"/>
          <c:order val="8"/>
          <c:tx>
            <c:strRef>
              <c:f>Active!$V$20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Active!$V$21:$V$989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2A9-4FF6-82EE-F08A22117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48648"/>
        <c:axId val="1"/>
      </c:scatterChart>
      <c:valAx>
        <c:axId val="796748648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04071425034139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16981132075472E-2"/>
              <c:y val="0.394410589980600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48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11334903891731"/>
          <c:y val="0.91925596256989606"/>
          <c:w val="0.70754759428656322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114300</xdr:rowOff>
    </xdr:from>
    <xdr:to>
      <xdr:col>18</xdr:col>
      <xdr:colOff>19050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905CA843-ABB2-CFE7-B115-70C9F1A397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447675</xdr:colOff>
      <xdr:row>0</xdr:row>
      <xdr:rowOff>9525</xdr:rowOff>
    </xdr:from>
    <xdr:to>
      <xdr:col>28</xdr:col>
      <xdr:colOff>657225</xdr:colOff>
      <xdr:row>18</xdr:row>
      <xdr:rowOff>0</xdr:rowOff>
    </xdr:to>
    <xdr:graphicFrame macro="">
      <xdr:nvGraphicFramePr>
        <xdr:cNvPr id="1031" name="Chart 3">
          <a:extLst>
            <a:ext uri="{FF2B5EF4-FFF2-40B4-BE49-F238E27FC236}">
              <a16:creationId xmlns:a16="http://schemas.microsoft.com/office/drawing/2014/main" id="{EB66FAA2-8D09-C9FF-6C3A-A7EF50871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59" TargetMode="External"/><Relationship Id="rId13" Type="http://schemas.openxmlformats.org/officeDocument/2006/relationships/hyperlink" Target="http://www.bav-astro.de/sfs/BAVM_link.php?BAVMnr=102" TargetMode="External"/><Relationship Id="rId18" Type="http://schemas.openxmlformats.org/officeDocument/2006/relationships/hyperlink" Target="http://www.konkoly.hu/cgi-bin/IBVS?5583" TargetMode="External"/><Relationship Id="rId26" Type="http://schemas.openxmlformats.org/officeDocument/2006/relationships/hyperlink" Target="http://www.bav-astro.de/sfs/BAVM_link.php?BAVMnr=203" TargetMode="External"/><Relationship Id="rId3" Type="http://schemas.openxmlformats.org/officeDocument/2006/relationships/hyperlink" Target="http://www.bav-astro.de/sfs/BAVM_link.php?BAVMnr=36" TargetMode="External"/><Relationship Id="rId21" Type="http://schemas.openxmlformats.org/officeDocument/2006/relationships/hyperlink" Target="http://www.bav-astro.de/sfs/BAVM_link.php?BAVMnr=178" TargetMode="External"/><Relationship Id="rId34" Type="http://schemas.openxmlformats.org/officeDocument/2006/relationships/hyperlink" Target="http://www.bav-astro.de/sfs/BAVM_link.php?BAVMnr=239" TargetMode="External"/><Relationship Id="rId7" Type="http://schemas.openxmlformats.org/officeDocument/2006/relationships/hyperlink" Target="http://www.bav-astro.de/sfs/BAVM_link.php?BAVMnr=56" TargetMode="External"/><Relationship Id="rId12" Type="http://schemas.openxmlformats.org/officeDocument/2006/relationships/hyperlink" Target="http://www.bav-astro.de/sfs/BAVM_link.php?BAVMnr=80" TargetMode="External"/><Relationship Id="rId17" Type="http://schemas.openxmlformats.org/officeDocument/2006/relationships/hyperlink" Target="http://www.konkoly.hu/cgi-bin/IBVS?5040" TargetMode="External"/><Relationship Id="rId25" Type="http://schemas.openxmlformats.org/officeDocument/2006/relationships/hyperlink" Target="http://www.bav-astro.de/sfs/BAVM_link.php?BAVMnr=193" TargetMode="External"/><Relationship Id="rId33" Type="http://schemas.openxmlformats.org/officeDocument/2006/relationships/hyperlink" Target="http://www.bav-astro.de/sfs/BAVM_link.php?BAVMnr=232" TargetMode="External"/><Relationship Id="rId2" Type="http://schemas.openxmlformats.org/officeDocument/2006/relationships/hyperlink" Target="http://www.bav-astro.de/sfs/BAVM_link.php?BAVMnr=31" TargetMode="External"/><Relationship Id="rId16" Type="http://schemas.openxmlformats.org/officeDocument/2006/relationships/hyperlink" Target="http://www.bav-astro.de/sfs/BAVM_link.php?BAVMnr=132" TargetMode="External"/><Relationship Id="rId20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bav-astro.de/sfs/BAVM_link.php?BAVMnr=52" TargetMode="External"/><Relationship Id="rId11" Type="http://schemas.openxmlformats.org/officeDocument/2006/relationships/hyperlink" Target="http://www.bav-astro.de/sfs/BAVM_link.php?BAVMnr=80" TargetMode="External"/><Relationship Id="rId24" Type="http://schemas.openxmlformats.org/officeDocument/2006/relationships/hyperlink" Target="http://www.konkoly.hu/cgi-bin/IBVS?5820" TargetMode="External"/><Relationship Id="rId32" Type="http://schemas.openxmlformats.org/officeDocument/2006/relationships/hyperlink" Target="http://www.konkoly.hu/cgi-bin/IBVS?6042" TargetMode="External"/><Relationship Id="rId5" Type="http://schemas.openxmlformats.org/officeDocument/2006/relationships/hyperlink" Target="http://www.bav-astro.de/sfs/BAVM_link.php?BAVMnr=39" TargetMode="External"/><Relationship Id="rId15" Type="http://schemas.openxmlformats.org/officeDocument/2006/relationships/hyperlink" Target="http://www.konkoly.hu/cgi-bin/IBVS?4888" TargetMode="External"/><Relationship Id="rId23" Type="http://schemas.openxmlformats.org/officeDocument/2006/relationships/hyperlink" Target="http://www.konkoly.hu/cgi-bin/IBVS?5820" TargetMode="External"/><Relationship Id="rId28" Type="http://schemas.openxmlformats.org/officeDocument/2006/relationships/hyperlink" Target="http://www.konkoly.hu/cgi-bin/IBVS?5920" TargetMode="External"/><Relationship Id="rId10" Type="http://schemas.openxmlformats.org/officeDocument/2006/relationships/hyperlink" Target="http://www.konkoly.hu/cgi-bin/IBVS?4097" TargetMode="External"/><Relationship Id="rId19" Type="http://schemas.openxmlformats.org/officeDocument/2006/relationships/hyperlink" Target="http://www.bav-astro.de/sfs/BAVM_link.php?BAVMnr=172" TargetMode="External"/><Relationship Id="rId31" Type="http://schemas.openxmlformats.org/officeDocument/2006/relationships/hyperlink" Target="http://www.bav-astro.de/sfs/BAVM_link.php?BAVMnr=231" TargetMode="External"/><Relationship Id="rId4" Type="http://schemas.openxmlformats.org/officeDocument/2006/relationships/hyperlink" Target="http://www.bav-astro.de/sfs/BAVM_link.php?BAVMnr=39" TargetMode="External"/><Relationship Id="rId9" Type="http://schemas.openxmlformats.org/officeDocument/2006/relationships/hyperlink" Target="http://www.konkoly.hu/cgi-bin/IBVS?4097" TargetMode="External"/><Relationship Id="rId14" Type="http://schemas.openxmlformats.org/officeDocument/2006/relationships/hyperlink" Target="http://www.bav-astro.de/sfs/BAVM_link.php?BAVMnr=111" TargetMode="External"/><Relationship Id="rId22" Type="http://schemas.openxmlformats.org/officeDocument/2006/relationships/hyperlink" Target="http://www.bav-astro.de/sfs/BAVM_link.php?BAVMnr=183" TargetMode="External"/><Relationship Id="rId27" Type="http://schemas.openxmlformats.org/officeDocument/2006/relationships/hyperlink" Target="http://www.bav-astro.de/sfs/BAVM_link.php?BAVMnr=212" TargetMode="External"/><Relationship Id="rId30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50"/>
  <sheetViews>
    <sheetView tabSelected="1" workbookViewId="0">
      <pane xSplit="13" ySplit="22" topLeftCell="N148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8" width="8.5703125" customWidth="1"/>
    <col min="9" max="9" width="11" customWidth="1"/>
    <col min="10" max="10" width="11.28515625" customWidth="1"/>
    <col min="11" max="11" width="8.5703125" customWidth="1"/>
    <col min="12" max="14" width="11" customWidth="1"/>
    <col min="15" max="15" width="8" customWidth="1"/>
    <col min="16" max="16" width="7.7109375" customWidth="1"/>
    <col min="17" max="18" width="9.85546875" customWidth="1"/>
  </cols>
  <sheetData>
    <row r="1" spans="1:6" ht="20.25" x14ac:dyDescent="0.3">
      <c r="A1" s="1" t="s">
        <v>105</v>
      </c>
    </row>
    <row r="2" spans="1:6" x14ac:dyDescent="0.2">
      <c r="A2" t="s">
        <v>25</v>
      </c>
      <c r="B2" t="s">
        <v>31</v>
      </c>
    </row>
    <row r="4" spans="1:6" ht="14.25" thickTop="1" thickBot="1" x14ac:dyDescent="0.25">
      <c r="A4" s="6" t="s">
        <v>1</v>
      </c>
      <c r="C4" s="3">
        <v>43820.345999999998</v>
      </c>
      <c r="D4" s="4">
        <v>1.1991385000000001</v>
      </c>
    </row>
    <row r="5" spans="1:6" ht="13.5" thickTop="1" x14ac:dyDescent="0.2">
      <c r="A5" s="21" t="s">
        <v>85</v>
      </c>
      <c r="B5" s="19"/>
      <c r="C5" s="22">
        <v>-9.5</v>
      </c>
      <c r="D5" s="19" t="s">
        <v>86</v>
      </c>
    </row>
    <row r="6" spans="1:6" x14ac:dyDescent="0.2">
      <c r="A6" s="6" t="s">
        <v>2</v>
      </c>
    </row>
    <row r="7" spans="1:6" x14ac:dyDescent="0.2">
      <c r="A7" t="s">
        <v>3</v>
      </c>
      <c r="C7">
        <v>43820.345999999998</v>
      </c>
    </row>
    <row r="8" spans="1:6" x14ac:dyDescent="0.2">
      <c r="A8" t="s">
        <v>4</v>
      </c>
      <c r="C8">
        <v>1.1991385000000001</v>
      </c>
    </row>
    <row r="9" spans="1:6" x14ac:dyDescent="0.2">
      <c r="A9" s="35" t="s">
        <v>91</v>
      </c>
      <c r="B9" s="36">
        <v>140</v>
      </c>
      <c r="C9" s="34" t="str">
        <f>"F"&amp;B9</f>
        <v>F140</v>
      </c>
      <c r="D9" s="32" t="str">
        <f>"G"&amp;B9</f>
        <v>G140</v>
      </c>
    </row>
    <row r="10" spans="1:6" ht="13.5" thickBot="1" x14ac:dyDescent="0.25">
      <c r="A10" s="19"/>
      <c r="B10" s="19"/>
      <c r="C10" s="5" t="s">
        <v>21</v>
      </c>
      <c r="D10" s="5" t="s">
        <v>22</v>
      </c>
      <c r="E10" s="19"/>
    </row>
    <row r="11" spans="1:6" x14ac:dyDescent="0.2">
      <c r="A11" s="19" t="s">
        <v>17</v>
      </c>
      <c r="B11" s="19"/>
      <c r="C11" s="33">
        <f ca="1">INTERCEPT(INDIRECT($D$9):G988,INDIRECT($C$9):F988)</f>
        <v>3.9918294853974537E-2</v>
      </c>
      <c r="D11" s="13"/>
      <c r="E11" s="19"/>
    </row>
    <row r="12" spans="1:6" x14ac:dyDescent="0.2">
      <c r="A12" s="19" t="s">
        <v>18</v>
      </c>
      <c r="B12" s="19"/>
      <c r="C12" s="33">
        <f ca="1">SLOPE(INDIRECT($D$9):G988,INDIRECT($C$9):F988)</f>
        <v>2.5332465138154443E-6</v>
      </c>
      <c r="D12" s="13"/>
      <c r="E12" s="19"/>
    </row>
    <row r="13" spans="1:6" x14ac:dyDescent="0.2">
      <c r="A13" s="19" t="s">
        <v>20</v>
      </c>
      <c r="B13" s="19"/>
      <c r="C13" s="13" t="s">
        <v>15</v>
      </c>
    </row>
    <row r="14" spans="1:6" x14ac:dyDescent="0.2">
      <c r="A14" s="19"/>
      <c r="B14" s="19"/>
      <c r="C14" s="19"/>
    </row>
    <row r="15" spans="1:6" x14ac:dyDescent="0.2">
      <c r="A15" s="23" t="s">
        <v>19</v>
      </c>
      <c r="B15" s="19"/>
      <c r="C15" s="24">
        <f ca="1">(C7+C11)+(C8+C12)*INT(MAX(F21:F3529))</f>
        <v>59416.414196699014</v>
      </c>
      <c r="E15" s="25" t="s">
        <v>100</v>
      </c>
      <c r="F15" s="22">
        <v>1</v>
      </c>
    </row>
    <row r="16" spans="1:6" x14ac:dyDescent="0.2">
      <c r="A16" s="27" t="s">
        <v>5</v>
      </c>
      <c r="B16" s="19"/>
      <c r="C16" s="28">
        <f ca="1">+C8+C12</f>
        <v>1.199141033246514</v>
      </c>
      <c r="E16" s="25" t="s">
        <v>87</v>
      </c>
      <c r="F16" s="26">
        <f ca="1">NOW()+15018.5+$C$5/24</f>
        <v>59956.838815393516</v>
      </c>
    </row>
    <row r="17" spans="1:22" ht="13.5" thickBot="1" x14ac:dyDescent="0.25">
      <c r="A17" s="25" t="s">
        <v>83</v>
      </c>
      <c r="B17" s="19"/>
      <c r="C17" s="19">
        <f>COUNT(C21:C2187)</f>
        <v>143</v>
      </c>
      <c r="E17" s="25" t="s">
        <v>101</v>
      </c>
      <c r="F17" s="26">
        <f ca="1">ROUND(2*(F16-$C$7)/$C$8,0)/2+F15</f>
        <v>13457.5</v>
      </c>
    </row>
    <row r="18" spans="1:22" ht="14.25" thickTop="1" thickBot="1" x14ac:dyDescent="0.25">
      <c r="A18" s="27" t="s">
        <v>6</v>
      </c>
      <c r="B18" s="19"/>
      <c r="C18" s="30">
        <f ca="1">+C15</f>
        <v>59416.414196699014</v>
      </c>
      <c r="D18" s="31">
        <f ca="1">+C16</f>
        <v>1.199141033246514</v>
      </c>
      <c r="E18" s="25" t="s">
        <v>88</v>
      </c>
      <c r="F18" s="32">
        <f ca="1">ROUND(2*(F16-$C$15)/$C$16,0)/2+F15</f>
        <v>451.5</v>
      </c>
    </row>
    <row r="19" spans="1:22" ht="13.5" thickTop="1" x14ac:dyDescent="0.2">
      <c r="E19" s="25" t="s">
        <v>89</v>
      </c>
      <c r="F19" s="29">
        <f ca="1">+$C$15+$C$16*F18-15018.5-$C$5/24</f>
        <v>44939.722206543149</v>
      </c>
    </row>
    <row r="20" spans="1:22" ht="13.5" thickBot="1" x14ac:dyDescent="0.25">
      <c r="A20" s="5" t="s">
        <v>7</v>
      </c>
      <c r="B20" s="5" t="s">
        <v>8</v>
      </c>
      <c r="C20" s="5" t="s">
        <v>9</v>
      </c>
      <c r="D20" s="5" t="s">
        <v>14</v>
      </c>
      <c r="E20" s="5" t="s">
        <v>10</v>
      </c>
      <c r="F20" s="5" t="s">
        <v>11</v>
      </c>
      <c r="G20" s="5" t="s">
        <v>12</v>
      </c>
      <c r="H20" s="8" t="s">
        <v>38</v>
      </c>
      <c r="I20" s="8" t="s">
        <v>94</v>
      </c>
      <c r="J20" s="8" t="s">
        <v>112</v>
      </c>
      <c r="K20" s="8" t="s">
        <v>110</v>
      </c>
      <c r="L20" s="8" t="s">
        <v>77</v>
      </c>
      <c r="M20" s="8" t="s">
        <v>78</v>
      </c>
      <c r="N20" s="8" t="s">
        <v>79</v>
      </c>
      <c r="O20" s="8" t="s">
        <v>24</v>
      </c>
      <c r="P20" s="7" t="s">
        <v>23</v>
      </c>
      <c r="Q20" s="5" t="s">
        <v>16</v>
      </c>
      <c r="R20" s="13"/>
      <c r="V20" s="62" t="s">
        <v>617</v>
      </c>
    </row>
    <row r="21" spans="1:22" x14ac:dyDescent="0.2">
      <c r="A21" s="14" t="s">
        <v>98</v>
      </c>
      <c r="B21" s="42" t="s">
        <v>93</v>
      </c>
      <c r="C21" s="43">
        <v>25774.488000000001</v>
      </c>
      <c r="D21" t="s">
        <v>99</v>
      </c>
      <c r="E21">
        <f t="shared" ref="E21:E52" si="0">+(C21-C$7)/C$8</f>
        <v>-15049.018941515093</v>
      </c>
      <c r="F21">
        <f t="shared" ref="F21:F52" si="1">ROUND(2*E21,0)/2</f>
        <v>-15049</v>
      </c>
      <c r="G21">
        <f t="shared" ref="G21:G52" si="2">+C21-(C$7+F21*C$8)</f>
        <v>-2.2713499995006714E-2</v>
      </c>
      <c r="H21">
        <f>G21</f>
        <v>-2.2713499995006714E-2</v>
      </c>
      <c r="M21" s="9"/>
      <c r="O21">
        <f t="shared" ref="O21:O52" ca="1" si="3">+C$11+C$12*F21</f>
        <v>1.7954680675659127E-3</v>
      </c>
      <c r="Q21" s="2">
        <f t="shared" ref="Q21:Q52" si="4">+C21-15018.5</f>
        <v>10755.988000000001</v>
      </c>
      <c r="R21" s="2"/>
      <c r="S21" t="s">
        <v>97</v>
      </c>
    </row>
    <row r="22" spans="1:22" x14ac:dyDescent="0.2">
      <c r="A22" s="61" t="s">
        <v>124</v>
      </c>
      <c r="B22" s="60" t="s">
        <v>93</v>
      </c>
      <c r="C22" s="61">
        <v>26413.634999999998</v>
      </c>
      <c r="D22" s="61" t="s">
        <v>94</v>
      </c>
      <c r="E22" s="14">
        <f t="shared" si="0"/>
        <v>-14516.013788232132</v>
      </c>
      <c r="F22">
        <f t="shared" si="1"/>
        <v>-14516</v>
      </c>
      <c r="G22">
        <f t="shared" si="2"/>
        <v>-1.6533999998500803E-2</v>
      </c>
      <c r="H22">
        <f>+G22</f>
        <v>-1.6533999998500803E-2</v>
      </c>
      <c r="O22">
        <f t="shared" ca="1" si="3"/>
        <v>3.1456884594295437E-3</v>
      </c>
      <c r="Q22" s="2">
        <f t="shared" si="4"/>
        <v>11395.134999999998</v>
      </c>
      <c r="R22" s="2"/>
    </row>
    <row r="23" spans="1:22" x14ac:dyDescent="0.2">
      <c r="A23" s="14" t="s">
        <v>98</v>
      </c>
      <c r="B23" s="42" t="s">
        <v>93</v>
      </c>
      <c r="C23" s="43">
        <v>26413.635000000002</v>
      </c>
      <c r="D23" t="s">
        <v>99</v>
      </c>
      <c r="E23">
        <f t="shared" si="0"/>
        <v>-14516.013788232131</v>
      </c>
      <c r="F23">
        <f t="shared" si="1"/>
        <v>-14516</v>
      </c>
      <c r="G23">
        <f t="shared" si="2"/>
        <v>-1.6533999994862825E-2</v>
      </c>
      <c r="H23">
        <f t="shared" ref="H23:H34" si="5">G23</f>
        <v>-1.6533999994862825E-2</v>
      </c>
      <c r="M23" s="9"/>
      <c r="O23">
        <f t="shared" ca="1" si="3"/>
        <v>3.1456884594295437E-3</v>
      </c>
      <c r="Q23" s="2">
        <f t="shared" si="4"/>
        <v>11395.135000000002</v>
      </c>
      <c r="R23" s="2"/>
      <c r="S23" t="s">
        <v>97</v>
      </c>
    </row>
    <row r="24" spans="1:22" x14ac:dyDescent="0.2">
      <c r="A24" s="14" t="s">
        <v>98</v>
      </c>
      <c r="B24" s="42" t="s">
        <v>93</v>
      </c>
      <c r="C24" s="43">
        <v>26592.307000000001</v>
      </c>
      <c r="D24" t="s">
        <v>99</v>
      </c>
      <c r="E24">
        <f t="shared" si="0"/>
        <v>-14367.013485097839</v>
      </c>
      <c r="F24">
        <f t="shared" si="1"/>
        <v>-14367</v>
      </c>
      <c r="G24">
        <f t="shared" si="2"/>
        <v>-1.6170499995496357E-2</v>
      </c>
      <c r="H24">
        <f t="shared" si="5"/>
        <v>-1.6170499995496357E-2</v>
      </c>
      <c r="M24" s="9"/>
      <c r="O24">
        <f t="shared" ca="1" si="3"/>
        <v>3.5231421899880461E-3</v>
      </c>
      <c r="Q24" s="2">
        <f t="shared" si="4"/>
        <v>11573.807000000001</v>
      </c>
      <c r="R24" s="2"/>
      <c r="S24" t="s">
        <v>97</v>
      </c>
    </row>
    <row r="25" spans="1:22" x14ac:dyDescent="0.2">
      <c r="A25" s="14" t="s">
        <v>98</v>
      </c>
      <c r="B25" s="42" t="s">
        <v>93</v>
      </c>
      <c r="C25" s="43">
        <v>26918.535</v>
      </c>
      <c r="D25" t="s">
        <v>99</v>
      </c>
      <c r="E25">
        <f t="shared" si="0"/>
        <v>-14094.961507782458</v>
      </c>
      <c r="F25">
        <f t="shared" si="1"/>
        <v>-14095</v>
      </c>
      <c r="G25">
        <f t="shared" si="2"/>
        <v>4.6157500004483154E-2</v>
      </c>
      <c r="H25">
        <f t="shared" si="5"/>
        <v>4.6157500004483154E-2</v>
      </c>
      <c r="M25" s="9"/>
      <c r="O25">
        <f t="shared" ca="1" si="3"/>
        <v>4.2121852417458458E-3</v>
      </c>
      <c r="Q25" s="2">
        <f t="shared" si="4"/>
        <v>11900.035</v>
      </c>
      <c r="R25" s="2"/>
      <c r="S25" t="s">
        <v>97</v>
      </c>
    </row>
    <row r="26" spans="1:22" x14ac:dyDescent="0.2">
      <c r="A26" s="14" t="s">
        <v>98</v>
      </c>
      <c r="B26" s="42" t="s">
        <v>93</v>
      </c>
      <c r="C26" s="43">
        <v>26948.451000000001</v>
      </c>
      <c r="D26" t="s">
        <v>99</v>
      </c>
      <c r="E26">
        <f t="shared" si="0"/>
        <v>-14070.013597261697</v>
      </c>
      <c r="F26">
        <f t="shared" si="1"/>
        <v>-14070</v>
      </c>
      <c r="G26">
        <f t="shared" si="2"/>
        <v>-1.6304999993735692E-2</v>
      </c>
      <c r="H26">
        <f t="shared" si="5"/>
        <v>-1.6304999993735692E-2</v>
      </c>
      <c r="M26" s="9"/>
      <c r="O26">
        <f t="shared" ca="1" si="3"/>
        <v>4.2755164045912356E-3</v>
      </c>
      <c r="Q26" s="2">
        <f t="shared" si="4"/>
        <v>11929.951000000001</v>
      </c>
      <c r="R26" s="2"/>
      <c r="S26" t="s">
        <v>97</v>
      </c>
    </row>
    <row r="27" spans="1:22" x14ac:dyDescent="0.2">
      <c r="A27" s="14" t="s">
        <v>98</v>
      </c>
      <c r="B27" s="42" t="s">
        <v>93</v>
      </c>
      <c r="C27" s="43">
        <v>27327.438999999998</v>
      </c>
      <c r="D27" t="s">
        <v>99</v>
      </c>
      <c r="E27">
        <f t="shared" si="0"/>
        <v>-13753.963366199983</v>
      </c>
      <c r="F27">
        <f t="shared" si="1"/>
        <v>-13754</v>
      </c>
      <c r="G27">
        <f t="shared" si="2"/>
        <v>4.3929000003117835E-2</v>
      </c>
      <c r="H27">
        <f t="shared" si="5"/>
        <v>4.3929000003117835E-2</v>
      </c>
      <c r="M27" s="9"/>
      <c r="O27">
        <f t="shared" ca="1" si="3"/>
        <v>5.076022302956916E-3</v>
      </c>
      <c r="Q27" s="2">
        <f t="shared" si="4"/>
        <v>12308.938999999998</v>
      </c>
      <c r="R27" s="2"/>
      <c r="S27" t="s">
        <v>97</v>
      </c>
    </row>
    <row r="28" spans="1:22" x14ac:dyDescent="0.2">
      <c r="A28" s="14" t="s">
        <v>98</v>
      </c>
      <c r="B28" s="42" t="s">
        <v>93</v>
      </c>
      <c r="C28" s="43">
        <v>27333.378000000001</v>
      </c>
      <c r="D28" t="s">
        <v>99</v>
      </c>
      <c r="E28">
        <f t="shared" si="0"/>
        <v>-13749.010643891423</v>
      </c>
      <c r="F28">
        <f t="shared" si="1"/>
        <v>-13749</v>
      </c>
      <c r="G28">
        <f t="shared" si="2"/>
        <v>-1.2763499995344318E-2</v>
      </c>
      <c r="H28">
        <f t="shared" si="5"/>
        <v>-1.2763499995344318E-2</v>
      </c>
      <c r="M28" s="9"/>
      <c r="O28">
        <f t="shared" ca="1" si="3"/>
        <v>5.0886885355259925E-3</v>
      </c>
      <c r="Q28" s="2">
        <f t="shared" si="4"/>
        <v>12314.878000000001</v>
      </c>
      <c r="R28" s="2"/>
      <c r="S28" t="s">
        <v>97</v>
      </c>
    </row>
    <row r="29" spans="1:22" x14ac:dyDescent="0.2">
      <c r="A29" s="14" t="s">
        <v>98</v>
      </c>
      <c r="B29" s="42" t="s">
        <v>93</v>
      </c>
      <c r="C29" s="43">
        <v>28339.51</v>
      </c>
      <c r="D29" t="s">
        <v>99</v>
      </c>
      <c r="E29">
        <f t="shared" si="0"/>
        <v>-12909.964945667241</v>
      </c>
      <c r="F29">
        <f t="shared" si="1"/>
        <v>-12910</v>
      </c>
      <c r="G29">
        <f t="shared" si="2"/>
        <v>4.2035000002215384E-2</v>
      </c>
      <c r="H29">
        <f t="shared" si="5"/>
        <v>4.2035000002215384E-2</v>
      </c>
      <c r="M29" s="9"/>
      <c r="O29">
        <f t="shared" ca="1" si="3"/>
        <v>7.2140823606171509E-3</v>
      </c>
      <c r="Q29" s="2">
        <f t="shared" si="4"/>
        <v>13321.009999999998</v>
      </c>
      <c r="R29" s="2"/>
      <c r="S29" t="s">
        <v>97</v>
      </c>
    </row>
    <row r="30" spans="1:22" x14ac:dyDescent="0.2">
      <c r="A30" s="14" t="s">
        <v>98</v>
      </c>
      <c r="B30" s="42" t="s">
        <v>93</v>
      </c>
      <c r="C30" s="43">
        <v>29014.57</v>
      </c>
      <c r="D30" t="s">
        <v>99</v>
      </c>
      <c r="E30">
        <f t="shared" si="0"/>
        <v>-12347.010791497392</v>
      </c>
      <c r="F30">
        <f t="shared" si="1"/>
        <v>-12347</v>
      </c>
      <c r="G30">
        <f t="shared" si="2"/>
        <v>-1.2940499997057486E-2</v>
      </c>
      <c r="H30">
        <f t="shared" si="5"/>
        <v>-1.2940499997057486E-2</v>
      </c>
      <c r="M30" s="9"/>
      <c r="O30">
        <f t="shared" ca="1" si="3"/>
        <v>8.6403001478952482E-3</v>
      </c>
      <c r="Q30" s="2">
        <f t="shared" si="4"/>
        <v>13996.07</v>
      </c>
      <c r="R30" s="2"/>
      <c r="S30" t="s">
        <v>97</v>
      </c>
    </row>
    <row r="31" spans="1:22" x14ac:dyDescent="0.2">
      <c r="A31" s="14" t="s">
        <v>98</v>
      </c>
      <c r="B31" s="42" t="s">
        <v>93</v>
      </c>
      <c r="C31" s="43">
        <v>29134.525000000001</v>
      </c>
      <c r="D31" t="s">
        <v>99</v>
      </c>
      <c r="E31">
        <f t="shared" si="0"/>
        <v>-12246.976475194479</v>
      </c>
      <c r="F31">
        <f t="shared" si="1"/>
        <v>-12247</v>
      </c>
      <c r="G31">
        <f t="shared" si="2"/>
        <v>2.8209500007505994E-2</v>
      </c>
      <c r="H31">
        <f t="shared" si="5"/>
        <v>2.8209500007505994E-2</v>
      </c>
      <c r="M31" s="9"/>
      <c r="O31">
        <f t="shared" ca="1" si="3"/>
        <v>8.8936247992767899E-3</v>
      </c>
      <c r="Q31" s="2">
        <f t="shared" si="4"/>
        <v>14116.025000000001</v>
      </c>
      <c r="R31" s="2"/>
      <c r="S31" t="s">
        <v>97</v>
      </c>
    </row>
    <row r="32" spans="1:22" x14ac:dyDescent="0.2">
      <c r="A32" s="14" t="s">
        <v>98</v>
      </c>
      <c r="B32" s="42" t="s">
        <v>93</v>
      </c>
      <c r="C32" s="43">
        <v>29850.370999999999</v>
      </c>
      <c r="D32" t="s">
        <v>99</v>
      </c>
      <c r="E32">
        <f t="shared" si="0"/>
        <v>-11650.009569370008</v>
      </c>
      <c r="F32">
        <f t="shared" si="1"/>
        <v>-11650</v>
      </c>
      <c r="G32">
        <f t="shared" si="2"/>
        <v>-1.1474999999336433E-2</v>
      </c>
      <c r="H32">
        <f t="shared" si="5"/>
        <v>-1.1474999999336433E-2</v>
      </c>
      <c r="M32" s="9"/>
      <c r="O32">
        <f t="shared" ca="1" si="3"/>
        <v>1.0405972968024611E-2</v>
      </c>
      <c r="Q32" s="2">
        <f t="shared" si="4"/>
        <v>14831.870999999999</v>
      </c>
      <c r="R32" s="2"/>
      <c r="S32" t="s">
        <v>97</v>
      </c>
    </row>
    <row r="33" spans="1:19" x14ac:dyDescent="0.2">
      <c r="A33" s="14" t="s">
        <v>98</v>
      </c>
      <c r="B33" s="42" t="s">
        <v>93</v>
      </c>
      <c r="C33" s="43">
        <v>30698.142</v>
      </c>
      <c r="D33" t="s">
        <v>99</v>
      </c>
      <c r="E33">
        <f t="shared" si="0"/>
        <v>-10943.02618087902</v>
      </c>
      <c r="F33">
        <f t="shared" si="1"/>
        <v>-10943</v>
      </c>
      <c r="G33">
        <f t="shared" si="2"/>
        <v>-3.1394499994348735E-2</v>
      </c>
      <c r="H33">
        <f t="shared" si="5"/>
        <v>-3.1394499994348735E-2</v>
      </c>
      <c r="M33" s="9"/>
      <c r="O33">
        <f t="shared" ca="1" si="3"/>
        <v>1.2196978253292131E-2</v>
      </c>
      <c r="Q33" s="2">
        <f t="shared" si="4"/>
        <v>15679.642</v>
      </c>
      <c r="R33" s="2"/>
      <c r="S33" t="s">
        <v>97</v>
      </c>
    </row>
    <row r="34" spans="1:19" x14ac:dyDescent="0.2">
      <c r="A34" s="14" t="s">
        <v>98</v>
      </c>
      <c r="B34" s="42" t="s">
        <v>93</v>
      </c>
      <c r="C34" s="43">
        <v>30993.144</v>
      </c>
      <c r="D34" t="s">
        <v>99</v>
      </c>
      <c r="E34">
        <f t="shared" si="0"/>
        <v>-10697.014565039815</v>
      </c>
      <c r="F34">
        <f t="shared" si="1"/>
        <v>-10697</v>
      </c>
      <c r="G34">
        <f t="shared" si="2"/>
        <v>-1.7465499993704725E-2</v>
      </c>
      <c r="H34">
        <f t="shared" si="5"/>
        <v>-1.7465499993704725E-2</v>
      </c>
      <c r="M34" s="9"/>
      <c r="O34">
        <f t="shared" ca="1" si="3"/>
        <v>1.2820156895690729E-2</v>
      </c>
      <c r="Q34" s="2">
        <f t="shared" si="4"/>
        <v>15974.644</v>
      </c>
      <c r="R34" s="2"/>
      <c r="S34" t="s">
        <v>97</v>
      </c>
    </row>
    <row r="35" spans="1:19" x14ac:dyDescent="0.2">
      <c r="A35" s="61" t="s">
        <v>161</v>
      </c>
      <c r="B35" s="60" t="s">
        <v>81</v>
      </c>
      <c r="C35" s="61">
        <v>31262.406999999999</v>
      </c>
      <c r="D35" s="61" t="s">
        <v>94</v>
      </c>
      <c r="E35" s="14">
        <f t="shared" si="0"/>
        <v>-10472.46752564445</v>
      </c>
      <c r="F35">
        <f t="shared" si="1"/>
        <v>-10472.5</v>
      </c>
      <c r="G35">
        <f t="shared" si="2"/>
        <v>3.8941250000789296E-2</v>
      </c>
      <c r="H35">
        <f>+G35</f>
        <v>3.8941250000789296E-2</v>
      </c>
      <c r="O35">
        <f t="shared" ca="1" si="3"/>
        <v>1.3388870738042295E-2</v>
      </c>
      <c r="Q35" s="2">
        <f t="shared" si="4"/>
        <v>16243.906999999999</v>
      </c>
      <c r="R35" s="2"/>
    </row>
    <row r="36" spans="1:19" x14ac:dyDescent="0.2">
      <c r="A36" s="14" t="s">
        <v>98</v>
      </c>
      <c r="B36" s="42" t="s">
        <v>93</v>
      </c>
      <c r="C36" s="43">
        <v>32777.474999999999</v>
      </c>
      <c r="D36" t="s">
        <v>99</v>
      </c>
      <c r="E36">
        <f t="shared" si="0"/>
        <v>-9209.0037973094841</v>
      </c>
      <c r="F36">
        <f t="shared" si="1"/>
        <v>-9209</v>
      </c>
      <c r="G36">
        <f t="shared" si="2"/>
        <v>-4.553500002657529E-3</v>
      </c>
      <c r="H36">
        <f t="shared" ref="H36:H58" si="6">G36</f>
        <v>-4.553500002657529E-3</v>
      </c>
      <c r="M36" s="9"/>
      <c r="O36">
        <f t="shared" ca="1" si="3"/>
        <v>1.6589627708248109E-2</v>
      </c>
      <c r="Q36" s="2">
        <f t="shared" si="4"/>
        <v>17758.974999999999</v>
      </c>
      <c r="R36" s="2"/>
      <c r="S36" t="s">
        <v>97</v>
      </c>
    </row>
    <row r="37" spans="1:19" x14ac:dyDescent="0.2">
      <c r="A37" s="14" t="s">
        <v>98</v>
      </c>
      <c r="B37" s="42" t="s">
        <v>93</v>
      </c>
      <c r="C37" s="43">
        <v>32800.300999999999</v>
      </c>
      <c r="D37" t="s">
        <v>99</v>
      </c>
      <c r="E37">
        <f t="shared" si="0"/>
        <v>-9189.9684648603961</v>
      </c>
      <c r="F37">
        <f t="shared" si="1"/>
        <v>-9190</v>
      </c>
      <c r="G37">
        <f t="shared" si="2"/>
        <v>3.7815000003320165E-2</v>
      </c>
      <c r="H37">
        <f t="shared" si="6"/>
        <v>3.7815000003320165E-2</v>
      </c>
      <c r="M37" s="9"/>
      <c r="O37">
        <f t="shared" ca="1" si="3"/>
        <v>1.6637759392010603E-2</v>
      </c>
      <c r="Q37" s="2">
        <f t="shared" si="4"/>
        <v>17781.800999999999</v>
      </c>
      <c r="R37" s="2"/>
      <c r="S37" t="s">
        <v>97</v>
      </c>
    </row>
    <row r="38" spans="1:19" x14ac:dyDescent="0.2">
      <c r="A38" s="14" t="s">
        <v>98</v>
      </c>
      <c r="B38" s="42" t="s">
        <v>93</v>
      </c>
      <c r="C38" s="43">
        <v>32806.315999999999</v>
      </c>
      <c r="D38" t="s">
        <v>99</v>
      </c>
      <c r="E38">
        <f t="shared" si="0"/>
        <v>-9184.9523637177845</v>
      </c>
      <c r="F38">
        <f t="shared" si="1"/>
        <v>-9185</v>
      </c>
      <c r="G38">
        <f t="shared" si="2"/>
        <v>5.7122500002151355E-2</v>
      </c>
      <c r="H38">
        <f t="shared" si="6"/>
        <v>5.7122500002151355E-2</v>
      </c>
      <c r="M38" s="9"/>
      <c r="O38">
        <f t="shared" ca="1" si="3"/>
        <v>1.665042562457968E-2</v>
      </c>
      <c r="Q38" s="2">
        <f t="shared" si="4"/>
        <v>17787.815999999999</v>
      </c>
      <c r="R38" s="2"/>
      <c r="S38" t="s">
        <v>97</v>
      </c>
    </row>
    <row r="39" spans="1:19" x14ac:dyDescent="0.2">
      <c r="A39" s="14" t="s">
        <v>98</v>
      </c>
      <c r="B39" s="42" t="s">
        <v>93</v>
      </c>
      <c r="C39" s="43">
        <v>32824.254000000001</v>
      </c>
      <c r="D39" t="s">
        <v>99</v>
      </c>
      <c r="E39">
        <f t="shared" si="0"/>
        <v>-9169.9932910168391</v>
      </c>
      <c r="F39">
        <f t="shared" si="1"/>
        <v>-9170</v>
      </c>
      <c r="G39">
        <f t="shared" si="2"/>
        <v>8.0450000023120083E-3</v>
      </c>
      <c r="H39">
        <f t="shared" si="6"/>
        <v>8.0450000023120083E-3</v>
      </c>
      <c r="M39" s="9"/>
      <c r="O39">
        <f t="shared" ca="1" si="3"/>
        <v>1.6688424322286913E-2</v>
      </c>
      <c r="Q39" s="2">
        <f t="shared" si="4"/>
        <v>17805.754000000001</v>
      </c>
      <c r="R39" s="2"/>
      <c r="S39" t="s">
        <v>97</v>
      </c>
    </row>
    <row r="40" spans="1:19" x14ac:dyDescent="0.2">
      <c r="A40" s="14" t="s">
        <v>98</v>
      </c>
      <c r="B40" s="42" t="s">
        <v>93</v>
      </c>
      <c r="C40" s="43">
        <v>32831.421999999999</v>
      </c>
      <c r="D40" t="s">
        <v>99</v>
      </c>
      <c r="E40">
        <f t="shared" si="0"/>
        <v>-9164.0156662470581</v>
      </c>
      <c r="F40">
        <f t="shared" si="1"/>
        <v>-9164</v>
      </c>
      <c r="G40">
        <f t="shared" si="2"/>
        <v>-1.8786000000545755E-2</v>
      </c>
      <c r="H40">
        <f t="shared" si="6"/>
        <v>-1.8786000000545755E-2</v>
      </c>
      <c r="M40" s="9"/>
      <c r="O40">
        <f t="shared" ca="1" si="3"/>
        <v>1.6703623801369805E-2</v>
      </c>
      <c r="Q40" s="2">
        <f t="shared" si="4"/>
        <v>17812.921999999999</v>
      </c>
      <c r="R40" s="2"/>
      <c r="S40" t="s">
        <v>97</v>
      </c>
    </row>
    <row r="41" spans="1:19" x14ac:dyDescent="0.2">
      <c r="A41" s="14" t="s">
        <v>98</v>
      </c>
      <c r="B41" s="42" t="s">
        <v>93</v>
      </c>
      <c r="C41" s="44">
        <v>35336.428</v>
      </c>
      <c r="D41" t="s">
        <v>99</v>
      </c>
      <c r="E41">
        <f t="shared" si="0"/>
        <v>-7075.0109349337017</v>
      </c>
      <c r="F41">
        <f t="shared" si="1"/>
        <v>-7075</v>
      </c>
      <c r="G41">
        <f t="shared" si="2"/>
        <v>-1.3112499997077975E-2</v>
      </c>
      <c r="H41">
        <f t="shared" si="6"/>
        <v>-1.3112499997077975E-2</v>
      </c>
      <c r="M41" s="9"/>
      <c r="O41">
        <f t="shared" ca="1" si="3"/>
        <v>2.1995575768730267E-2</v>
      </c>
      <c r="Q41" s="2">
        <f t="shared" si="4"/>
        <v>20317.928</v>
      </c>
      <c r="R41" s="2"/>
      <c r="S41" t="s">
        <v>97</v>
      </c>
    </row>
    <row r="42" spans="1:19" x14ac:dyDescent="0.2">
      <c r="A42" s="14" t="s">
        <v>98</v>
      </c>
      <c r="B42" s="42" t="s">
        <v>93</v>
      </c>
      <c r="C42" s="44">
        <v>36130.324999999997</v>
      </c>
      <c r="D42" t="s">
        <v>99</v>
      </c>
      <c r="E42">
        <f t="shared" si="0"/>
        <v>-6412.9548004671688</v>
      </c>
      <c r="F42">
        <f t="shared" si="1"/>
        <v>-6413</v>
      </c>
      <c r="G42">
        <f t="shared" si="2"/>
        <v>5.4200500002480112E-2</v>
      </c>
      <c r="H42">
        <f t="shared" si="6"/>
        <v>5.4200500002480112E-2</v>
      </c>
      <c r="M42" s="9"/>
      <c r="O42">
        <f t="shared" ca="1" si="3"/>
        <v>2.3672584960876094E-2</v>
      </c>
      <c r="Q42" s="2">
        <f t="shared" si="4"/>
        <v>21111.824999999997</v>
      </c>
      <c r="R42" s="2"/>
      <c r="S42" t="s">
        <v>97</v>
      </c>
    </row>
    <row r="43" spans="1:19" x14ac:dyDescent="0.2">
      <c r="A43" s="14" t="s">
        <v>98</v>
      </c>
      <c r="B43" s="42" t="s">
        <v>93</v>
      </c>
      <c r="C43" s="44">
        <v>36142.292000000001</v>
      </c>
      <c r="D43" t="s">
        <v>99</v>
      </c>
      <c r="E43">
        <f t="shared" si="0"/>
        <v>-6402.9751358996446</v>
      </c>
      <c r="F43">
        <f t="shared" si="1"/>
        <v>-6403</v>
      </c>
      <c r="G43">
        <f t="shared" si="2"/>
        <v>2.9815500005497597E-2</v>
      </c>
      <c r="H43">
        <f t="shared" si="6"/>
        <v>2.9815500005497597E-2</v>
      </c>
      <c r="M43" s="9"/>
      <c r="O43">
        <f t="shared" ca="1" si="3"/>
        <v>2.3697917426014247E-2</v>
      </c>
      <c r="Q43" s="2">
        <f t="shared" si="4"/>
        <v>21123.792000000001</v>
      </c>
      <c r="R43" s="2"/>
      <c r="S43" t="s">
        <v>97</v>
      </c>
    </row>
    <row r="44" spans="1:19" x14ac:dyDescent="0.2">
      <c r="A44" s="14" t="s">
        <v>98</v>
      </c>
      <c r="B44" s="42" t="s">
        <v>93</v>
      </c>
      <c r="C44" s="44">
        <v>36745.413999999997</v>
      </c>
      <c r="D44" t="s">
        <v>99</v>
      </c>
      <c r="E44">
        <f t="shared" si="0"/>
        <v>-5900.0123838906011</v>
      </c>
      <c r="F44">
        <f t="shared" si="1"/>
        <v>-5900</v>
      </c>
      <c r="G44">
        <f t="shared" si="2"/>
        <v>-1.4849999999569263E-2</v>
      </c>
      <c r="H44">
        <f t="shared" si="6"/>
        <v>-1.4849999999569263E-2</v>
      </c>
      <c r="M44" s="9"/>
      <c r="O44">
        <f t="shared" ca="1" si="3"/>
        <v>2.4972140422463415E-2</v>
      </c>
      <c r="Q44" s="2">
        <f t="shared" si="4"/>
        <v>21726.913999999997</v>
      </c>
      <c r="R44" s="2"/>
      <c r="S44" t="s">
        <v>97</v>
      </c>
    </row>
    <row r="45" spans="1:19" x14ac:dyDescent="0.2">
      <c r="A45" s="14" t="s">
        <v>98</v>
      </c>
      <c r="B45" s="42" t="s">
        <v>93</v>
      </c>
      <c r="C45" s="44">
        <v>36781.387999999999</v>
      </c>
      <c r="D45" t="s">
        <v>99</v>
      </c>
      <c r="E45">
        <f t="shared" si="0"/>
        <v>-5870.0125131500645</v>
      </c>
      <c r="F45">
        <f t="shared" si="1"/>
        <v>-5870</v>
      </c>
      <c r="G45">
        <f t="shared" si="2"/>
        <v>-1.5005000001110602E-2</v>
      </c>
      <c r="H45">
        <f t="shared" si="6"/>
        <v>-1.5005000001110602E-2</v>
      </c>
      <c r="M45" s="9"/>
      <c r="O45">
        <f t="shared" ca="1" si="3"/>
        <v>2.5048137817877878E-2</v>
      </c>
      <c r="Q45" s="2">
        <f t="shared" si="4"/>
        <v>21762.887999999999</v>
      </c>
      <c r="R45" s="2"/>
      <c r="S45" t="s">
        <v>97</v>
      </c>
    </row>
    <row r="46" spans="1:19" x14ac:dyDescent="0.2">
      <c r="A46" s="14" t="s">
        <v>98</v>
      </c>
      <c r="B46" s="42" t="s">
        <v>93</v>
      </c>
      <c r="C46" s="44">
        <v>36817.421000000002</v>
      </c>
      <c r="D46" t="s">
        <v>99</v>
      </c>
      <c r="E46">
        <f t="shared" si="0"/>
        <v>-5839.9634404199305</v>
      </c>
      <c r="F46">
        <f t="shared" si="1"/>
        <v>-5840</v>
      </c>
      <c r="G46">
        <f t="shared" si="2"/>
        <v>4.3840000005729962E-2</v>
      </c>
      <c r="H46">
        <f t="shared" si="6"/>
        <v>4.3840000005729962E-2</v>
      </c>
      <c r="M46" s="9"/>
      <c r="O46">
        <f t="shared" ca="1" si="3"/>
        <v>2.5124135213292341E-2</v>
      </c>
      <c r="Q46" s="2">
        <f t="shared" si="4"/>
        <v>21798.921000000002</v>
      </c>
      <c r="R46" s="2"/>
      <c r="S46" t="s">
        <v>97</v>
      </c>
    </row>
    <row r="47" spans="1:19" x14ac:dyDescent="0.2">
      <c r="A47" s="14" t="s">
        <v>98</v>
      </c>
      <c r="B47" s="42" t="s">
        <v>93</v>
      </c>
      <c r="C47" s="44">
        <v>36841.385000000002</v>
      </c>
      <c r="D47" t="s">
        <v>99</v>
      </c>
      <c r="E47">
        <f t="shared" si="0"/>
        <v>-5819.9790933240783</v>
      </c>
      <c r="F47">
        <f t="shared" si="1"/>
        <v>-5820</v>
      </c>
      <c r="G47">
        <f t="shared" si="2"/>
        <v>2.5070000003324822E-2</v>
      </c>
      <c r="H47">
        <f t="shared" si="6"/>
        <v>2.5070000003324822E-2</v>
      </c>
      <c r="M47" s="9"/>
      <c r="O47">
        <f t="shared" ca="1" si="3"/>
        <v>2.5174800143568651E-2</v>
      </c>
      <c r="Q47" s="2">
        <f t="shared" si="4"/>
        <v>21822.885000000002</v>
      </c>
      <c r="R47" s="2"/>
      <c r="S47" t="s">
        <v>97</v>
      </c>
    </row>
    <row r="48" spans="1:19" x14ac:dyDescent="0.2">
      <c r="A48" s="14" t="s">
        <v>98</v>
      </c>
      <c r="B48" s="42" t="s">
        <v>93</v>
      </c>
      <c r="C48" s="44">
        <v>36847.33</v>
      </c>
      <c r="D48" t="s">
        <v>99</v>
      </c>
      <c r="E48">
        <f t="shared" si="0"/>
        <v>-5815.0213674233592</v>
      </c>
      <c r="F48">
        <f t="shared" si="1"/>
        <v>-5815</v>
      </c>
      <c r="G48">
        <f t="shared" si="2"/>
        <v>-2.562249999755295E-2</v>
      </c>
      <c r="H48">
        <f t="shared" si="6"/>
        <v>-2.562249999755295E-2</v>
      </c>
      <c r="M48" s="9"/>
      <c r="O48">
        <f t="shared" ca="1" si="3"/>
        <v>2.5187466376137727E-2</v>
      </c>
      <c r="Q48" s="2">
        <f t="shared" si="4"/>
        <v>21828.83</v>
      </c>
      <c r="R48" s="2"/>
      <c r="S48" t="s">
        <v>97</v>
      </c>
    </row>
    <row r="49" spans="1:35" x14ac:dyDescent="0.2">
      <c r="A49" s="14" t="s">
        <v>98</v>
      </c>
      <c r="B49" s="42" t="s">
        <v>93</v>
      </c>
      <c r="C49" s="44">
        <v>36865.271999999997</v>
      </c>
      <c r="D49" t="s">
        <v>99</v>
      </c>
      <c r="E49">
        <f t="shared" si="0"/>
        <v>-5800.0589589943111</v>
      </c>
      <c r="F49">
        <f t="shared" si="1"/>
        <v>-5800</v>
      </c>
      <c r="G49">
        <f t="shared" si="2"/>
        <v>-7.069999999657739E-2</v>
      </c>
      <c r="H49">
        <f t="shared" si="6"/>
        <v>-7.069999999657739E-2</v>
      </c>
      <c r="M49" s="9"/>
      <c r="O49">
        <f t="shared" ca="1" si="3"/>
        <v>2.522546507384496E-2</v>
      </c>
      <c r="Q49" s="2">
        <f t="shared" si="4"/>
        <v>21846.771999999997</v>
      </c>
      <c r="R49" s="2"/>
      <c r="S49" t="s">
        <v>97</v>
      </c>
    </row>
    <row r="50" spans="1:35" x14ac:dyDescent="0.2">
      <c r="A50" s="14" t="s">
        <v>98</v>
      </c>
      <c r="B50" s="42" t="s">
        <v>93</v>
      </c>
      <c r="C50" s="44">
        <v>37130.387999999999</v>
      </c>
      <c r="D50" t="s">
        <v>99</v>
      </c>
      <c r="E50">
        <f t="shared" si="0"/>
        <v>-5578.9702357150554</v>
      </c>
      <c r="F50">
        <f t="shared" si="1"/>
        <v>-5579</v>
      </c>
      <c r="G50">
        <f t="shared" si="2"/>
        <v>3.5691500001121312E-2</v>
      </c>
      <c r="H50">
        <f t="shared" si="6"/>
        <v>3.5691500001121312E-2</v>
      </c>
      <c r="M50" s="9"/>
      <c r="O50">
        <f t="shared" ca="1" si="3"/>
        <v>2.5785312553398172E-2</v>
      </c>
      <c r="Q50" s="2">
        <f t="shared" si="4"/>
        <v>22111.887999999999</v>
      </c>
      <c r="R50" s="2"/>
      <c r="S50" t="s">
        <v>97</v>
      </c>
    </row>
    <row r="51" spans="1:35" x14ac:dyDescent="0.2">
      <c r="A51" s="14" t="s">
        <v>98</v>
      </c>
      <c r="B51" s="42" t="s">
        <v>93</v>
      </c>
      <c r="C51" s="44">
        <v>37166.343000000001</v>
      </c>
      <c r="D51" t="s">
        <v>99</v>
      </c>
      <c r="E51">
        <f t="shared" si="0"/>
        <v>-5548.986209683032</v>
      </c>
      <c r="F51">
        <f t="shared" si="1"/>
        <v>-5549</v>
      </c>
      <c r="G51">
        <f t="shared" si="2"/>
        <v>1.65365000066231E-2</v>
      </c>
      <c r="H51">
        <f t="shared" si="6"/>
        <v>1.65365000066231E-2</v>
      </c>
      <c r="M51" s="9"/>
      <c r="O51">
        <f t="shared" ca="1" si="3"/>
        <v>2.5861309948812639E-2</v>
      </c>
      <c r="Q51" s="2">
        <f t="shared" si="4"/>
        <v>22147.843000000001</v>
      </c>
      <c r="R51" s="2"/>
      <c r="S51" t="s">
        <v>97</v>
      </c>
    </row>
    <row r="52" spans="1:35" x14ac:dyDescent="0.2">
      <c r="A52" s="14" t="s">
        <v>98</v>
      </c>
      <c r="B52" s="42" t="s">
        <v>93</v>
      </c>
      <c r="C52" s="44">
        <v>37190.317999999999</v>
      </c>
      <c r="D52" t="s">
        <v>99</v>
      </c>
      <c r="E52">
        <f t="shared" si="0"/>
        <v>-5528.9926893348829</v>
      </c>
      <c r="F52">
        <f t="shared" si="1"/>
        <v>-5529</v>
      </c>
      <c r="G52">
        <f t="shared" si="2"/>
        <v>8.7665000028209761E-3</v>
      </c>
      <c r="H52">
        <f t="shared" si="6"/>
        <v>8.7665000028209761E-3</v>
      </c>
      <c r="M52" s="9"/>
      <c r="O52">
        <f t="shared" ca="1" si="3"/>
        <v>2.5911974879088945E-2</v>
      </c>
      <c r="Q52" s="2">
        <f t="shared" si="4"/>
        <v>22171.817999999999</v>
      </c>
      <c r="R52" s="2"/>
      <c r="S52" t="s">
        <v>97</v>
      </c>
    </row>
    <row r="53" spans="1:35" x14ac:dyDescent="0.2">
      <c r="A53" s="14" t="s">
        <v>98</v>
      </c>
      <c r="B53" s="42" t="s">
        <v>93</v>
      </c>
      <c r="C53" s="44">
        <v>37226.226999999999</v>
      </c>
      <c r="D53" t="s">
        <v>99</v>
      </c>
      <c r="E53">
        <f t="shared" ref="E53:E84" si="7">+(C53-C$7)/C$8</f>
        <v>-5499.047024176105</v>
      </c>
      <c r="F53">
        <f t="shared" ref="F53:F84" si="8">ROUND(2*E53,0)/2</f>
        <v>-5499</v>
      </c>
      <c r="G53">
        <f t="shared" ref="G53:G84" si="9">+C53-(C$7+F53*C$8)</f>
        <v>-5.6388500001048669E-2</v>
      </c>
      <c r="H53">
        <f t="shared" si="6"/>
        <v>-5.6388500001048669E-2</v>
      </c>
      <c r="M53" s="9"/>
      <c r="O53">
        <f t="shared" ref="O53:O84" ca="1" si="10">+C$11+C$12*F53</f>
        <v>2.5987972274503408E-2</v>
      </c>
      <c r="Q53" s="2">
        <f t="shared" ref="Q53:Q84" si="11">+C53-15018.5</f>
        <v>22207.726999999999</v>
      </c>
      <c r="R53" s="2"/>
      <c r="S53" t="s">
        <v>97</v>
      </c>
    </row>
    <row r="54" spans="1:35" x14ac:dyDescent="0.2">
      <c r="A54" s="14" t="s">
        <v>98</v>
      </c>
      <c r="B54" s="42" t="s">
        <v>93</v>
      </c>
      <c r="C54" s="44">
        <v>37316.239000000001</v>
      </c>
      <c r="D54" t="s">
        <v>99</v>
      </c>
      <c r="E54">
        <f t="shared" si="7"/>
        <v>-5423.9831345586817</v>
      </c>
      <c r="F54">
        <f t="shared" si="8"/>
        <v>-5424</v>
      </c>
      <c r="G54">
        <f t="shared" si="9"/>
        <v>2.0224000007146969E-2</v>
      </c>
      <c r="H54">
        <f t="shared" si="6"/>
        <v>2.0224000007146969E-2</v>
      </c>
      <c r="M54" s="9"/>
      <c r="O54">
        <f t="shared" ca="1" si="10"/>
        <v>2.6177965763039567E-2</v>
      </c>
      <c r="Q54" s="2">
        <f t="shared" si="11"/>
        <v>22297.739000000001</v>
      </c>
      <c r="R54" s="2"/>
      <c r="S54" t="s">
        <v>97</v>
      </c>
    </row>
    <row r="55" spans="1:35" x14ac:dyDescent="0.2">
      <c r="A55" s="14" t="s">
        <v>98</v>
      </c>
      <c r="B55" s="42" t="s">
        <v>93</v>
      </c>
      <c r="C55" s="44">
        <v>37605.222999999998</v>
      </c>
      <c r="D55" t="s">
        <v>99</v>
      </c>
      <c r="E55">
        <f t="shared" si="7"/>
        <v>-5182.9901216581729</v>
      </c>
      <c r="F55">
        <f t="shared" si="8"/>
        <v>-5183</v>
      </c>
      <c r="G55">
        <f t="shared" si="9"/>
        <v>1.184550000471063E-2</v>
      </c>
      <c r="H55">
        <f t="shared" si="6"/>
        <v>1.184550000471063E-2</v>
      </c>
      <c r="M55" s="9"/>
      <c r="O55">
        <f t="shared" ca="1" si="10"/>
        <v>2.6788478172869088E-2</v>
      </c>
      <c r="Q55" s="2">
        <f t="shared" si="11"/>
        <v>22586.722999999998</v>
      </c>
      <c r="R55" s="2"/>
      <c r="S55" t="s">
        <v>97</v>
      </c>
    </row>
    <row r="56" spans="1:35" x14ac:dyDescent="0.2">
      <c r="A56" s="14" t="s">
        <v>98</v>
      </c>
      <c r="B56" s="42" t="s">
        <v>93</v>
      </c>
      <c r="C56" s="44">
        <v>37641.207999999999</v>
      </c>
      <c r="D56" t="s">
        <v>99</v>
      </c>
      <c r="E56">
        <f t="shared" si="7"/>
        <v>-5152.9810776653394</v>
      </c>
      <c r="F56">
        <f t="shared" si="8"/>
        <v>-5153</v>
      </c>
      <c r="G56">
        <f t="shared" si="9"/>
        <v>2.2690500001772307E-2</v>
      </c>
      <c r="H56">
        <f t="shared" si="6"/>
        <v>2.2690500001772307E-2</v>
      </c>
      <c r="M56" s="9"/>
      <c r="O56">
        <f t="shared" ca="1" si="10"/>
        <v>2.6864475568283551E-2</v>
      </c>
      <c r="Q56" s="2">
        <f t="shared" si="11"/>
        <v>22622.707999999999</v>
      </c>
      <c r="R56" s="2"/>
      <c r="S56" t="s">
        <v>97</v>
      </c>
    </row>
    <row r="57" spans="1:35" x14ac:dyDescent="0.2">
      <c r="A57" s="14" t="s">
        <v>98</v>
      </c>
      <c r="B57" s="42" t="s">
        <v>93</v>
      </c>
      <c r="C57" s="44">
        <v>37671.267999999996</v>
      </c>
      <c r="D57" t="s">
        <v>99</v>
      </c>
      <c r="E57">
        <f t="shared" si="7"/>
        <v>-5127.9130809326871</v>
      </c>
      <c r="F57">
        <f t="shared" si="8"/>
        <v>-5128</v>
      </c>
      <c r="G57">
        <f t="shared" si="9"/>
        <v>0.10422799999651033</v>
      </c>
      <c r="H57">
        <f t="shared" si="6"/>
        <v>0.10422799999651033</v>
      </c>
      <c r="M57" s="9"/>
      <c r="O57">
        <f t="shared" ca="1" si="10"/>
        <v>2.6927806731128941E-2</v>
      </c>
      <c r="Q57" s="2">
        <f t="shared" si="11"/>
        <v>22652.767999999996</v>
      </c>
      <c r="R57" s="2"/>
      <c r="S57" t="s">
        <v>97</v>
      </c>
    </row>
    <row r="58" spans="1:35" x14ac:dyDescent="0.2">
      <c r="A58" s="14" t="s">
        <v>98</v>
      </c>
      <c r="B58" s="42" t="s">
        <v>93</v>
      </c>
      <c r="C58" s="44">
        <v>38316.315999999999</v>
      </c>
      <c r="D58" t="s">
        <v>99</v>
      </c>
      <c r="E58">
        <f t="shared" si="7"/>
        <v>-4589.9868947581936</v>
      </c>
      <c r="F58">
        <f t="shared" si="8"/>
        <v>-4590</v>
      </c>
      <c r="G58">
        <f t="shared" si="9"/>
        <v>1.5715000001364388E-2</v>
      </c>
      <c r="H58">
        <f t="shared" si="6"/>
        <v>1.5715000001364388E-2</v>
      </c>
      <c r="M58" s="9"/>
      <c r="O58">
        <f t="shared" ca="1" si="10"/>
        <v>2.8290693355561648E-2</v>
      </c>
      <c r="Q58" s="2">
        <f t="shared" si="11"/>
        <v>23297.815999999999</v>
      </c>
      <c r="R58" s="2"/>
      <c r="S58" t="s">
        <v>97</v>
      </c>
    </row>
    <row r="59" spans="1:35" x14ac:dyDescent="0.2">
      <c r="A59" s="61" t="s">
        <v>239</v>
      </c>
      <c r="B59" s="60" t="s">
        <v>93</v>
      </c>
      <c r="C59" s="61">
        <v>40069.474000000002</v>
      </c>
      <c r="D59" s="61" t="s">
        <v>94</v>
      </c>
      <c r="E59" s="14">
        <f t="shared" si="7"/>
        <v>-3127.972290106602</v>
      </c>
      <c r="F59">
        <f t="shared" si="8"/>
        <v>-3128</v>
      </c>
      <c r="G59">
        <f t="shared" si="9"/>
        <v>3.3228000007511582E-2</v>
      </c>
      <c r="I59">
        <f>+G59</f>
        <v>3.3228000007511582E-2</v>
      </c>
      <c r="O59">
        <f t="shared" ca="1" si="10"/>
        <v>3.1994299758759823E-2</v>
      </c>
      <c r="Q59" s="2">
        <f t="shared" si="11"/>
        <v>25050.974000000002</v>
      </c>
      <c r="R59" s="2"/>
    </row>
    <row r="60" spans="1:35" x14ac:dyDescent="0.2">
      <c r="A60" s="14" t="s">
        <v>13</v>
      </c>
      <c r="B60" s="14"/>
      <c r="C60" s="38">
        <v>43820.345999999998</v>
      </c>
      <c r="D60" s="11" t="s">
        <v>15</v>
      </c>
      <c r="E60">
        <f t="shared" si="7"/>
        <v>0</v>
      </c>
      <c r="F60">
        <f t="shared" si="8"/>
        <v>0</v>
      </c>
      <c r="G60">
        <f t="shared" si="9"/>
        <v>0</v>
      </c>
      <c r="H60">
        <f>+G60</f>
        <v>0</v>
      </c>
      <c r="O60">
        <f t="shared" ca="1" si="10"/>
        <v>3.9918294853974537E-2</v>
      </c>
      <c r="Q60" s="2">
        <f t="shared" si="11"/>
        <v>28801.845999999998</v>
      </c>
      <c r="R60" s="2"/>
    </row>
    <row r="61" spans="1:35" x14ac:dyDescent="0.2">
      <c r="A61" s="14" t="s">
        <v>35</v>
      </c>
      <c r="B61" s="14"/>
      <c r="C61" s="38">
        <v>44133.36</v>
      </c>
      <c r="D61" s="11"/>
      <c r="E61">
        <f t="shared" si="7"/>
        <v>261.0323995101507</v>
      </c>
      <c r="F61">
        <f t="shared" si="8"/>
        <v>261</v>
      </c>
      <c r="G61">
        <f t="shared" si="9"/>
        <v>3.8851500001328532E-2</v>
      </c>
      <c r="I61">
        <f t="shared" ref="I61:I67" si="12">G61</f>
        <v>3.8851500001328532E-2</v>
      </c>
      <c r="O61">
        <f t="shared" ca="1" si="10"/>
        <v>4.0579472194080368E-2</v>
      </c>
      <c r="Q61" s="2">
        <f t="shared" si="11"/>
        <v>29114.86</v>
      </c>
      <c r="R61" s="2"/>
      <c r="AD61" t="s">
        <v>34</v>
      </c>
      <c r="AI61" t="s">
        <v>36</v>
      </c>
    </row>
    <row r="62" spans="1:35" x14ac:dyDescent="0.2">
      <c r="A62" s="14" t="s">
        <v>35</v>
      </c>
      <c r="B62" s="14"/>
      <c r="C62" s="38">
        <v>44459.498</v>
      </c>
      <c r="D62" s="11"/>
      <c r="E62">
        <f t="shared" si="7"/>
        <v>533.00932294309769</v>
      </c>
      <c r="F62">
        <f t="shared" si="8"/>
        <v>533</v>
      </c>
      <c r="G62">
        <f t="shared" si="9"/>
        <v>1.1179500004800502E-2</v>
      </c>
      <c r="I62">
        <f t="shared" si="12"/>
        <v>1.1179500004800502E-2</v>
      </c>
      <c r="O62">
        <f t="shared" ca="1" si="10"/>
        <v>4.1268515245838168E-2</v>
      </c>
      <c r="Q62" s="2">
        <f t="shared" si="11"/>
        <v>29440.998</v>
      </c>
      <c r="R62" s="2"/>
      <c r="AD62" t="s">
        <v>34</v>
      </c>
      <c r="AI62" t="s">
        <v>36</v>
      </c>
    </row>
    <row r="63" spans="1:35" x14ac:dyDescent="0.2">
      <c r="A63" s="14" t="s">
        <v>37</v>
      </c>
      <c r="B63" s="14"/>
      <c r="C63" s="38">
        <v>44681.358999999997</v>
      </c>
      <c r="D63" s="11"/>
      <c r="E63">
        <f t="shared" si="7"/>
        <v>718.02631639297624</v>
      </c>
      <c r="F63">
        <f t="shared" si="8"/>
        <v>718</v>
      </c>
      <c r="G63">
        <f t="shared" si="9"/>
        <v>3.155700000206707E-2</v>
      </c>
      <c r="I63">
        <f t="shared" si="12"/>
        <v>3.155700000206707E-2</v>
      </c>
      <c r="O63">
        <f t="shared" ca="1" si="10"/>
        <v>4.1737165850894029E-2</v>
      </c>
      <c r="Q63" s="2">
        <f t="shared" si="11"/>
        <v>29662.858999999997</v>
      </c>
      <c r="R63" s="2"/>
      <c r="AD63" t="s">
        <v>34</v>
      </c>
      <c r="AI63" t="s">
        <v>36</v>
      </c>
    </row>
    <row r="64" spans="1:35" x14ac:dyDescent="0.2">
      <c r="A64" s="14" t="s">
        <v>37</v>
      </c>
      <c r="B64" s="14"/>
      <c r="C64" s="38">
        <v>44820.438999999998</v>
      </c>
      <c r="D64" s="11"/>
      <c r="E64">
        <f t="shared" si="7"/>
        <v>834.00958271292325</v>
      </c>
      <c r="F64">
        <f t="shared" si="8"/>
        <v>834</v>
      </c>
      <c r="G64">
        <f t="shared" si="9"/>
        <v>1.1490999997477047E-2</v>
      </c>
      <c r="I64">
        <f t="shared" si="12"/>
        <v>1.1490999997477047E-2</v>
      </c>
      <c r="O64">
        <f t="shared" ca="1" si="10"/>
        <v>4.2031022446496619E-2</v>
      </c>
      <c r="Q64" s="2">
        <f t="shared" si="11"/>
        <v>29801.938999999998</v>
      </c>
      <c r="R64" s="2"/>
      <c r="AD64" t="s">
        <v>34</v>
      </c>
      <c r="AI64" t="s">
        <v>36</v>
      </c>
    </row>
    <row r="65" spans="1:35" x14ac:dyDescent="0.2">
      <c r="A65" s="14" t="s">
        <v>37</v>
      </c>
      <c r="B65" s="14"/>
      <c r="C65" s="38">
        <v>44820.451999999997</v>
      </c>
      <c r="D65" s="11"/>
      <c r="E65">
        <f t="shared" si="7"/>
        <v>834.0204238292738</v>
      </c>
      <c r="F65">
        <f t="shared" si="8"/>
        <v>834</v>
      </c>
      <c r="G65">
        <f t="shared" si="9"/>
        <v>2.4490999996487517E-2</v>
      </c>
      <c r="I65">
        <f t="shared" si="12"/>
        <v>2.4490999996487517E-2</v>
      </c>
      <c r="O65">
        <f t="shared" ca="1" si="10"/>
        <v>4.2031022446496619E-2</v>
      </c>
      <c r="Q65" s="2">
        <f t="shared" si="11"/>
        <v>29801.951999999997</v>
      </c>
      <c r="R65" s="2"/>
      <c r="AD65" t="s">
        <v>34</v>
      </c>
      <c r="AI65" t="s">
        <v>36</v>
      </c>
    </row>
    <row r="66" spans="1:35" x14ac:dyDescent="0.2">
      <c r="A66" s="14" t="s">
        <v>39</v>
      </c>
      <c r="B66" s="39"/>
      <c r="C66" s="38">
        <v>45229.383999999998</v>
      </c>
      <c r="D66" s="11"/>
      <c r="E66">
        <f t="shared" si="7"/>
        <v>1175.0419155085092</v>
      </c>
      <c r="F66">
        <f t="shared" si="8"/>
        <v>1175</v>
      </c>
      <c r="G66">
        <f t="shared" si="9"/>
        <v>5.0262500000826549E-2</v>
      </c>
      <c r="I66">
        <f t="shared" si="12"/>
        <v>5.0262500000826549E-2</v>
      </c>
      <c r="O66">
        <f t="shared" ca="1" si="10"/>
        <v>4.2894859507707682E-2</v>
      </c>
      <c r="Q66" s="2">
        <f t="shared" si="11"/>
        <v>30210.883999999998</v>
      </c>
      <c r="R66" s="2"/>
      <c r="AD66" t="s">
        <v>38</v>
      </c>
      <c r="AI66" t="s">
        <v>36</v>
      </c>
    </row>
    <row r="67" spans="1:35" x14ac:dyDescent="0.2">
      <c r="A67" s="14" t="s">
        <v>37</v>
      </c>
      <c r="B67" s="39"/>
      <c r="C67" s="38">
        <v>45555.468999999997</v>
      </c>
      <c r="D67" s="11"/>
      <c r="E67">
        <f t="shared" si="7"/>
        <v>1446.9746405440235</v>
      </c>
      <c r="F67">
        <f t="shared" si="8"/>
        <v>1447</v>
      </c>
      <c r="G67">
        <f t="shared" si="9"/>
        <v>-3.0409500002861023E-2</v>
      </c>
      <c r="I67">
        <f t="shared" si="12"/>
        <v>-3.0409500002861023E-2</v>
      </c>
      <c r="O67">
        <f t="shared" ca="1" si="10"/>
        <v>4.3583902559465482E-2</v>
      </c>
      <c r="Q67" s="2">
        <f t="shared" si="11"/>
        <v>30536.968999999997</v>
      </c>
      <c r="R67" s="2"/>
      <c r="AD67" t="s">
        <v>34</v>
      </c>
      <c r="AI67" t="s">
        <v>36</v>
      </c>
    </row>
    <row r="68" spans="1:35" x14ac:dyDescent="0.2">
      <c r="A68" s="61" t="s">
        <v>257</v>
      </c>
      <c r="B68" s="60" t="s">
        <v>93</v>
      </c>
      <c r="C68" s="61">
        <v>45555.48</v>
      </c>
      <c r="D68" s="61" t="s">
        <v>94</v>
      </c>
      <c r="E68" s="14">
        <f t="shared" si="7"/>
        <v>1446.9838137963256</v>
      </c>
      <c r="F68">
        <f t="shared" si="8"/>
        <v>1447</v>
      </c>
      <c r="G68">
        <f t="shared" si="9"/>
        <v>-1.9409499996982049E-2</v>
      </c>
      <c r="J68">
        <f>+G68</f>
        <v>-1.9409499996982049E-2</v>
      </c>
      <c r="O68">
        <f t="shared" ca="1" si="10"/>
        <v>4.3583902559465482E-2</v>
      </c>
      <c r="Q68" s="2">
        <f t="shared" si="11"/>
        <v>30536.980000000003</v>
      </c>
      <c r="R68" s="2"/>
    </row>
    <row r="69" spans="1:35" x14ac:dyDescent="0.2">
      <c r="A69" s="14" t="s">
        <v>37</v>
      </c>
      <c r="B69" s="39"/>
      <c r="C69" s="38">
        <v>45555.483</v>
      </c>
      <c r="D69" s="11"/>
      <c r="E69">
        <f t="shared" si="7"/>
        <v>1446.9863155924043</v>
      </c>
      <c r="F69">
        <f t="shared" si="8"/>
        <v>1447</v>
      </c>
      <c r="G69">
        <f t="shared" si="9"/>
        <v>-1.6409500000008848E-2</v>
      </c>
      <c r="I69">
        <f t="shared" ref="I69:I76" si="13">G69</f>
        <v>-1.6409500000008848E-2</v>
      </c>
      <c r="O69">
        <f t="shared" ca="1" si="10"/>
        <v>4.3583902559465482E-2</v>
      </c>
      <c r="Q69" s="2">
        <f t="shared" si="11"/>
        <v>30536.983</v>
      </c>
      <c r="R69" s="2"/>
      <c r="AD69" t="s">
        <v>34</v>
      </c>
      <c r="AI69" t="s">
        <v>36</v>
      </c>
    </row>
    <row r="70" spans="1:35" x14ac:dyDescent="0.2">
      <c r="A70" s="14" t="s">
        <v>41</v>
      </c>
      <c r="B70" s="39"/>
      <c r="C70" s="38">
        <v>45904.483999999997</v>
      </c>
      <c r="D70" s="11"/>
      <c r="E70">
        <f t="shared" si="7"/>
        <v>1738.0294269594369</v>
      </c>
      <c r="F70">
        <f t="shared" si="8"/>
        <v>1738</v>
      </c>
      <c r="G70">
        <f t="shared" si="9"/>
        <v>3.5286999998788815E-2</v>
      </c>
      <c r="I70">
        <f t="shared" si="13"/>
        <v>3.5286999998788815E-2</v>
      </c>
      <c r="O70">
        <f t="shared" ca="1" si="10"/>
        <v>4.4321077294985779E-2</v>
      </c>
      <c r="Q70" s="2">
        <f t="shared" si="11"/>
        <v>30885.983999999997</v>
      </c>
      <c r="R70" s="2"/>
      <c r="AD70" t="s">
        <v>34</v>
      </c>
      <c r="AE70">
        <v>10</v>
      </c>
      <c r="AG70" t="s">
        <v>40</v>
      </c>
      <c r="AI70" t="s">
        <v>42</v>
      </c>
    </row>
    <row r="71" spans="1:35" x14ac:dyDescent="0.2">
      <c r="A71" s="14" t="s">
        <v>41</v>
      </c>
      <c r="B71" s="39"/>
      <c r="C71" s="38">
        <v>45910.491999999998</v>
      </c>
      <c r="D71" s="11"/>
      <c r="E71">
        <f t="shared" si="7"/>
        <v>1743.0396905778612</v>
      </c>
      <c r="F71">
        <f t="shared" si="8"/>
        <v>1743</v>
      </c>
      <c r="G71">
        <f t="shared" si="9"/>
        <v>4.7594499999831896E-2</v>
      </c>
      <c r="I71">
        <f t="shared" si="13"/>
        <v>4.7594499999831896E-2</v>
      </c>
      <c r="O71">
        <f t="shared" ca="1" si="10"/>
        <v>4.4333743527554856E-2</v>
      </c>
      <c r="Q71" s="2">
        <f t="shared" si="11"/>
        <v>30891.991999999998</v>
      </c>
      <c r="R71" s="2"/>
      <c r="AD71" t="s">
        <v>34</v>
      </c>
      <c r="AE71">
        <v>9</v>
      </c>
      <c r="AG71" t="s">
        <v>40</v>
      </c>
      <c r="AI71" t="s">
        <v>42</v>
      </c>
    </row>
    <row r="72" spans="1:35" x14ac:dyDescent="0.2">
      <c r="A72" s="14" t="s">
        <v>43</v>
      </c>
      <c r="B72" s="39"/>
      <c r="C72" s="38">
        <v>45940.404999999999</v>
      </c>
      <c r="D72" s="11"/>
      <c r="E72">
        <f t="shared" si="7"/>
        <v>1767.9850993025418</v>
      </c>
      <c r="F72">
        <f t="shared" si="8"/>
        <v>1768</v>
      </c>
      <c r="G72">
        <f t="shared" si="9"/>
        <v>-1.7867999995360151E-2</v>
      </c>
      <c r="I72">
        <f t="shared" si="13"/>
        <v>-1.7867999995360151E-2</v>
      </c>
      <c r="O72">
        <f t="shared" ca="1" si="10"/>
        <v>4.4397074690400246E-2</v>
      </c>
      <c r="Q72" s="2">
        <f t="shared" si="11"/>
        <v>30921.904999999999</v>
      </c>
      <c r="R72" s="2"/>
      <c r="AD72" t="s">
        <v>34</v>
      </c>
      <c r="AI72" t="s">
        <v>36</v>
      </c>
    </row>
    <row r="73" spans="1:35" x14ac:dyDescent="0.2">
      <c r="A73" s="14" t="s">
        <v>43</v>
      </c>
      <c r="B73" s="39"/>
      <c r="C73" s="38">
        <v>45940.408000000003</v>
      </c>
      <c r="D73" s="11"/>
      <c r="E73">
        <f t="shared" si="7"/>
        <v>1767.9876010986263</v>
      </c>
      <c r="F73">
        <f t="shared" si="8"/>
        <v>1768</v>
      </c>
      <c r="G73">
        <f t="shared" si="9"/>
        <v>-1.4867999991110992E-2</v>
      </c>
      <c r="I73">
        <f t="shared" si="13"/>
        <v>-1.4867999991110992E-2</v>
      </c>
      <c r="O73">
        <f t="shared" ca="1" si="10"/>
        <v>4.4397074690400246E-2</v>
      </c>
      <c r="Q73" s="2">
        <f t="shared" si="11"/>
        <v>30921.908000000003</v>
      </c>
      <c r="R73" s="2"/>
      <c r="AD73" t="s">
        <v>34</v>
      </c>
      <c r="AI73" t="s">
        <v>36</v>
      </c>
    </row>
    <row r="74" spans="1:35" x14ac:dyDescent="0.2">
      <c r="A74" s="14" t="s">
        <v>44</v>
      </c>
      <c r="B74" s="39"/>
      <c r="C74" s="38">
        <v>45946.449000000001</v>
      </c>
      <c r="D74" s="11"/>
      <c r="E74">
        <f t="shared" si="7"/>
        <v>1773.0253844739391</v>
      </c>
      <c r="F74">
        <f t="shared" si="8"/>
        <v>1773</v>
      </c>
      <c r="G74">
        <f t="shared" si="9"/>
        <v>3.0439500005741138E-2</v>
      </c>
      <c r="I74">
        <f t="shared" si="13"/>
        <v>3.0439500005741138E-2</v>
      </c>
      <c r="O74">
        <f t="shared" ca="1" si="10"/>
        <v>4.4409740922969322E-2</v>
      </c>
      <c r="Q74" s="2">
        <f t="shared" si="11"/>
        <v>30927.949000000001</v>
      </c>
      <c r="R74" s="2"/>
      <c r="AD74" t="s">
        <v>38</v>
      </c>
      <c r="AI74" t="s">
        <v>36</v>
      </c>
    </row>
    <row r="75" spans="1:35" x14ac:dyDescent="0.2">
      <c r="A75" s="14" t="s">
        <v>44</v>
      </c>
      <c r="B75" s="39"/>
      <c r="C75" s="38">
        <v>46211.459000000003</v>
      </c>
      <c r="D75" s="11"/>
      <c r="E75">
        <f t="shared" si="7"/>
        <v>1994.0257109583295</v>
      </c>
      <c r="F75">
        <f t="shared" si="8"/>
        <v>1994</v>
      </c>
      <c r="G75">
        <f t="shared" si="9"/>
        <v>3.0831000003672671E-2</v>
      </c>
      <c r="I75">
        <f t="shared" si="13"/>
        <v>3.0831000003672671E-2</v>
      </c>
      <c r="O75">
        <f t="shared" ca="1" si="10"/>
        <v>4.4969588402522534E-2</v>
      </c>
      <c r="Q75" s="2">
        <f t="shared" si="11"/>
        <v>31192.959000000003</v>
      </c>
      <c r="R75" s="2"/>
      <c r="AD75" t="s">
        <v>34</v>
      </c>
      <c r="AI75" t="s">
        <v>36</v>
      </c>
    </row>
    <row r="76" spans="1:35" x14ac:dyDescent="0.2">
      <c r="A76" s="14" t="s">
        <v>47</v>
      </c>
      <c r="B76" s="39" t="s">
        <v>81</v>
      </c>
      <c r="C76" s="38">
        <v>46298.391000000003</v>
      </c>
      <c r="D76" s="11"/>
      <c r="E76">
        <f t="shared" si="7"/>
        <v>2066.5210899324852</v>
      </c>
      <c r="F76">
        <f t="shared" si="8"/>
        <v>2066.5</v>
      </c>
      <c r="G76">
        <f t="shared" si="9"/>
        <v>2.5289750003139488E-2</v>
      </c>
      <c r="I76">
        <f t="shared" si="13"/>
        <v>2.5289750003139488E-2</v>
      </c>
      <c r="O76">
        <f t="shared" ca="1" si="10"/>
        <v>4.5153248774774155E-2</v>
      </c>
      <c r="Q76" s="2">
        <f t="shared" si="11"/>
        <v>31279.891000000003</v>
      </c>
      <c r="R76" s="2"/>
      <c r="AD76" t="s">
        <v>45</v>
      </c>
      <c r="AE76">
        <v>1</v>
      </c>
      <c r="AG76" t="s">
        <v>46</v>
      </c>
      <c r="AI76" t="s">
        <v>42</v>
      </c>
    </row>
    <row r="77" spans="1:35" x14ac:dyDescent="0.2">
      <c r="A77" s="14" t="s">
        <v>49</v>
      </c>
      <c r="B77" s="39"/>
      <c r="C77" s="38">
        <v>46298.391100000001</v>
      </c>
      <c r="D77" s="11"/>
      <c r="E77">
        <f t="shared" si="7"/>
        <v>2066.5211733256856</v>
      </c>
      <c r="F77">
        <f t="shared" si="8"/>
        <v>2066.5</v>
      </c>
      <c r="G77">
        <f t="shared" si="9"/>
        <v>2.5389750000613276E-2</v>
      </c>
      <c r="J77">
        <f>G77</f>
        <v>2.5389750000613276E-2</v>
      </c>
      <c r="O77">
        <f t="shared" ca="1" si="10"/>
        <v>4.5153248774774155E-2</v>
      </c>
      <c r="Q77" s="2">
        <f t="shared" si="11"/>
        <v>31279.891100000001</v>
      </c>
      <c r="R77" s="2"/>
      <c r="AD77" t="s">
        <v>48</v>
      </c>
      <c r="AI77" t="s">
        <v>36</v>
      </c>
    </row>
    <row r="78" spans="1:35" x14ac:dyDescent="0.2">
      <c r="A78" s="14" t="s">
        <v>50</v>
      </c>
      <c r="B78" s="39"/>
      <c r="C78" s="38">
        <v>46645.466</v>
      </c>
      <c r="D78" s="11"/>
      <c r="E78">
        <f t="shared" si="7"/>
        <v>2355.9580482154502</v>
      </c>
      <c r="F78">
        <f t="shared" si="8"/>
        <v>2356</v>
      </c>
      <c r="G78">
        <f t="shared" si="9"/>
        <v>-5.030599999736296E-2</v>
      </c>
      <c r="I78">
        <f t="shared" ref="I78:I91" si="14">G78</f>
        <v>-5.030599999736296E-2</v>
      </c>
      <c r="O78">
        <f t="shared" ca="1" si="10"/>
        <v>4.5886623640523726E-2</v>
      </c>
      <c r="Q78" s="2">
        <f t="shared" si="11"/>
        <v>31626.966</v>
      </c>
      <c r="R78" s="2"/>
      <c r="AD78" t="s">
        <v>34</v>
      </c>
      <c r="AI78" t="s">
        <v>36</v>
      </c>
    </row>
    <row r="79" spans="1:35" x14ac:dyDescent="0.2">
      <c r="A79" s="14" t="s">
        <v>50</v>
      </c>
      <c r="B79" s="39"/>
      <c r="C79" s="38">
        <v>46645.487000000001</v>
      </c>
      <c r="D79" s="11"/>
      <c r="E79">
        <f t="shared" si="7"/>
        <v>2355.9755607880184</v>
      </c>
      <c r="F79">
        <f t="shared" si="8"/>
        <v>2356</v>
      </c>
      <c r="G79">
        <f t="shared" si="9"/>
        <v>-2.9305999996722676E-2</v>
      </c>
      <c r="I79">
        <f t="shared" si="14"/>
        <v>-2.9305999996722676E-2</v>
      </c>
      <c r="O79">
        <f t="shared" ca="1" si="10"/>
        <v>4.5886623640523726E-2</v>
      </c>
      <c r="Q79" s="2">
        <f t="shared" si="11"/>
        <v>31626.987000000001</v>
      </c>
      <c r="R79" s="2"/>
      <c r="AD79" t="s">
        <v>34</v>
      </c>
      <c r="AI79" t="s">
        <v>36</v>
      </c>
    </row>
    <row r="80" spans="1:35" x14ac:dyDescent="0.2">
      <c r="A80" s="14" t="s">
        <v>52</v>
      </c>
      <c r="B80" s="39"/>
      <c r="C80" s="38">
        <v>47000.466999999997</v>
      </c>
      <c r="D80" s="11"/>
      <c r="E80">
        <f t="shared" si="7"/>
        <v>2652.0047517446892</v>
      </c>
      <c r="F80">
        <f t="shared" si="8"/>
        <v>2652</v>
      </c>
      <c r="G80">
        <f t="shared" si="9"/>
        <v>5.6980000008479692E-3</v>
      </c>
      <c r="I80">
        <f t="shared" si="14"/>
        <v>5.6980000008479692E-3</v>
      </c>
      <c r="O80">
        <f t="shared" ca="1" si="10"/>
        <v>4.6636464608613093E-2</v>
      </c>
      <c r="Q80" s="2">
        <f t="shared" si="11"/>
        <v>31981.966999999997</v>
      </c>
      <c r="R80" s="2"/>
      <c r="AD80" t="s">
        <v>34</v>
      </c>
      <c r="AE80">
        <v>6</v>
      </c>
      <c r="AG80" t="s">
        <v>51</v>
      </c>
      <c r="AI80" t="s">
        <v>42</v>
      </c>
    </row>
    <row r="81" spans="1:35" x14ac:dyDescent="0.2">
      <c r="A81" s="14" t="s">
        <v>53</v>
      </c>
      <c r="B81" s="39"/>
      <c r="C81" s="38">
        <v>47379.413</v>
      </c>
      <c r="D81" s="11"/>
      <c r="E81">
        <f t="shared" si="7"/>
        <v>2968.0199576612731</v>
      </c>
      <c r="F81">
        <f t="shared" si="8"/>
        <v>2968</v>
      </c>
      <c r="G81">
        <f t="shared" si="9"/>
        <v>2.3932000003696885E-2</v>
      </c>
      <c r="I81">
        <f t="shared" si="14"/>
        <v>2.3932000003696885E-2</v>
      </c>
      <c r="O81">
        <f t="shared" ca="1" si="10"/>
        <v>4.7436970506978773E-2</v>
      </c>
      <c r="Q81" s="2">
        <f t="shared" si="11"/>
        <v>32360.913</v>
      </c>
      <c r="R81" s="2"/>
      <c r="AD81" t="s">
        <v>34</v>
      </c>
      <c r="AE81">
        <v>8</v>
      </c>
      <c r="AG81" t="s">
        <v>51</v>
      </c>
      <c r="AI81" t="s">
        <v>42</v>
      </c>
    </row>
    <row r="82" spans="1:35" x14ac:dyDescent="0.2">
      <c r="A82" s="14" t="s">
        <v>53</v>
      </c>
      <c r="B82" s="39"/>
      <c r="C82" s="38">
        <v>47379.415000000001</v>
      </c>
      <c r="D82" s="11"/>
      <c r="E82">
        <f t="shared" si="7"/>
        <v>2968.0216255253276</v>
      </c>
      <c r="F82">
        <f t="shared" si="8"/>
        <v>2968</v>
      </c>
      <c r="G82">
        <f t="shared" si="9"/>
        <v>2.5932000004104339E-2</v>
      </c>
      <c r="I82">
        <f t="shared" si="14"/>
        <v>2.5932000004104339E-2</v>
      </c>
      <c r="O82">
        <f t="shared" ca="1" si="10"/>
        <v>4.7436970506978773E-2</v>
      </c>
      <c r="Q82" s="2">
        <f t="shared" si="11"/>
        <v>32360.915000000001</v>
      </c>
      <c r="R82" s="2"/>
      <c r="AD82" t="s">
        <v>34</v>
      </c>
      <c r="AE82">
        <v>7</v>
      </c>
      <c r="AG82" t="s">
        <v>54</v>
      </c>
      <c r="AI82" t="s">
        <v>42</v>
      </c>
    </row>
    <row r="83" spans="1:35" x14ac:dyDescent="0.2">
      <c r="A83" s="14" t="s">
        <v>53</v>
      </c>
      <c r="B83" s="39"/>
      <c r="C83" s="38">
        <v>47385.413999999997</v>
      </c>
      <c r="D83" s="11"/>
      <c r="E83">
        <f t="shared" si="7"/>
        <v>2973.0243837555035</v>
      </c>
      <c r="F83">
        <f t="shared" si="8"/>
        <v>2973</v>
      </c>
      <c r="G83">
        <f t="shared" si="9"/>
        <v>2.92394999996759E-2</v>
      </c>
      <c r="I83">
        <f t="shared" si="14"/>
        <v>2.92394999996759E-2</v>
      </c>
      <c r="O83">
        <f t="shared" ca="1" si="10"/>
        <v>4.744963673954785E-2</v>
      </c>
      <c r="Q83" s="2">
        <f t="shared" si="11"/>
        <v>32366.913999999997</v>
      </c>
      <c r="R83" s="2"/>
      <c r="AD83" t="s">
        <v>34</v>
      </c>
      <c r="AE83">
        <v>9</v>
      </c>
      <c r="AG83" t="s">
        <v>51</v>
      </c>
      <c r="AI83" t="s">
        <v>42</v>
      </c>
    </row>
    <row r="84" spans="1:35" x14ac:dyDescent="0.2">
      <c r="A84" s="14" t="s">
        <v>53</v>
      </c>
      <c r="B84" s="39"/>
      <c r="C84" s="38">
        <v>47391.383999999998</v>
      </c>
      <c r="D84" s="11"/>
      <c r="E84">
        <f t="shared" si="7"/>
        <v>2978.0029579569</v>
      </c>
      <c r="F84">
        <f t="shared" si="8"/>
        <v>2978</v>
      </c>
      <c r="G84">
        <f t="shared" si="9"/>
        <v>3.5470000002533197E-3</v>
      </c>
      <c r="I84">
        <f t="shared" si="14"/>
        <v>3.5470000002533197E-3</v>
      </c>
      <c r="O84">
        <f t="shared" ca="1" si="10"/>
        <v>4.7462302972116927E-2</v>
      </c>
      <c r="Q84" s="2">
        <f t="shared" si="11"/>
        <v>32372.883999999998</v>
      </c>
      <c r="R84" s="2"/>
      <c r="AD84" t="s">
        <v>34</v>
      </c>
      <c r="AE84">
        <v>9</v>
      </c>
      <c r="AG84" t="s">
        <v>54</v>
      </c>
      <c r="AI84" t="s">
        <v>42</v>
      </c>
    </row>
    <row r="85" spans="1:35" x14ac:dyDescent="0.2">
      <c r="A85" s="14" t="s">
        <v>56</v>
      </c>
      <c r="B85" s="39" t="s">
        <v>81</v>
      </c>
      <c r="C85" s="38">
        <v>47412.408000000003</v>
      </c>
      <c r="D85" s="11"/>
      <c r="E85">
        <f t="shared" ref="E85:E116" si="15">+(C85-C$7)/C$8</f>
        <v>2995.5355448932755</v>
      </c>
      <c r="F85">
        <f t="shared" ref="F85:F116" si="16">ROUND(2*E85,0)/2</f>
        <v>2995.5</v>
      </c>
      <c r="G85">
        <f t="shared" ref="G85:G116" si="17">+C85-(C$7+F85*C$8)</f>
        <v>4.2623250003089197E-2</v>
      </c>
      <c r="I85">
        <f t="shared" si="14"/>
        <v>4.2623250003089197E-2</v>
      </c>
      <c r="O85">
        <f t="shared" ref="O85:O116" ca="1" si="18">+C$11+C$12*F85</f>
        <v>4.7506634786108698E-2</v>
      </c>
      <c r="Q85" s="2">
        <f t="shared" ref="Q85:Q116" si="19">+C85-15018.5</f>
        <v>32393.908000000003</v>
      </c>
      <c r="R85" s="2"/>
      <c r="AD85" t="s">
        <v>55</v>
      </c>
      <c r="AI85" t="s">
        <v>36</v>
      </c>
    </row>
    <row r="86" spans="1:35" x14ac:dyDescent="0.2">
      <c r="A86" s="14" t="s">
        <v>53</v>
      </c>
      <c r="B86" s="39"/>
      <c r="C86" s="38">
        <v>47415.400999999998</v>
      </c>
      <c r="D86" s="11"/>
      <c r="E86">
        <f t="shared" si="15"/>
        <v>2998.031503450185</v>
      </c>
      <c r="F86">
        <f t="shared" si="16"/>
        <v>2998</v>
      </c>
      <c r="G86">
        <f t="shared" si="17"/>
        <v>3.7776999997731764E-2</v>
      </c>
      <c r="I86">
        <f t="shared" si="14"/>
        <v>3.7776999997731764E-2</v>
      </c>
      <c r="O86">
        <f t="shared" ca="1" si="18"/>
        <v>4.751296790239324E-2</v>
      </c>
      <c r="Q86" s="2">
        <f t="shared" si="19"/>
        <v>32396.900999999998</v>
      </c>
      <c r="R86" s="2"/>
      <c r="AD86" t="s">
        <v>34</v>
      </c>
      <c r="AE86">
        <v>9</v>
      </c>
      <c r="AG86" t="s">
        <v>54</v>
      </c>
      <c r="AI86" t="s">
        <v>42</v>
      </c>
    </row>
    <row r="87" spans="1:35" x14ac:dyDescent="0.2">
      <c r="A87" s="14" t="s">
        <v>57</v>
      </c>
      <c r="B87" s="39"/>
      <c r="C87" s="38">
        <v>47439.357000000004</v>
      </c>
      <c r="D87" s="11"/>
      <c r="E87">
        <f t="shared" si="15"/>
        <v>3018.0091790898264</v>
      </c>
      <c r="F87">
        <f t="shared" si="16"/>
        <v>3018</v>
      </c>
      <c r="G87">
        <f t="shared" si="17"/>
        <v>1.1007000008248724E-2</v>
      </c>
      <c r="I87">
        <f t="shared" si="14"/>
        <v>1.1007000008248724E-2</v>
      </c>
      <c r="O87">
        <f t="shared" ca="1" si="18"/>
        <v>4.7563632832669546E-2</v>
      </c>
      <c r="Q87" s="2">
        <f t="shared" si="19"/>
        <v>32420.857000000004</v>
      </c>
      <c r="R87" s="2"/>
      <c r="AD87" t="s">
        <v>34</v>
      </c>
      <c r="AE87">
        <v>9</v>
      </c>
      <c r="AG87" t="s">
        <v>54</v>
      </c>
      <c r="AI87" t="s">
        <v>42</v>
      </c>
    </row>
    <row r="88" spans="1:35" x14ac:dyDescent="0.2">
      <c r="A88" s="14" t="s">
        <v>57</v>
      </c>
      <c r="B88" s="39"/>
      <c r="C88" s="38">
        <v>47481.324999999997</v>
      </c>
      <c r="D88" s="11"/>
      <c r="E88">
        <f t="shared" si="15"/>
        <v>3053.007638400401</v>
      </c>
      <c r="F88">
        <f t="shared" si="16"/>
        <v>3053</v>
      </c>
      <c r="G88">
        <f t="shared" si="17"/>
        <v>9.1594999976223335E-3</v>
      </c>
      <c r="I88">
        <f t="shared" si="14"/>
        <v>9.1594999976223335E-3</v>
      </c>
      <c r="O88">
        <f t="shared" ca="1" si="18"/>
        <v>4.7652296460653089E-2</v>
      </c>
      <c r="Q88" s="2">
        <f t="shared" si="19"/>
        <v>32462.824999999997</v>
      </c>
      <c r="R88" s="2"/>
      <c r="AD88" t="s">
        <v>34</v>
      </c>
      <c r="AE88">
        <v>7</v>
      </c>
      <c r="AG88" t="s">
        <v>54</v>
      </c>
      <c r="AI88" t="s">
        <v>42</v>
      </c>
    </row>
    <row r="89" spans="1:35" x14ac:dyDescent="0.2">
      <c r="A89" s="14" t="s">
        <v>58</v>
      </c>
      <c r="B89" s="39"/>
      <c r="C89" s="38">
        <v>47529.296000000002</v>
      </c>
      <c r="D89" s="11"/>
      <c r="E89">
        <f t="shared" si="15"/>
        <v>3093.0121916692724</v>
      </c>
      <c r="F89">
        <f t="shared" si="16"/>
        <v>3093</v>
      </c>
      <c r="G89">
        <f t="shared" si="17"/>
        <v>1.4619500005210284E-2</v>
      </c>
      <c r="I89">
        <f t="shared" si="14"/>
        <v>1.4619500005210284E-2</v>
      </c>
      <c r="O89">
        <f t="shared" ca="1" si="18"/>
        <v>4.7753626321205708E-2</v>
      </c>
      <c r="Q89" s="2">
        <f t="shared" si="19"/>
        <v>32510.796000000002</v>
      </c>
      <c r="R89" s="2"/>
      <c r="AD89" t="s">
        <v>34</v>
      </c>
      <c r="AE89">
        <v>9</v>
      </c>
      <c r="AG89" t="s">
        <v>54</v>
      </c>
      <c r="AI89" t="s">
        <v>42</v>
      </c>
    </row>
    <row r="90" spans="1:35" x14ac:dyDescent="0.2">
      <c r="A90" s="14" t="s">
        <v>58</v>
      </c>
      <c r="B90" s="39"/>
      <c r="C90" s="38">
        <v>47535.283000000003</v>
      </c>
      <c r="D90" s="11"/>
      <c r="E90">
        <f t="shared" si="15"/>
        <v>3098.0049427151284</v>
      </c>
      <c r="F90">
        <f t="shared" si="16"/>
        <v>3098</v>
      </c>
      <c r="G90">
        <f t="shared" si="17"/>
        <v>5.9270000056130812E-3</v>
      </c>
      <c r="I90">
        <f t="shared" si="14"/>
        <v>5.9270000056130812E-3</v>
      </c>
      <c r="O90">
        <f t="shared" ca="1" si="18"/>
        <v>4.7766292553774785E-2</v>
      </c>
      <c r="Q90" s="2">
        <f t="shared" si="19"/>
        <v>32516.783000000003</v>
      </c>
      <c r="R90" s="2"/>
      <c r="AD90" t="s">
        <v>34</v>
      </c>
      <c r="AE90">
        <v>9</v>
      </c>
      <c r="AG90" t="s">
        <v>54</v>
      </c>
      <c r="AI90" t="s">
        <v>42</v>
      </c>
    </row>
    <row r="91" spans="1:35" x14ac:dyDescent="0.2">
      <c r="A91" s="14" t="s">
        <v>59</v>
      </c>
      <c r="B91" s="39"/>
      <c r="C91" s="38">
        <v>47770.313999999998</v>
      </c>
      <c r="D91" s="11"/>
      <c r="E91">
        <f t="shared" si="15"/>
        <v>3294.0048209610486</v>
      </c>
      <c r="F91">
        <f t="shared" si="16"/>
        <v>3294</v>
      </c>
      <c r="G91">
        <f t="shared" si="17"/>
        <v>5.7809999998426065E-3</v>
      </c>
      <c r="I91">
        <f t="shared" si="14"/>
        <v>5.7809999998426065E-3</v>
      </c>
      <c r="O91">
        <f t="shared" ca="1" si="18"/>
        <v>4.8262808870482607E-2</v>
      </c>
      <c r="Q91" s="2">
        <f t="shared" si="19"/>
        <v>32751.813999999998</v>
      </c>
      <c r="R91" s="2"/>
      <c r="AD91" t="s">
        <v>34</v>
      </c>
      <c r="AE91">
        <v>7</v>
      </c>
      <c r="AG91" t="s">
        <v>54</v>
      </c>
      <c r="AI91" t="s">
        <v>42</v>
      </c>
    </row>
    <row r="92" spans="1:35" x14ac:dyDescent="0.2">
      <c r="A92" s="14" t="s">
        <v>61</v>
      </c>
      <c r="B92" s="39"/>
      <c r="C92" s="38">
        <v>47777.546300000002</v>
      </c>
      <c r="D92" s="11"/>
      <c r="E92">
        <f t="shared" si="15"/>
        <v>3300.0360675601723</v>
      </c>
      <c r="F92">
        <f t="shared" si="16"/>
        <v>3300</v>
      </c>
      <c r="G92">
        <f t="shared" si="17"/>
        <v>4.3250000002444722E-2</v>
      </c>
      <c r="J92">
        <f>G92</f>
        <v>4.3250000002444722E-2</v>
      </c>
      <c r="O92">
        <f t="shared" ca="1" si="18"/>
        <v>4.8278008349565506E-2</v>
      </c>
      <c r="Q92" s="2">
        <f t="shared" si="19"/>
        <v>32759.046300000002</v>
      </c>
      <c r="R92" s="2"/>
      <c r="AD92" t="s">
        <v>60</v>
      </c>
      <c r="AI92" t="s">
        <v>36</v>
      </c>
    </row>
    <row r="93" spans="1:35" x14ac:dyDescent="0.2">
      <c r="A93" s="14" t="s">
        <v>61</v>
      </c>
      <c r="B93" s="39"/>
      <c r="C93" s="38">
        <v>47777.546399999999</v>
      </c>
      <c r="D93" s="11"/>
      <c r="E93">
        <f t="shared" si="15"/>
        <v>3300.0361509533727</v>
      </c>
      <c r="F93">
        <f t="shared" si="16"/>
        <v>3300</v>
      </c>
      <c r="G93">
        <f t="shared" si="17"/>
        <v>4.3349999999918509E-2</v>
      </c>
      <c r="J93">
        <f>G93</f>
        <v>4.3349999999918509E-2</v>
      </c>
      <c r="O93">
        <f t="shared" ca="1" si="18"/>
        <v>4.8278008349565506E-2</v>
      </c>
      <c r="Q93" s="2">
        <f t="shared" si="19"/>
        <v>32759.046399999999</v>
      </c>
      <c r="R93" s="2"/>
      <c r="AD93" t="s">
        <v>62</v>
      </c>
      <c r="AI93" t="s">
        <v>36</v>
      </c>
    </row>
    <row r="94" spans="1:35" x14ac:dyDescent="0.2">
      <c r="A94" s="14" t="s">
        <v>59</v>
      </c>
      <c r="B94" s="39"/>
      <c r="C94" s="38">
        <v>47794.317000000003</v>
      </c>
      <c r="D94" s="11"/>
      <c r="E94">
        <f t="shared" si="15"/>
        <v>3314.0216914059592</v>
      </c>
      <c r="F94">
        <f t="shared" si="16"/>
        <v>3314</v>
      </c>
      <c r="G94">
        <f t="shared" si="17"/>
        <v>2.6011000001744833E-2</v>
      </c>
      <c r="I94">
        <f t="shared" ref="I94:I102" si="20">G94</f>
        <v>2.6011000001744833E-2</v>
      </c>
      <c r="O94">
        <f t="shared" ca="1" si="18"/>
        <v>4.831347380075892E-2</v>
      </c>
      <c r="Q94" s="2">
        <f t="shared" si="19"/>
        <v>32775.817000000003</v>
      </c>
      <c r="R94" s="2"/>
      <c r="AD94" t="s">
        <v>34</v>
      </c>
      <c r="AE94">
        <v>8</v>
      </c>
      <c r="AG94" t="s">
        <v>54</v>
      </c>
      <c r="AI94" t="s">
        <v>42</v>
      </c>
    </row>
    <row r="95" spans="1:35" x14ac:dyDescent="0.2">
      <c r="A95" s="14" t="s">
        <v>63</v>
      </c>
      <c r="B95" s="39"/>
      <c r="C95" s="38">
        <v>47812.31</v>
      </c>
      <c r="D95" s="11"/>
      <c r="E95">
        <f t="shared" si="15"/>
        <v>3329.0266303683848</v>
      </c>
      <c r="F95">
        <f t="shared" si="16"/>
        <v>3329</v>
      </c>
      <c r="G95">
        <f t="shared" si="17"/>
        <v>3.1933500002196524E-2</v>
      </c>
      <c r="I95">
        <f t="shared" si="20"/>
        <v>3.1933500002196524E-2</v>
      </c>
      <c r="O95">
        <f t="shared" ca="1" si="18"/>
        <v>4.835147249846615E-2</v>
      </c>
      <c r="Q95" s="2">
        <f t="shared" si="19"/>
        <v>32793.81</v>
      </c>
      <c r="R95" s="2"/>
      <c r="AD95" t="s">
        <v>34</v>
      </c>
      <c r="AE95">
        <v>8</v>
      </c>
      <c r="AG95" t="s">
        <v>54</v>
      </c>
      <c r="AI95" t="s">
        <v>42</v>
      </c>
    </row>
    <row r="96" spans="1:35" x14ac:dyDescent="0.2">
      <c r="A96" s="14" t="s">
        <v>63</v>
      </c>
      <c r="B96" s="39"/>
      <c r="C96" s="38">
        <v>47818.300999999999</v>
      </c>
      <c r="D96" s="11"/>
      <c r="E96">
        <f t="shared" si="15"/>
        <v>3334.0227171423494</v>
      </c>
      <c r="F96">
        <f t="shared" si="16"/>
        <v>3334</v>
      </c>
      <c r="G96">
        <f t="shared" si="17"/>
        <v>2.7241000003414229E-2</v>
      </c>
      <c r="I96">
        <f t="shared" si="20"/>
        <v>2.7241000003414229E-2</v>
      </c>
      <c r="O96">
        <f t="shared" ca="1" si="18"/>
        <v>4.8364138731035226E-2</v>
      </c>
      <c r="Q96" s="2">
        <f t="shared" si="19"/>
        <v>32799.800999999999</v>
      </c>
      <c r="R96" s="2"/>
      <c r="AD96" t="s">
        <v>34</v>
      </c>
      <c r="AE96">
        <v>7</v>
      </c>
      <c r="AG96" t="s">
        <v>54</v>
      </c>
      <c r="AI96" t="s">
        <v>42</v>
      </c>
    </row>
    <row r="97" spans="1:35" x14ac:dyDescent="0.2">
      <c r="A97" s="14" t="s">
        <v>63</v>
      </c>
      <c r="B97" s="39"/>
      <c r="C97" s="38">
        <v>47860.247000000003</v>
      </c>
      <c r="D97" s="11"/>
      <c r="E97">
        <f t="shared" si="15"/>
        <v>3369.0028299483379</v>
      </c>
      <c r="F97">
        <f t="shared" si="16"/>
        <v>3369</v>
      </c>
      <c r="G97">
        <f t="shared" si="17"/>
        <v>3.3935000028577633E-3</v>
      </c>
      <c r="I97">
        <f t="shared" si="20"/>
        <v>3.3935000028577633E-3</v>
      </c>
      <c r="O97">
        <f t="shared" ca="1" si="18"/>
        <v>4.8452802359018769E-2</v>
      </c>
      <c r="Q97" s="2">
        <f t="shared" si="19"/>
        <v>32841.747000000003</v>
      </c>
      <c r="R97" s="2"/>
      <c r="AD97" t="s">
        <v>34</v>
      </c>
      <c r="AE97">
        <v>7</v>
      </c>
      <c r="AG97" t="s">
        <v>54</v>
      </c>
      <c r="AI97" t="s">
        <v>42</v>
      </c>
    </row>
    <row r="98" spans="1:35" x14ac:dyDescent="0.2">
      <c r="A98" s="14" t="s">
        <v>64</v>
      </c>
      <c r="B98" s="39"/>
      <c r="C98" s="38">
        <v>47896.21</v>
      </c>
      <c r="D98" s="11"/>
      <c r="E98">
        <f t="shared" si="15"/>
        <v>3398.993527436573</v>
      </c>
      <c r="F98">
        <f t="shared" si="16"/>
        <v>3399</v>
      </c>
      <c r="G98">
        <f t="shared" si="17"/>
        <v>-7.7614999972865917E-3</v>
      </c>
      <c r="I98">
        <f t="shared" si="20"/>
        <v>-7.7614999972865917E-3</v>
      </c>
      <c r="O98">
        <f t="shared" ca="1" si="18"/>
        <v>4.8528799754433236E-2</v>
      </c>
      <c r="Q98" s="2">
        <f t="shared" si="19"/>
        <v>32877.71</v>
      </c>
      <c r="R98" s="2"/>
      <c r="AE98">
        <v>7</v>
      </c>
      <c r="AG98" t="s">
        <v>54</v>
      </c>
      <c r="AI98" t="s">
        <v>42</v>
      </c>
    </row>
    <row r="99" spans="1:35" x14ac:dyDescent="0.2">
      <c r="A99" s="14" t="s">
        <v>65</v>
      </c>
      <c r="B99" s="39"/>
      <c r="C99" s="38">
        <v>48096.478000000003</v>
      </c>
      <c r="D99" s="11"/>
      <c r="E99">
        <f t="shared" si="15"/>
        <v>3566.003426626703</v>
      </c>
      <c r="F99">
        <f t="shared" si="16"/>
        <v>3566</v>
      </c>
      <c r="G99">
        <f t="shared" si="17"/>
        <v>4.1090000013355166E-3</v>
      </c>
      <c r="I99">
        <f t="shared" si="20"/>
        <v>4.1090000013355166E-3</v>
      </c>
      <c r="O99">
        <f t="shared" ca="1" si="18"/>
        <v>4.8951851922240414E-2</v>
      </c>
      <c r="Q99" s="2">
        <f t="shared" si="19"/>
        <v>33077.978000000003</v>
      </c>
      <c r="R99" s="2"/>
      <c r="AD99" t="s">
        <v>34</v>
      </c>
      <c r="AI99" t="s">
        <v>36</v>
      </c>
    </row>
    <row r="100" spans="1:35" x14ac:dyDescent="0.2">
      <c r="A100" s="14" t="s">
        <v>65</v>
      </c>
      <c r="B100" s="39"/>
      <c r="C100" s="38">
        <v>48102.466999999997</v>
      </c>
      <c r="D100" s="11"/>
      <c r="E100">
        <f t="shared" si="15"/>
        <v>3570.9978455366072</v>
      </c>
      <c r="F100">
        <f t="shared" si="16"/>
        <v>3571</v>
      </c>
      <c r="G100">
        <f t="shared" si="17"/>
        <v>-2.5835000051301904E-3</v>
      </c>
      <c r="I100">
        <f t="shared" si="20"/>
        <v>-2.5835000051301904E-3</v>
      </c>
      <c r="O100">
        <f t="shared" ca="1" si="18"/>
        <v>4.896451815480949E-2</v>
      </c>
      <c r="Q100" s="2">
        <f t="shared" si="19"/>
        <v>33083.966999999997</v>
      </c>
      <c r="R100" s="2"/>
      <c r="AD100" t="s">
        <v>34</v>
      </c>
      <c r="AI100" t="s">
        <v>36</v>
      </c>
    </row>
    <row r="101" spans="1:35" x14ac:dyDescent="0.2">
      <c r="A101" s="14" t="s">
        <v>66</v>
      </c>
      <c r="B101" s="39"/>
      <c r="C101" s="38">
        <v>48114.464999999997</v>
      </c>
      <c r="D101" s="11"/>
      <c r="E101">
        <f t="shared" si="15"/>
        <v>3581.0033619969659</v>
      </c>
      <c r="F101">
        <f t="shared" si="16"/>
        <v>3581</v>
      </c>
      <c r="G101">
        <f t="shared" si="17"/>
        <v>4.0315000005648471E-3</v>
      </c>
      <c r="I101">
        <f t="shared" si="20"/>
        <v>4.0315000005648471E-3</v>
      </c>
      <c r="O101">
        <f t="shared" ca="1" si="18"/>
        <v>4.8989850619947643E-2</v>
      </c>
      <c r="Q101" s="2">
        <f t="shared" si="19"/>
        <v>33095.964999999997</v>
      </c>
      <c r="R101" s="2"/>
      <c r="AD101" t="s">
        <v>34</v>
      </c>
      <c r="AE101">
        <v>9</v>
      </c>
      <c r="AG101" t="s">
        <v>54</v>
      </c>
      <c r="AI101" t="s">
        <v>42</v>
      </c>
    </row>
    <row r="102" spans="1:35" x14ac:dyDescent="0.2">
      <c r="A102" s="14" t="s">
        <v>66</v>
      </c>
      <c r="B102" s="39"/>
      <c r="C102" s="38">
        <v>48144.446000000004</v>
      </c>
      <c r="D102" s="11"/>
      <c r="E102">
        <f t="shared" si="15"/>
        <v>3606.0054780994901</v>
      </c>
      <c r="F102">
        <f t="shared" si="16"/>
        <v>3606</v>
      </c>
      <c r="G102">
        <f t="shared" si="17"/>
        <v>6.569000004674308E-3</v>
      </c>
      <c r="I102">
        <f t="shared" si="20"/>
        <v>6.569000004674308E-3</v>
      </c>
      <c r="O102">
        <f t="shared" ca="1" si="18"/>
        <v>4.9053181782793026E-2</v>
      </c>
      <c r="Q102" s="2">
        <f t="shared" si="19"/>
        <v>33125.946000000004</v>
      </c>
      <c r="R102" s="2"/>
      <c r="AD102" t="s">
        <v>34</v>
      </c>
      <c r="AE102">
        <v>8</v>
      </c>
      <c r="AG102" t="s">
        <v>54</v>
      </c>
      <c r="AI102" t="s">
        <v>42</v>
      </c>
    </row>
    <row r="103" spans="1:35" x14ac:dyDescent="0.2">
      <c r="A103" s="14" t="s">
        <v>67</v>
      </c>
      <c r="B103" s="39"/>
      <c r="C103" s="38">
        <v>48174.463199999998</v>
      </c>
      <c r="D103" s="11"/>
      <c r="E103">
        <f t="shared" si="15"/>
        <v>3631.037782541383</v>
      </c>
      <c r="F103">
        <f t="shared" si="16"/>
        <v>3631</v>
      </c>
      <c r="G103">
        <f t="shared" si="17"/>
        <v>4.5306500003789552E-2</v>
      </c>
      <c r="J103">
        <f>G103</f>
        <v>4.5306500003789552E-2</v>
      </c>
      <c r="O103">
        <f t="shared" ca="1" si="18"/>
        <v>4.9116512945638416E-2</v>
      </c>
      <c r="Q103" s="2">
        <f t="shared" si="19"/>
        <v>33155.963199999998</v>
      </c>
      <c r="R103" s="2"/>
      <c r="AD103" t="s">
        <v>60</v>
      </c>
      <c r="AI103" t="s">
        <v>36</v>
      </c>
    </row>
    <row r="104" spans="1:35" x14ac:dyDescent="0.2">
      <c r="A104" s="14" t="s">
        <v>67</v>
      </c>
      <c r="B104" s="39"/>
      <c r="C104" s="38">
        <v>48174.463400000001</v>
      </c>
      <c r="D104" s="11"/>
      <c r="E104">
        <f t="shared" si="15"/>
        <v>3631.0379493277901</v>
      </c>
      <c r="F104">
        <f t="shared" si="16"/>
        <v>3631</v>
      </c>
      <c r="G104">
        <f t="shared" si="17"/>
        <v>4.5506500006013084E-2</v>
      </c>
      <c r="J104">
        <f>G104</f>
        <v>4.5506500006013084E-2</v>
      </c>
      <c r="O104">
        <f t="shared" ca="1" si="18"/>
        <v>4.9116512945638416E-2</v>
      </c>
      <c r="Q104" s="2">
        <f t="shared" si="19"/>
        <v>33155.963400000001</v>
      </c>
      <c r="R104" s="2"/>
      <c r="AD104" t="s">
        <v>62</v>
      </c>
      <c r="AI104" t="s">
        <v>36</v>
      </c>
    </row>
    <row r="105" spans="1:35" x14ac:dyDescent="0.2">
      <c r="A105" s="15" t="s">
        <v>26</v>
      </c>
      <c r="B105" s="42"/>
      <c r="C105" s="41">
        <v>48445.462200000002</v>
      </c>
      <c r="D105" s="20">
        <v>8.0000000000000004E-4</v>
      </c>
      <c r="E105">
        <f t="shared" si="15"/>
        <v>3857.0325279356834</v>
      </c>
      <c r="F105">
        <f t="shared" si="16"/>
        <v>3857</v>
      </c>
      <c r="G105">
        <f t="shared" si="17"/>
        <v>3.9005500002531335E-2</v>
      </c>
      <c r="J105">
        <f>+G105</f>
        <v>3.9005500002531335E-2</v>
      </c>
      <c r="O105">
        <f t="shared" ca="1" si="18"/>
        <v>4.9689026657760704E-2</v>
      </c>
      <c r="Q105" s="2">
        <f t="shared" si="19"/>
        <v>33426.962200000002</v>
      </c>
      <c r="R105" s="2"/>
    </row>
    <row r="106" spans="1:35" x14ac:dyDescent="0.2">
      <c r="A106" s="15" t="s">
        <v>26</v>
      </c>
      <c r="B106" s="42"/>
      <c r="C106" s="41">
        <v>48445.466500000002</v>
      </c>
      <c r="D106" s="20">
        <v>2.3E-3</v>
      </c>
      <c r="E106">
        <f t="shared" si="15"/>
        <v>3857.0361138434</v>
      </c>
      <c r="F106">
        <f t="shared" si="16"/>
        <v>3857</v>
      </c>
      <c r="G106">
        <f t="shared" si="17"/>
        <v>4.3305500003043562E-2</v>
      </c>
      <c r="J106">
        <f>+G106</f>
        <v>4.3305500003043562E-2</v>
      </c>
      <c r="O106">
        <f t="shared" ca="1" si="18"/>
        <v>4.9689026657760704E-2</v>
      </c>
      <c r="Q106" s="2">
        <f t="shared" si="19"/>
        <v>33426.966500000002</v>
      </c>
      <c r="R106" s="2"/>
    </row>
    <row r="107" spans="1:35" x14ac:dyDescent="0.2">
      <c r="A107" s="14" t="s">
        <v>68</v>
      </c>
      <c r="B107" s="39"/>
      <c r="C107" s="38">
        <v>48619.328000000001</v>
      </c>
      <c r="D107" s="11">
        <v>5.0000000000000001E-3</v>
      </c>
      <c r="E107">
        <f t="shared" si="15"/>
        <v>4002.0247869616423</v>
      </c>
      <c r="F107">
        <f t="shared" si="16"/>
        <v>4002</v>
      </c>
      <c r="G107">
        <f t="shared" si="17"/>
        <v>2.9723000006924849E-2</v>
      </c>
      <c r="I107">
        <f t="shared" ref="I107:I116" si="21">G107</f>
        <v>2.9723000006924849E-2</v>
      </c>
      <c r="O107">
        <f t="shared" ca="1" si="18"/>
        <v>5.0056347402263945E-2</v>
      </c>
      <c r="Q107" s="2">
        <f t="shared" si="19"/>
        <v>33600.828000000001</v>
      </c>
      <c r="R107" s="2"/>
      <c r="AD107" t="s">
        <v>34</v>
      </c>
      <c r="AE107">
        <v>8</v>
      </c>
      <c r="AG107" t="s">
        <v>54</v>
      </c>
      <c r="AI107" t="s">
        <v>42</v>
      </c>
    </row>
    <row r="108" spans="1:35" x14ac:dyDescent="0.2">
      <c r="A108" s="14" t="s">
        <v>68</v>
      </c>
      <c r="B108" s="39"/>
      <c r="C108" s="38">
        <v>48625.319000000003</v>
      </c>
      <c r="D108" s="11">
        <v>5.0000000000000001E-3</v>
      </c>
      <c r="E108">
        <f t="shared" si="15"/>
        <v>4007.020873735607</v>
      </c>
      <c r="F108">
        <f t="shared" si="16"/>
        <v>4007</v>
      </c>
      <c r="G108">
        <f t="shared" si="17"/>
        <v>2.5030500008142553E-2</v>
      </c>
      <c r="I108">
        <f t="shared" si="21"/>
        <v>2.5030500008142553E-2</v>
      </c>
      <c r="O108">
        <f t="shared" ca="1" si="18"/>
        <v>5.0069013634833022E-2</v>
      </c>
      <c r="Q108" s="2">
        <f t="shared" si="19"/>
        <v>33606.819000000003</v>
      </c>
      <c r="R108" s="2"/>
      <c r="AD108" t="s">
        <v>34</v>
      </c>
      <c r="AE108">
        <v>7</v>
      </c>
      <c r="AG108" t="s">
        <v>54</v>
      </c>
      <c r="AI108" t="s">
        <v>42</v>
      </c>
    </row>
    <row r="109" spans="1:35" x14ac:dyDescent="0.2">
      <c r="A109" s="14" t="s">
        <v>69</v>
      </c>
      <c r="B109" s="39"/>
      <c r="C109" s="38">
        <v>48830.37</v>
      </c>
      <c r="D109" s="11">
        <v>5.0000000000000001E-3</v>
      </c>
      <c r="E109">
        <f t="shared" si="15"/>
        <v>4178.019469811039</v>
      </c>
      <c r="F109">
        <f t="shared" si="16"/>
        <v>4178</v>
      </c>
      <c r="G109">
        <f t="shared" si="17"/>
        <v>2.3347000002104323E-2</v>
      </c>
      <c r="I109">
        <f t="shared" si="21"/>
        <v>2.3347000002104323E-2</v>
      </c>
      <c r="O109">
        <f t="shared" ca="1" si="18"/>
        <v>5.0502198788695461E-2</v>
      </c>
      <c r="Q109" s="2">
        <f t="shared" si="19"/>
        <v>33811.870000000003</v>
      </c>
      <c r="R109" s="2"/>
      <c r="AD109" t="s">
        <v>34</v>
      </c>
      <c r="AE109">
        <v>7</v>
      </c>
      <c r="AG109" t="s">
        <v>54</v>
      </c>
      <c r="AI109" t="s">
        <v>42</v>
      </c>
    </row>
    <row r="110" spans="1:35" x14ac:dyDescent="0.2">
      <c r="A110" s="14" t="s">
        <v>70</v>
      </c>
      <c r="B110" s="39"/>
      <c r="C110" s="38">
        <v>48872.336000000003</v>
      </c>
      <c r="D110" s="11">
        <v>3.0000000000000001E-3</v>
      </c>
      <c r="E110">
        <f t="shared" si="15"/>
        <v>4213.016261257565</v>
      </c>
      <c r="F110">
        <f t="shared" si="16"/>
        <v>4213</v>
      </c>
      <c r="G110">
        <f t="shared" si="17"/>
        <v>1.9499500005622394E-2</v>
      </c>
      <c r="I110">
        <f t="shared" si="21"/>
        <v>1.9499500005622394E-2</v>
      </c>
      <c r="O110">
        <f t="shared" ca="1" si="18"/>
        <v>5.0590862416679004E-2</v>
      </c>
      <c r="Q110" s="2">
        <f t="shared" si="19"/>
        <v>33853.836000000003</v>
      </c>
      <c r="R110" s="2"/>
      <c r="AD110" t="s">
        <v>34</v>
      </c>
      <c r="AE110">
        <v>9</v>
      </c>
      <c r="AG110" t="s">
        <v>54</v>
      </c>
      <c r="AI110" t="s">
        <v>42</v>
      </c>
    </row>
    <row r="111" spans="1:35" x14ac:dyDescent="0.2">
      <c r="A111" s="14" t="s">
        <v>65</v>
      </c>
      <c r="B111" s="39"/>
      <c r="C111" s="38">
        <v>49258.485999999997</v>
      </c>
      <c r="D111" s="11"/>
      <c r="E111">
        <f t="shared" si="15"/>
        <v>4535.0391134968968</v>
      </c>
      <c r="F111">
        <f t="shared" si="16"/>
        <v>4535</v>
      </c>
      <c r="G111">
        <f t="shared" si="17"/>
        <v>4.6902499998395797E-2</v>
      </c>
      <c r="I111">
        <f t="shared" si="21"/>
        <v>4.6902499998395797E-2</v>
      </c>
      <c r="O111">
        <f t="shared" ca="1" si="18"/>
        <v>5.1406567794127576E-2</v>
      </c>
      <c r="Q111" s="2">
        <f t="shared" si="19"/>
        <v>34239.985999999997</v>
      </c>
      <c r="R111" s="2"/>
      <c r="AD111" t="s">
        <v>48</v>
      </c>
      <c r="AI111" t="s">
        <v>36</v>
      </c>
    </row>
    <row r="112" spans="1:35" x14ac:dyDescent="0.2">
      <c r="A112" s="14" t="s">
        <v>65</v>
      </c>
      <c r="B112" s="39"/>
      <c r="C112" s="38">
        <v>49547.423999999999</v>
      </c>
      <c r="D112" s="11"/>
      <c r="E112">
        <f t="shared" si="15"/>
        <v>4775.9937655241665</v>
      </c>
      <c r="F112">
        <f t="shared" si="16"/>
        <v>4776</v>
      </c>
      <c r="G112">
        <f t="shared" si="17"/>
        <v>-7.4759999988600612E-3</v>
      </c>
      <c r="I112">
        <f t="shared" si="21"/>
        <v>-7.4759999988600612E-3</v>
      </c>
      <c r="O112">
        <f t="shared" ca="1" si="18"/>
        <v>5.2017080203957101E-2</v>
      </c>
      <c r="Q112" s="2">
        <f t="shared" si="19"/>
        <v>34528.923999999999</v>
      </c>
      <c r="R112" s="2"/>
      <c r="AD112" t="s">
        <v>34</v>
      </c>
      <c r="AI112" t="s">
        <v>36</v>
      </c>
    </row>
    <row r="113" spans="1:35" x14ac:dyDescent="0.2">
      <c r="A113" s="14" t="s">
        <v>65</v>
      </c>
      <c r="B113" s="39"/>
      <c r="C113" s="38">
        <v>49547.442000000003</v>
      </c>
      <c r="D113" s="11"/>
      <c r="E113">
        <f t="shared" si="15"/>
        <v>4776.0087763006559</v>
      </c>
      <c r="F113">
        <f t="shared" si="16"/>
        <v>4776</v>
      </c>
      <c r="G113">
        <f t="shared" si="17"/>
        <v>1.0524000004807021E-2</v>
      </c>
      <c r="I113">
        <f t="shared" si="21"/>
        <v>1.0524000004807021E-2</v>
      </c>
      <c r="O113">
        <f t="shared" ca="1" si="18"/>
        <v>5.2017080203957101E-2</v>
      </c>
      <c r="Q113" s="2">
        <f t="shared" si="19"/>
        <v>34528.942000000003</v>
      </c>
      <c r="R113" s="2"/>
      <c r="AD113" t="s">
        <v>34</v>
      </c>
      <c r="AI113" t="s">
        <v>36</v>
      </c>
    </row>
    <row r="114" spans="1:35" x14ac:dyDescent="0.2">
      <c r="A114" s="14" t="s">
        <v>65</v>
      </c>
      <c r="B114" s="39"/>
      <c r="C114" s="38">
        <v>49553.436999999998</v>
      </c>
      <c r="D114" s="11"/>
      <c r="E114">
        <f t="shared" si="15"/>
        <v>4781.0081988027232</v>
      </c>
      <c r="F114">
        <f t="shared" si="16"/>
        <v>4781</v>
      </c>
      <c r="G114">
        <f t="shared" si="17"/>
        <v>9.8314999995636754E-3</v>
      </c>
      <c r="I114">
        <f t="shared" si="21"/>
        <v>9.8314999995636754E-3</v>
      </c>
      <c r="O114">
        <f t="shared" ca="1" si="18"/>
        <v>5.2029746436526178E-2</v>
      </c>
      <c r="Q114" s="2">
        <f t="shared" si="19"/>
        <v>34534.936999999998</v>
      </c>
      <c r="R114" s="2"/>
      <c r="AD114" t="s">
        <v>34</v>
      </c>
      <c r="AI114" t="s">
        <v>36</v>
      </c>
    </row>
    <row r="115" spans="1:35" x14ac:dyDescent="0.2">
      <c r="A115" s="14" t="s">
        <v>65</v>
      </c>
      <c r="B115" s="39"/>
      <c r="C115" s="38">
        <v>49559.413</v>
      </c>
      <c r="D115" s="11"/>
      <c r="E115">
        <f t="shared" si="15"/>
        <v>4785.9917765962837</v>
      </c>
      <c r="F115">
        <f t="shared" si="16"/>
        <v>4786</v>
      </c>
      <c r="G115">
        <f t="shared" si="17"/>
        <v>-9.8609999986365438E-3</v>
      </c>
      <c r="I115">
        <f t="shared" si="21"/>
        <v>-9.8609999986365438E-3</v>
      </c>
      <c r="O115">
        <f t="shared" ca="1" si="18"/>
        <v>5.2042412669095255E-2</v>
      </c>
      <c r="Q115" s="2">
        <f t="shared" si="19"/>
        <v>34540.913</v>
      </c>
      <c r="R115" s="2"/>
      <c r="AD115" t="s">
        <v>34</v>
      </c>
      <c r="AI115" t="s">
        <v>36</v>
      </c>
    </row>
    <row r="116" spans="1:35" x14ac:dyDescent="0.2">
      <c r="A116" s="14" t="s">
        <v>65</v>
      </c>
      <c r="B116" s="39"/>
      <c r="C116" s="38">
        <v>49565.417999999998</v>
      </c>
      <c r="D116" s="11"/>
      <c r="E116">
        <f t="shared" si="15"/>
        <v>4790.9995384186232</v>
      </c>
      <c r="F116">
        <f t="shared" si="16"/>
        <v>4791</v>
      </c>
      <c r="G116">
        <f t="shared" si="17"/>
        <v>-5.5350000184262171E-4</v>
      </c>
      <c r="I116">
        <f t="shared" si="21"/>
        <v>-5.5350000184262171E-4</v>
      </c>
      <c r="O116">
        <f t="shared" ca="1" si="18"/>
        <v>5.2055078901664331E-2</v>
      </c>
      <c r="Q116" s="2">
        <f t="shared" si="19"/>
        <v>34546.917999999998</v>
      </c>
      <c r="R116" s="2"/>
      <c r="AD116" t="s">
        <v>34</v>
      </c>
      <c r="AI116" t="s">
        <v>36</v>
      </c>
    </row>
    <row r="117" spans="1:35" x14ac:dyDescent="0.2">
      <c r="A117" s="15" t="s">
        <v>27</v>
      </c>
      <c r="B117" s="42"/>
      <c r="C117" s="15">
        <v>49565.468999999997</v>
      </c>
      <c r="D117" s="20"/>
      <c r="E117">
        <f t="shared" ref="E117:E144" si="22">+(C117-C$7)/C$8</f>
        <v>4791.0420689520006</v>
      </c>
      <c r="F117">
        <f t="shared" ref="F117:F144" si="23">ROUND(2*E117,0)/2</f>
        <v>4791</v>
      </c>
      <c r="G117">
        <f>+C117-(C$7+F117*C$8)</f>
        <v>5.0446499997633509E-2</v>
      </c>
      <c r="J117">
        <f>+G117</f>
        <v>5.0446499997633509E-2</v>
      </c>
      <c r="O117">
        <f t="shared" ref="O117:O144" ca="1" si="24">+C$11+C$12*F117</f>
        <v>5.2055078901664331E-2</v>
      </c>
      <c r="Q117" s="2">
        <f t="shared" ref="Q117:Q144" si="25">+C117-15018.5</f>
        <v>34546.968999999997</v>
      </c>
      <c r="R117" s="2"/>
    </row>
    <row r="118" spans="1:35" x14ac:dyDescent="0.2">
      <c r="A118" s="15" t="s">
        <v>27</v>
      </c>
      <c r="B118" s="42"/>
      <c r="C118" s="15">
        <v>49565.470999999998</v>
      </c>
      <c r="D118" s="20"/>
      <c r="E118">
        <f t="shared" si="22"/>
        <v>4791.0437368160556</v>
      </c>
      <c r="F118">
        <f t="shared" si="23"/>
        <v>4791</v>
      </c>
      <c r="G118">
        <f>+C118-(C$7+F118*C$8)</f>
        <v>5.2446499998040963E-2</v>
      </c>
      <c r="J118">
        <f>+G118</f>
        <v>5.2446499998040963E-2</v>
      </c>
      <c r="O118">
        <f t="shared" ca="1" si="24"/>
        <v>5.2055078901664331E-2</v>
      </c>
      <c r="Q118" s="2">
        <f t="shared" si="25"/>
        <v>34546.970999999998</v>
      </c>
      <c r="R118" s="2"/>
    </row>
    <row r="119" spans="1:35" x14ac:dyDescent="0.2">
      <c r="A119" s="14" t="s">
        <v>28</v>
      </c>
      <c r="B119" s="39"/>
      <c r="C119" s="38">
        <v>50360.497100000001</v>
      </c>
      <c r="D119" s="11" t="s">
        <v>15</v>
      </c>
      <c r="E119">
        <f t="shared" si="22"/>
        <v>5454.041463934318</v>
      </c>
      <c r="F119">
        <f t="shared" si="23"/>
        <v>5454</v>
      </c>
      <c r="G119">
        <f>+C119-(C$7+F119*C$8)</f>
        <v>4.9721000003046356E-2</v>
      </c>
      <c r="J119">
        <f>+G119</f>
        <v>4.9721000003046356E-2</v>
      </c>
      <c r="O119">
        <f t="shared" ca="1" si="24"/>
        <v>5.3734621340323974E-2</v>
      </c>
      <c r="Q119" s="2">
        <f t="shared" si="25"/>
        <v>35341.997100000001</v>
      </c>
      <c r="R119" s="2"/>
    </row>
    <row r="120" spans="1:35" x14ac:dyDescent="0.2">
      <c r="A120" s="15" t="s">
        <v>28</v>
      </c>
      <c r="B120" s="45"/>
      <c r="C120" s="15">
        <v>50360.497100000001</v>
      </c>
      <c r="D120" s="10">
        <v>8.9999999999999998E-4</v>
      </c>
      <c r="E120">
        <f t="shared" si="22"/>
        <v>5454.041463934318</v>
      </c>
      <c r="F120">
        <f t="shared" si="23"/>
        <v>5454</v>
      </c>
      <c r="G120">
        <f>+C120-(C$7+F120*C$8)</f>
        <v>4.9721000003046356E-2</v>
      </c>
      <c r="J120">
        <f>+G120</f>
        <v>4.9721000003046356E-2</v>
      </c>
      <c r="O120">
        <f t="shared" ca="1" si="24"/>
        <v>5.3734621340323974E-2</v>
      </c>
      <c r="Q120" s="2">
        <f t="shared" si="25"/>
        <v>35341.997100000001</v>
      </c>
      <c r="R120" s="2"/>
    </row>
    <row r="121" spans="1:35" x14ac:dyDescent="0.2">
      <c r="A121" s="14" t="s">
        <v>72</v>
      </c>
      <c r="B121" s="39"/>
      <c r="C121" s="38">
        <v>50667.415999999997</v>
      </c>
      <c r="D121" s="11">
        <v>7.0000000000000001E-3</v>
      </c>
      <c r="E121">
        <f t="shared" si="22"/>
        <v>5709.9909643464862</v>
      </c>
      <c r="F121">
        <f t="shared" si="23"/>
        <v>5710</v>
      </c>
      <c r="I121" s="9">
        <v>-1.0835000000952277E-2</v>
      </c>
      <c r="O121">
        <f t="shared" ca="1" si="24"/>
        <v>5.4383132447860721E-2</v>
      </c>
      <c r="Q121" s="2">
        <f t="shared" si="25"/>
        <v>35648.915999999997</v>
      </c>
      <c r="R121" s="2"/>
      <c r="AD121" t="s">
        <v>34</v>
      </c>
      <c r="AE121">
        <v>16</v>
      </c>
      <c r="AG121" t="s">
        <v>71</v>
      </c>
      <c r="AI121" t="s">
        <v>42</v>
      </c>
    </row>
    <row r="122" spans="1:35" x14ac:dyDescent="0.2">
      <c r="A122" s="14" t="s">
        <v>72</v>
      </c>
      <c r="B122" s="39"/>
      <c r="C122" s="38">
        <v>50667.44</v>
      </c>
      <c r="D122" s="11">
        <v>8.9999999999999993E-3</v>
      </c>
      <c r="E122">
        <f t="shared" si="22"/>
        <v>5710.0109787151396</v>
      </c>
      <c r="F122">
        <f t="shared" si="23"/>
        <v>5710</v>
      </c>
      <c r="I122" s="9">
        <v>1.3165000003937166E-2</v>
      </c>
      <c r="O122">
        <f t="shared" ca="1" si="24"/>
        <v>5.4383132447860721E-2</v>
      </c>
      <c r="Q122" s="2">
        <f t="shared" si="25"/>
        <v>35648.94</v>
      </c>
      <c r="R122" s="2"/>
      <c r="AD122" t="s">
        <v>34</v>
      </c>
      <c r="AE122">
        <v>17</v>
      </c>
      <c r="AG122" t="s">
        <v>73</v>
      </c>
      <c r="AI122" t="s">
        <v>42</v>
      </c>
    </row>
    <row r="123" spans="1:35" x14ac:dyDescent="0.2">
      <c r="A123" s="14" t="s">
        <v>72</v>
      </c>
      <c r="B123" s="39"/>
      <c r="C123" s="38">
        <v>50673.419000000002</v>
      </c>
      <c r="D123" s="11">
        <v>8.0000000000000002E-3</v>
      </c>
      <c r="E123">
        <f t="shared" si="22"/>
        <v>5714.9970583047771</v>
      </c>
      <c r="F123">
        <f t="shared" si="23"/>
        <v>5715</v>
      </c>
      <c r="I123" s="9">
        <v>-3.5274999972898513E-3</v>
      </c>
      <c r="O123">
        <f t="shared" ca="1" si="24"/>
        <v>5.4395798680429805E-2</v>
      </c>
      <c r="Q123" s="2">
        <f t="shared" si="25"/>
        <v>35654.919000000002</v>
      </c>
      <c r="R123" s="2"/>
      <c r="AD123" t="s">
        <v>34</v>
      </c>
      <c r="AE123">
        <v>19</v>
      </c>
      <c r="AG123" t="s">
        <v>71</v>
      </c>
      <c r="AI123" t="s">
        <v>42</v>
      </c>
    </row>
    <row r="124" spans="1:35" x14ac:dyDescent="0.2">
      <c r="A124" s="14" t="s">
        <v>74</v>
      </c>
      <c r="B124" s="39"/>
      <c r="C124" s="38">
        <v>50679.423999999999</v>
      </c>
      <c r="D124" s="11">
        <v>5.0000000000000001E-3</v>
      </c>
      <c r="E124">
        <f t="shared" si="22"/>
        <v>5720.0048201271165</v>
      </c>
      <c r="F124">
        <f t="shared" si="23"/>
        <v>5720</v>
      </c>
      <c r="I124" s="9">
        <v>5.7799999995040707E-3</v>
      </c>
      <c r="O124">
        <f t="shared" ca="1" si="24"/>
        <v>5.4408464912998875E-2</v>
      </c>
      <c r="Q124" s="2">
        <f t="shared" si="25"/>
        <v>35660.923999999999</v>
      </c>
      <c r="R124" s="2"/>
      <c r="AD124" t="s">
        <v>34</v>
      </c>
      <c r="AE124">
        <v>10</v>
      </c>
      <c r="AG124" t="s">
        <v>54</v>
      </c>
      <c r="AI124" t="s">
        <v>42</v>
      </c>
    </row>
    <row r="125" spans="1:35" x14ac:dyDescent="0.2">
      <c r="A125" s="14" t="s">
        <v>72</v>
      </c>
      <c r="B125" s="39"/>
      <c r="C125" s="38">
        <v>50703.400999999998</v>
      </c>
      <c r="D125" s="11">
        <v>4.0000000000000001E-3</v>
      </c>
      <c r="E125">
        <f t="shared" si="22"/>
        <v>5740.0000083393197</v>
      </c>
      <c r="F125">
        <f t="shared" si="23"/>
        <v>5740</v>
      </c>
      <c r="I125" s="9">
        <v>1.0000003385357559E-5</v>
      </c>
      <c r="O125">
        <f t="shared" ca="1" si="24"/>
        <v>5.4459129843275188E-2</v>
      </c>
      <c r="Q125" s="2">
        <f t="shared" si="25"/>
        <v>35684.900999999998</v>
      </c>
      <c r="R125" s="2"/>
      <c r="AD125" t="s">
        <v>34</v>
      </c>
      <c r="AE125">
        <v>9</v>
      </c>
      <c r="AG125" t="s">
        <v>54</v>
      </c>
      <c r="AI125" t="s">
        <v>42</v>
      </c>
    </row>
    <row r="126" spans="1:35" x14ac:dyDescent="0.2">
      <c r="A126" s="61" t="s">
        <v>463</v>
      </c>
      <c r="B126" s="60" t="s">
        <v>93</v>
      </c>
      <c r="C126" s="61">
        <v>50703.454299999998</v>
      </c>
      <c r="D126" s="61" t="s">
        <v>94</v>
      </c>
      <c r="E126" s="14">
        <f t="shared" si="22"/>
        <v>5740.044456916361</v>
      </c>
      <c r="F126">
        <f t="shared" si="23"/>
        <v>5740</v>
      </c>
      <c r="G126">
        <f>+C126-(C$7+F126*C$8)</f>
        <v>5.3310000002966262E-2</v>
      </c>
      <c r="J126">
        <f>+G126</f>
        <v>5.3310000002966262E-2</v>
      </c>
      <c r="O126">
        <f t="shared" ca="1" si="24"/>
        <v>5.4459129843275188E-2</v>
      </c>
      <c r="Q126" s="2">
        <f t="shared" si="25"/>
        <v>35684.954299999998</v>
      </c>
      <c r="R126" s="2"/>
    </row>
    <row r="127" spans="1:35" x14ac:dyDescent="0.2">
      <c r="A127" s="14" t="s">
        <v>76</v>
      </c>
      <c r="B127" s="39"/>
      <c r="C127" s="38">
        <v>50715.442900000002</v>
      </c>
      <c r="D127" s="11">
        <v>6.9999999999999999E-4</v>
      </c>
      <c r="E127">
        <f t="shared" si="22"/>
        <v>5750.0421344156684</v>
      </c>
      <c r="F127">
        <f t="shared" si="23"/>
        <v>5750</v>
      </c>
      <c r="G127">
        <f>+C127-(C$7+F127*C$8)</f>
        <v>5.0525000006018672E-2</v>
      </c>
      <c r="J127">
        <f>G127</f>
        <v>5.0525000006018672E-2</v>
      </c>
      <c r="M127" s="9"/>
      <c r="O127">
        <f t="shared" ca="1" si="24"/>
        <v>5.4484462308413341E-2</v>
      </c>
      <c r="Q127" s="2">
        <f t="shared" si="25"/>
        <v>35696.942900000002</v>
      </c>
      <c r="R127" s="2"/>
      <c r="AD127" t="s">
        <v>48</v>
      </c>
      <c r="AG127" t="s">
        <v>75</v>
      </c>
      <c r="AI127" t="s">
        <v>36</v>
      </c>
    </row>
    <row r="128" spans="1:35" x14ac:dyDescent="0.2">
      <c r="A128" s="14" t="s">
        <v>29</v>
      </c>
      <c r="B128" s="39"/>
      <c r="C128" s="38">
        <v>50715.442900000002</v>
      </c>
      <c r="D128" s="11" t="s">
        <v>15</v>
      </c>
      <c r="E128">
        <f t="shared" si="22"/>
        <v>5750.0421344156684</v>
      </c>
      <c r="F128">
        <f t="shared" si="23"/>
        <v>5750</v>
      </c>
      <c r="G128">
        <f>+C128-(C$7+F128*C$8)</f>
        <v>5.0525000006018672E-2</v>
      </c>
      <c r="J128">
        <f>+G128</f>
        <v>5.0525000006018672E-2</v>
      </c>
      <c r="M128" s="9"/>
      <c r="O128">
        <f t="shared" ca="1" si="24"/>
        <v>5.4484462308413341E-2</v>
      </c>
      <c r="Q128" s="2">
        <f t="shared" si="25"/>
        <v>35696.942900000002</v>
      </c>
      <c r="R128" s="2"/>
    </row>
    <row r="129" spans="1:35" x14ac:dyDescent="0.2">
      <c r="A129" s="14" t="s">
        <v>72</v>
      </c>
      <c r="B129" s="39"/>
      <c r="C129" s="38">
        <v>50727.41</v>
      </c>
      <c r="D129" s="11">
        <v>6.0000000000000001E-3</v>
      </c>
      <c r="E129">
        <f t="shared" si="22"/>
        <v>5760.0218823763935</v>
      </c>
      <c r="F129">
        <f t="shared" si="23"/>
        <v>5760</v>
      </c>
      <c r="I129" s="9">
        <v>2.6240000006509945E-2</v>
      </c>
      <c r="O129">
        <f t="shared" ca="1" si="24"/>
        <v>5.4509794773551494E-2</v>
      </c>
      <c r="Q129" s="2">
        <f t="shared" si="25"/>
        <v>35708.910000000003</v>
      </c>
      <c r="R129" s="2"/>
      <c r="AD129" t="s">
        <v>34</v>
      </c>
      <c r="AE129">
        <v>8</v>
      </c>
      <c r="AG129" t="s">
        <v>54</v>
      </c>
      <c r="AI129" t="s">
        <v>42</v>
      </c>
    </row>
    <row r="130" spans="1:35" x14ac:dyDescent="0.2">
      <c r="A130" s="61" t="s">
        <v>463</v>
      </c>
      <c r="B130" s="60" t="s">
        <v>93</v>
      </c>
      <c r="C130" s="61">
        <v>50986.425499999998</v>
      </c>
      <c r="D130" s="61" t="s">
        <v>94</v>
      </c>
      <c r="E130" s="14">
        <f t="shared" si="22"/>
        <v>5976.0232033247194</v>
      </c>
      <c r="F130">
        <f t="shared" si="23"/>
        <v>5976</v>
      </c>
      <c r="G130">
        <f t="shared" ref="G130:G142" si="26">+C130-(C$7+F130*C$8)</f>
        <v>2.7823999997053761E-2</v>
      </c>
      <c r="J130">
        <f>+G130</f>
        <v>2.7823999997053761E-2</v>
      </c>
      <c r="O130">
        <f t="shared" ca="1" si="24"/>
        <v>5.5056976020535636E-2</v>
      </c>
      <c r="Q130" s="2">
        <f t="shared" si="25"/>
        <v>35967.925499999998</v>
      </c>
      <c r="R130" s="2"/>
    </row>
    <row r="131" spans="1:35" x14ac:dyDescent="0.2">
      <c r="A131" s="61" t="s">
        <v>463</v>
      </c>
      <c r="B131" s="60" t="s">
        <v>93</v>
      </c>
      <c r="C131" s="61">
        <v>51016.419900000001</v>
      </c>
      <c r="D131" s="61" t="s">
        <v>94</v>
      </c>
      <c r="E131" s="14">
        <f t="shared" si="22"/>
        <v>6001.0364941164034</v>
      </c>
      <c r="F131">
        <f t="shared" si="23"/>
        <v>6001</v>
      </c>
      <c r="G131">
        <f t="shared" si="26"/>
        <v>4.3761500004620757E-2</v>
      </c>
      <c r="J131">
        <f>+G131</f>
        <v>4.3761500004620757E-2</v>
      </c>
      <c r="O131">
        <f t="shared" ca="1" si="24"/>
        <v>5.5120307183381019E-2</v>
      </c>
      <c r="Q131" s="2">
        <f t="shared" si="25"/>
        <v>35997.919900000001</v>
      </c>
      <c r="R131" s="2"/>
    </row>
    <row r="132" spans="1:35" x14ac:dyDescent="0.2">
      <c r="A132" s="61" t="s">
        <v>463</v>
      </c>
      <c r="B132" s="60" t="s">
        <v>93</v>
      </c>
      <c r="C132" s="61">
        <v>51016.424800000001</v>
      </c>
      <c r="D132" s="61" t="s">
        <v>94</v>
      </c>
      <c r="E132" s="14">
        <f t="shared" si="22"/>
        <v>6001.0405803833355</v>
      </c>
      <c r="F132">
        <f t="shared" si="23"/>
        <v>6001</v>
      </c>
      <c r="G132">
        <f t="shared" si="26"/>
        <v>4.8661500004527625E-2</v>
      </c>
      <c r="J132">
        <f>+G132</f>
        <v>4.8661500004527625E-2</v>
      </c>
      <c r="O132">
        <f t="shared" ca="1" si="24"/>
        <v>5.5120307183381019E-2</v>
      </c>
      <c r="Q132" s="2">
        <f t="shared" si="25"/>
        <v>35997.924800000001</v>
      </c>
      <c r="R132" s="2"/>
    </row>
    <row r="133" spans="1:35" x14ac:dyDescent="0.2">
      <c r="A133" s="14" t="s">
        <v>33</v>
      </c>
      <c r="B133" s="39"/>
      <c r="C133" s="38">
        <v>51016.425499999998</v>
      </c>
      <c r="D133" s="11">
        <v>4.1999999999999997E-3</v>
      </c>
      <c r="E133">
        <f t="shared" si="22"/>
        <v>6001.0411641357514</v>
      </c>
      <c r="F133">
        <f t="shared" si="23"/>
        <v>6001</v>
      </c>
      <c r="G133">
        <f t="shared" si="26"/>
        <v>4.9361500001396053E-2</v>
      </c>
      <c r="K133">
        <f>+G133</f>
        <v>4.9361500001396053E-2</v>
      </c>
      <c r="O133">
        <f t="shared" ca="1" si="24"/>
        <v>5.5120307183381019E-2</v>
      </c>
      <c r="Q133" s="2">
        <f t="shared" si="25"/>
        <v>35997.925499999998</v>
      </c>
      <c r="R133" s="2"/>
    </row>
    <row r="134" spans="1:35" x14ac:dyDescent="0.2">
      <c r="A134" s="61" t="s">
        <v>463</v>
      </c>
      <c r="B134" s="60" t="s">
        <v>93</v>
      </c>
      <c r="C134" s="61">
        <v>51016.426200000002</v>
      </c>
      <c r="D134" s="61" t="s">
        <v>94</v>
      </c>
      <c r="E134" s="14">
        <f t="shared" si="22"/>
        <v>6001.0417478881745</v>
      </c>
      <c r="F134">
        <f t="shared" si="23"/>
        <v>6001</v>
      </c>
      <c r="G134">
        <f t="shared" si="26"/>
        <v>5.0061500005540438E-2</v>
      </c>
      <c r="J134">
        <f t="shared" ref="J134:J139" si="27">+G134</f>
        <v>5.0061500005540438E-2</v>
      </c>
      <c r="O134">
        <f t="shared" ca="1" si="24"/>
        <v>5.5120307183381019E-2</v>
      </c>
      <c r="Q134" s="2">
        <f t="shared" si="25"/>
        <v>35997.926200000002</v>
      </c>
      <c r="R134" s="2"/>
    </row>
    <row r="135" spans="1:35" x14ac:dyDescent="0.2">
      <c r="A135" s="61" t="s">
        <v>463</v>
      </c>
      <c r="B135" s="60" t="s">
        <v>93</v>
      </c>
      <c r="C135" s="61">
        <v>51016.433799999999</v>
      </c>
      <c r="D135" s="61" t="s">
        <v>94</v>
      </c>
      <c r="E135" s="14">
        <f t="shared" si="22"/>
        <v>6001.0480857715775</v>
      </c>
      <c r="F135">
        <f t="shared" si="23"/>
        <v>6001</v>
      </c>
      <c r="G135">
        <f t="shared" si="26"/>
        <v>5.7661500002723187E-2</v>
      </c>
      <c r="J135">
        <f t="shared" si="27"/>
        <v>5.7661500002723187E-2</v>
      </c>
      <c r="O135">
        <f t="shared" ca="1" si="24"/>
        <v>5.5120307183381019E-2</v>
      </c>
      <c r="Q135" s="2">
        <f t="shared" si="25"/>
        <v>35997.933799999999</v>
      </c>
      <c r="R135" s="2"/>
    </row>
    <row r="136" spans="1:35" x14ac:dyDescent="0.2">
      <c r="A136" s="61" t="s">
        <v>463</v>
      </c>
      <c r="B136" s="60" t="s">
        <v>93</v>
      </c>
      <c r="C136" s="61">
        <v>51016.434500000003</v>
      </c>
      <c r="D136" s="61" t="s">
        <v>94</v>
      </c>
      <c r="E136" s="14">
        <f t="shared" si="22"/>
        <v>6001.0486695239997</v>
      </c>
      <c r="F136">
        <f t="shared" si="23"/>
        <v>6001</v>
      </c>
      <c r="G136">
        <f t="shared" si="26"/>
        <v>5.8361500006867573E-2</v>
      </c>
      <c r="J136">
        <f t="shared" si="27"/>
        <v>5.8361500006867573E-2</v>
      </c>
      <c r="O136">
        <f t="shared" ca="1" si="24"/>
        <v>5.5120307183381019E-2</v>
      </c>
      <c r="Q136" s="2">
        <f t="shared" si="25"/>
        <v>35997.934500000003</v>
      </c>
      <c r="R136" s="2"/>
    </row>
    <row r="137" spans="1:35" x14ac:dyDescent="0.2">
      <c r="A137" s="61" t="s">
        <v>463</v>
      </c>
      <c r="B137" s="60" t="s">
        <v>93</v>
      </c>
      <c r="C137" s="61">
        <v>51016.450499999999</v>
      </c>
      <c r="D137" s="61" t="s">
        <v>94</v>
      </c>
      <c r="E137" s="14">
        <f t="shared" si="22"/>
        <v>6001.0620124364286</v>
      </c>
      <c r="F137">
        <f t="shared" si="23"/>
        <v>6001</v>
      </c>
      <c r="G137">
        <f t="shared" si="26"/>
        <v>7.4361500002851244E-2</v>
      </c>
      <c r="J137">
        <f t="shared" si="27"/>
        <v>7.4361500002851244E-2</v>
      </c>
      <c r="O137">
        <f t="shared" ca="1" si="24"/>
        <v>5.5120307183381019E-2</v>
      </c>
      <c r="Q137" s="2">
        <f t="shared" si="25"/>
        <v>35997.950499999999</v>
      </c>
      <c r="R137" s="2"/>
    </row>
    <row r="138" spans="1:35" x14ac:dyDescent="0.2">
      <c r="A138" s="61" t="s">
        <v>463</v>
      </c>
      <c r="B138" s="60" t="s">
        <v>93</v>
      </c>
      <c r="C138" s="61">
        <v>51034.414400000001</v>
      </c>
      <c r="D138" s="61" t="s">
        <v>94</v>
      </c>
      <c r="E138" s="14">
        <f t="shared" si="22"/>
        <v>6016.0426839768743</v>
      </c>
      <c r="F138">
        <f t="shared" si="23"/>
        <v>6016</v>
      </c>
      <c r="G138">
        <f t="shared" si="26"/>
        <v>5.1184000003559049E-2</v>
      </c>
      <c r="J138">
        <f t="shared" si="27"/>
        <v>5.1184000003559049E-2</v>
      </c>
      <c r="O138">
        <f t="shared" ca="1" si="24"/>
        <v>5.5158305881088249E-2</v>
      </c>
      <c r="Q138" s="2">
        <f t="shared" si="25"/>
        <v>36015.914400000001</v>
      </c>
      <c r="R138" s="2"/>
    </row>
    <row r="139" spans="1:35" x14ac:dyDescent="0.2">
      <c r="A139" s="14" t="s">
        <v>32</v>
      </c>
      <c r="B139" s="39"/>
      <c r="C139" s="38">
        <v>51467.304600000003</v>
      </c>
      <c r="D139" s="11">
        <v>1E-3</v>
      </c>
      <c r="E139">
        <f t="shared" si="22"/>
        <v>6377.0436859462061</v>
      </c>
      <c r="F139">
        <f t="shared" si="23"/>
        <v>6377</v>
      </c>
      <c r="G139">
        <f t="shared" si="26"/>
        <v>5.2385500006494112E-2</v>
      </c>
      <c r="J139">
        <f t="shared" si="27"/>
        <v>5.2385500006494112E-2</v>
      </c>
      <c r="O139">
        <f t="shared" ca="1" si="24"/>
        <v>5.6072807872575625E-2</v>
      </c>
      <c r="Q139" s="2">
        <f t="shared" si="25"/>
        <v>36448.804600000003</v>
      </c>
      <c r="R139" s="2"/>
    </row>
    <row r="140" spans="1:35" x14ac:dyDescent="0.2">
      <c r="A140" s="16" t="s">
        <v>30</v>
      </c>
      <c r="B140" s="39"/>
      <c r="C140" s="38">
        <v>51891.804040000003</v>
      </c>
      <c r="D140" s="11">
        <v>2.9999999999999997E-4</v>
      </c>
      <c r="E140">
        <f t="shared" si="22"/>
        <v>6731.0473644203767</v>
      </c>
      <c r="F140">
        <f t="shared" si="23"/>
        <v>6731</v>
      </c>
      <c r="G140">
        <f t="shared" si="26"/>
        <v>5.6796500008204021E-2</v>
      </c>
      <c r="K140">
        <f>+G140</f>
        <v>5.6796500008204021E-2</v>
      </c>
      <c r="O140">
        <f t="shared" ca="1" si="24"/>
        <v>5.6969577138466294E-2</v>
      </c>
      <c r="Q140" s="2">
        <f t="shared" si="25"/>
        <v>36873.304040000003</v>
      </c>
      <c r="R140" s="2"/>
    </row>
    <row r="141" spans="1:35" x14ac:dyDescent="0.2">
      <c r="A141" s="17" t="s">
        <v>80</v>
      </c>
      <c r="B141" s="37" t="s">
        <v>81</v>
      </c>
      <c r="C141" s="46">
        <v>52507.561500000003</v>
      </c>
      <c r="D141" s="12">
        <v>4.0000000000000001E-3</v>
      </c>
      <c r="E141">
        <f t="shared" si="22"/>
        <v>7244.5472311997364</v>
      </c>
      <c r="F141">
        <f t="shared" si="23"/>
        <v>7244.5</v>
      </c>
      <c r="G141">
        <f t="shared" si="26"/>
        <v>5.6636750006873626E-2</v>
      </c>
      <c r="K141">
        <f>+G141</f>
        <v>5.6636750006873626E-2</v>
      </c>
      <c r="O141">
        <f t="shared" ca="1" si="24"/>
        <v>5.8270399223310523E-2</v>
      </c>
      <c r="Q141" s="2">
        <f t="shared" si="25"/>
        <v>37489.061500000003</v>
      </c>
      <c r="R141" s="2"/>
    </row>
    <row r="142" spans="1:35" x14ac:dyDescent="0.2">
      <c r="A142" s="18" t="s">
        <v>82</v>
      </c>
      <c r="B142" s="37"/>
      <c r="C142" s="38">
        <v>52835.525500000003</v>
      </c>
      <c r="D142" s="38">
        <v>2.9999999999999997E-4</v>
      </c>
      <c r="E142">
        <f t="shared" si="22"/>
        <v>7518.0469145140487</v>
      </c>
      <c r="F142">
        <f t="shared" si="23"/>
        <v>7518</v>
      </c>
      <c r="G142">
        <f t="shared" si="26"/>
        <v>5.6257000003824942E-2</v>
      </c>
      <c r="J142">
        <f>+G142</f>
        <v>5.6257000003824942E-2</v>
      </c>
      <c r="O142">
        <f t="shared" ca="1" si="24"/>
        <v>5.8963242144839043E-2</v>
      </c>
      <c r="Q142" s="2">
        <f t="shared" si="25"/>
        <v>37817.025500000003</v>
      </c>
      <c r="R142" s="2"/>
    </row>
    <row r="143" spans="1:35" x14ac:dyDescent="0.2">
      <c r="A143" s="38" t="s">
        <v>92</v>
      </c>
      <c r="B143" s="39" t="s">
        <v>93</v>
      </c>
      <c r="C143" s="38">
        <v>52847.502840000001</v>
      </c>
      <c r="D143" s="38" t="s">
        <v>94</v>
      </c>
      <c r="E143">
        <f t="shared" si="22"/>
        <v>7528.0352019387274</v>
      </c>
      <c r="F143">
        <f t="shared" si="23"/>
        <v>7528</v>
      </c>
      <c r="K143" s="32">
        <v>4.2212000000290573E-2</v>
      </c>
      <c r="O143">
        <f t="shared" ca="1" si="24"/>
        <v>5.8988574609977203E-2</v>
      </c>
      <c r="Q143" s="2">
        <f t="shared" si="25"/>
        <v>37829.002840000001</v>
      </c>
      <c r="R143" s="2"/>
    </row>
    <row r="144" spans="1:35" x14ac:dyDescent="0.2">
      <c r="A144" s="40" t="s">
        <v>84</v>
      </c>
      <c r="B144" s="17"/>
      <c r="C144" s="38">
        <v>53618.565999999999</v>
      </c>
      <c r="D144" s="38">
        <v>2.0000000000000001E-4</v>
      </c>
      <c r="E144" s="14">
        <f t="shared" si="22"/>
        <v>8171.0494659290816</v>
      </c>
      <c r="F144">
        <f t="shared" si="23"/>
        <v>8171</v>
      </c>
      <c r="G144">
        <f>+C144-(C$7+F144*C$8)</f>
        <v>5.9316500002751127E-2</v>
      </c>
      <c r="J144">
        <f>+G144</f>
        <v>5.9316500002751127E-2</v>
      </c>
      <c r="O144">
        <f t="shared" ca="1" si="24"/>
        <v>6.0617452118360532E-2</v>
      </c>
      <c r="Q144" s="2">
        <f t="shared" si="25"/>
        <v>38600.065999999999</v>
      </c>
      <c r="R144" s="2"/>
    </row>
    <row r="145" spans="1:18" x14ac:dyDescent="0.2">
      <c r="A145" s="40" t="s">
        <v>90</v>
      </c>
      <c r="B145" s="39" t="s">
        <v>81</v>
      </c>
      <c r="C145" s="38">
        <v>54018.490599999997</v>
      </c>
      <c r="D145" s="38">
        <v>4.1000000000000003E-3</v>
      </c>
      <c r="E145" s="14">
        <f t="shared" ref="E145:E161" si="28">+(C145-C$7)/C$8</f>
        <v>8504.5593982680057</v>
      </c>
      <c r="F145">
        <f t="shared" ref="F145:F162" si="29">ROUND(2*E145,0)/2</f>
        <v>8504.5</v>
      </c>
      <c r="G145" s="32"/>
      <c r="J145" s="32">
        <v>7.1226749998459127E-2</v>
      </c>
      <c r="O145">
        <f t="shared" ref="O145:O161" ca="1" si="30">+C$11+C$12*F145</f>
        <v>6.1462289830717984E-2</v>
      </c>
      <c r="Q145" s="2">
        <f t="shared" ref="Q145:Q161" si="31">+C145-15018.5</f>
        <v>38999.990599999997</v>
      </c>
      <c r="R145" s="2"/>
    </row>
    <row r="146" spans="1:18" x14ac:dyDescent="0.2">
      <c r="A146" s="16" t="s">
        <v>95</v>
      </c>
      <c r="B146" s="39"/>
      <c r="C146" s="38">
        <v>54357.836000000003</v>
      </c>
      <c r="D146" s="38">
        <v>2E-3</v>
      </c>
      <c r="E146" s="14">
        <f t="shared" si="28"/>
        <v>8787.550395554812</v>
      </c>
      <c r="F146">
        <f t="shared" si="29"/>
        <v>8787.5</v>
      </c>
      <c r="G146">
        <f t="shared" ref="G146:G161" si="32">+C146-(C$7+F146*C$8)</f>
        <v>6.0431249999965075E-2</v>
      </c>
      <c r="K146">
        <f t="shared" ref="K146:K151" si="33">+G146</f>
        <v>6.0431249999965075E-2</v>
      </c>
      <c r="O146">
        <f t="shared" ca="1" si="30"/>
        <v>6.2179198594127752E-2</v>
      </c>
      <c r="Q146" s="2">
        <f t="shared" si="31"/>
        <v>39339.336000000003</v>
      </c>
      <c r="R146" s="2"/>
    </row>
    <row r="147" spans="1:18" x14ac:dyDescent="0.2">
      <c r="A147" s="16" t="s">
        <v>95</v>
      </c>
      <c r="B147" s="39"/>
      <c r="C147" s="38">
        <v>54360.833200000001</v>
      </c>
      <c r="D147" s="38">
        <v>2.9999999999999997E-4</v>
      </c>
      <c r="E147" s="14">
        <f t="shared" si="28"/>
        <v>8790.0498566262377</v>
      </c>
      <c r="F147">
        <f t="shared" si="29"/>
        <v>8790</v>
      </c>
      <c r="G147">
        <f t="shared" si="32"/>
        <v>5.978500000492204E-2</v>
      </c>
      <c r="K147">
        <f t="shared" si="33"/>
        <v>5.978500000492204E-2</v>
      </c>
      <c r="O147">
        <f t="shared" ca="1" si="30"/>
        <v>6.2185531710412294E-2</v>
      </c>
      <c r="Q147" s="2">
        <f t="shared" si="31"/>
        <v>39342.333200000001</v>
      </c>
      <c r="R147" s="2"/>
    </row>
    <row r="148" spans="1:18" x14ac:dyDescent="0.2">
      <c r="A148" s="61" t="s">
        <v>565</v>
      </c>
      <c r="B148" s="60" t="s">
        <v>93</v>
      </c>
      <c r="C148" s="61">
        <v>54364.433499999999</v>
      </c>
      <c r="D148" s="61" t="s">
        <v>94</v>
      </c>
      <c r="E148" s="14">
        <f t="shared" si="28"/>
        <v>8793.0522621031687</v>
      </c>
      <c r="F148">
        <f t="shared" si="29"/>
        <v>8793</v>
      </c>
      <c r="G148">
        <f t="shared" si="32"/>
        <v>6.2669500002812129E-2</v>
      </c>
      <c r="K148">
        <f t="shared" si="33"/>
        <v>6.2669500002812129E-2</v>
      </c>
      <c r="O148">
        <f t="shared" ca="1" si="30"/>
        <v>6.219313144995374E-2</v>
      </c>
      <c r="Q148" s="2">
        <f t="shared" si="31"/>
        <v>39345.933499999999</v>
      </c>
      <c r="R148" s="2"/>
    </row>
    <row r="149" spans="1:18" x14ac:dyDescent="0.2">
      <c r="A149" s="61" t="s">
        <v>570</v>
      </c>
      <c r="B149" s="60" t="s">
        <v>93</v>
      </c>
      <c r="C149" s="61">
        <v>54798.526400000002</v>
      </c>
      <c r="D149" s="61" t="s">
        <v>94</v>
      </c>
      <c r="E149" s="14">
        <f t="shared" si="28"/>
        <v>9155.0562341214154</v>
      </c>
      <c r="F149">
        <f t="shared" si="29"/>
        <v>9155</v>
      </c>
      <c r="G149">
        <f t="shared" si="32"/>
        <v>6.7432499999995343E-2</v>
      </c>
      <c r="K149">
        <f t="shared" si="33"/>
        <v>6.7432499999995343E-2</v>
      </c>
      <c r="O149">
        <f t="shared" ca="1" si="30"/>
        <v>6.3110166687954938E-2</v>
      </c>
      <c r="Q149" s="2">
        <f t="shared" si="31"/>
        <v>39780.026400000002</v>
      </c>
      <c r="R149" s="2"/>
    </row>
    <row r="150" spans="1:18" x14ac:dyDescent="0.2">
      <c r="A150" s="61" t="s">
        <v>575</v>
      </c>
      <c r="B150" s="60" t="s">
        <v>93</v>
      </c>
      <c r="C150" s="61">
        <v>55063.531000000003</v>
      </c>
      <c r="D150" s="61" t="s">
        <v>94</v>
      </c>
      <c r="E150" s="14">
        <f t="shared" si="28"/>
        <v>9376.0520573728591</v>
      </c>
      <c r="F150">
        <f t="shared" si="29"/>
        <v>9376</v>
      </c>
      <c r="G150">
        <f t="shared" si="32"/>
        <v>6.2424000003375113E-2</v>
      </c>
      <c r="K150">
        <f t="shared" si="33"/>
        <v>6.2424000003375113E-2</v>
      </c>
      <c r="O150">
        <f t="shared" ca="1" si="30"/>
        <v>6.3670014167508143E-2</v>
      </c>
      <c r="Q150" s="2">
        <f t="shared" si="31"/>
        <v>40045.031000000003</v>
      </c>
      <c r="R150" s="2"/>
    </row>
    <row r="151" spans="1:18" x14ac:dyDescent="0.2">
      <c r="A151" s="41" t="s">
        <v>96</v>
      </c>
      <c r="B151" s="42" t="s">
        <v>93</v>
      </c>
      <c r="C151" s="41">
        <v>55106.702100000002</v>
      </c>
      <c r="D151" s="41">
        <v>5.0000000000000001E-4</v>
      </c>
      <c r="E151" s="14">
        <f t="shared" si="28"/>
        <v>9412.0538203051638</v>
      </c>
      <c r="F151">
        <f t="shared" si="29"/>
        <v>9412</v>
      </c>
      <c r="G151">
        <f t="shared" si="32"/>
        <v>6.4538000005995855E-2</v>
      </c>
      <c r="K151">
        <f t="shared" si="33"/>
        <v>6.4538000005995855E-2</v>
      </c>
      <c r="O151">
        <f t="shared" ca="1" si="30"/>
        <v>6.3761211042005494E-2</v>
      </c>
      <c r="Q151" s="2">
        <f t="shared" si="31"/>
        <v>40088.202100000002</v>
      </c>
      <c r="R151" s="2"/>
    </row>
    <row r="152" spans="1:18" x14ac:dyDescent="0.2">
      <c r="A152" s="63" t="s">
        <v>106</v>
      </c>
      <c r="B152" s="63"/>
      <c r="C152" s="64">
        <v>55388.510799999996</v>
      </c>
      <c r="D152" s="64">
        <v>6.3E-3</v>
      </c>
      <c r="E152" s="14">
        <f t="shared" si="28"/>
        <v>9647.0631207320894</v>
      </c>
      <c r="F152">
        <f t="shared" si="29"/>
        <v>9647</v>
      </c>
      <c r="G152">
        <f t="shared" si="32"/>
        <v>7.5690499994379934E-2</v>
      </c>
      <c r="J152">
        <f>+G152</f>
        <v>7.5690499994379934E-2</v>
      </c>
      <c r="O152">
        <f t="shared" ca="1" si="30"/>
        <v>6.4356523972752128E-2</v>
      </c>
      <c r="Q152" s="2">
        <f t="shared" si="31"/>
        <v>40370.010799999996</v>
      </c>
      <c r="R152" s="2"/>
    </row>
    <row r="153" spans="1:18" x14ac:dyDescent="0.2">
      <c r="A153" s="64" t="s">
        <v>590</v>
      </c>
      <c r="B153" s="65" t="s">
        <v>93</v>
      </c>
      <c r="C153" s="64">
        <v>55815.390700000004</v>
      </c>
      <c r="D153" s="64" t="s">
        <v>94</v>
      </c>
      <c r="E153" s="14">
        <f t="shared" si="28"/>
        <v>10003.051941039343</v>
      </c>
      <c r="F153">
        <f t="shared" si="29"/>
        <v>10003</v>
      </c>
      <c r="G153">
        <f t="shared" si="32"/>
        <v>6.22845000034431E-2</v>
      </c>
      <c r="K153">
        <f>+G153</f>
        <v>6.22845000034431E-2</v>
      </c>
      <c r="O153">
        <f t="shared" ca="1" si="30"/>
        <v>6.5258359731670434E-2</v>
      </c>
      <c r="Q153" s="2">
        <f t="shared" si="31"/>
        <v>40796.890700000004</v>
      </c>
      <c r="R153" s="2"/>
    </row>
    <row r="154" spans="1:18" x14ac:dyDescent="0.2">
      <c r="A154" s="63" t="s">
        <v>103</v>
      </c>
      <c r="B154" s="65" t="s">
        <v>93</v>
      </c>
      <c r="C154" s="64">
        <v>56153.552499999998</v>
      </c>
      <c r="D154" s="64">
        <v>1.6000000000000001E-3</v>
      </c>
      <c r="E154" s="14">
        <f t="shared" si="28"/>
        <v>10285.055896378941</v>
      </c>
      <c r="F154">
        <f t="shared" si="29"/>
        <v>10285</v>
      </c>
      <c r="G154">
        <f t="shared" si="32"/>
        <v>6.7027500001131557E-2</v>
      </c>
      <c r="J154">
        <f>+G154</f>
        <v>6.7027500001131557E-2</v>
      </c>
      <c r="O154">
        <f t="shared" ca="1" si="30"/>
        <v>6.597273524856638E-2</v>
      </c>
      <c r="Q154" s="2">
        <f t="shared" si="31"/>
        <v>41135.052499999998</v>
      </c>
      <c r="R154" s="2"/>
    </row>
    <row r="155" spans="1:18" x14ac:dyDescent="0.2">
      <c r="A155" s="63" t="s">
        <v>102</v>
      </c>
      <c r="B155" s="65" t="s">
        <v>93</v>
      </c>
      <c r="C155" s="64">
        <v>56220.704899999997</v>
      </c>
      <c r="D155" s="64">
        <v>4.0000000000000002E-4</v>
      </c>
      <c r="E155" s="14">
        <f t="shared" si="28"/>
        <v>10341.056433431166</v>
      </c>
      <c r="F155">
        <f t="shared" si="29"/>
        <v>10341</v>
      </c>
      <c r="G155">
        <f t="shared" si="32"/>
        <v>6.7671500000869855E-2</v>
      </c>
      <c r="K155">
        <f>+G155</f>
        <v>6.7671500000869855E-2</v>
      </c>
      <c r="O155">
        <f t="shared" ca="1" si="30"/>
        <v>6.6114597053340052E-2</v>
      </c>
      <c r="Q155" s="2">
        <f t="shared" si="31"/>
        <v>41202.204899999997</v>
      </c>
      <c r="R155" s="2"/>
    </row>
    <row r="156" spans="1:18" x14ac:dyDescent="0.2">
      <c r="A156" s="64" t="s">
        <v>104</v>
      </c>
      <c r="B156" s="65" t="s">
        <v>93</v>
      </c>
      <c r="C156" s="64">
        <v>56490.506800000003</v>
      </c>
      <c r="D156" s="64">
        <v>6.7000000000000002E-3</v>
      </c>
      <c r="E156" s="14">
        <f t="shared" si="28"/>
        <v>10566.052878795905</v>
      </c>
      <c r="F156">
        <f t="shared" si="29"/>
        <v>10566</v>
      </c>
      <c r="G156">
        <f t="shared" si="32"/>
        <v>6.3409000002138782E-2</v>
      </c>
      <c r="J156">
        <f>+G156</f>
        <v>6.3409000002138782E-2</v>
      </c>
      <c r="O156">
        <f t="shared" ca="1" si="30"/>
        <v>6.6684577518948518E-2</v>
      </c>
      <c r="Q156" s="2">
        <f t="shared" si="31"/>
        <v>41472.006800000003</v>
      </c>
      <c r="R156" s="2"/>
    </row>
    <row r="157" spans="1:18" x14ac:dyDescent="0.2">
      <c r="A157" s="66" t="s">
        <v>107</v>
      </c>
      <c r="B157" s="65"/>
      <c r="C157" s="66">
        <v>56924.601999999999</v>
      </c>
      <c r="D157" s="66">
        <v>3.2000000000000002E-3</v>
      </c>
      <c r="E157" s="14">
        <f t="shared" si="28"/>
        <v>10928.058768857809</v>
      </c>
      <c r="F157">
        <f t="shared" si="29"/>
        <v>10928</v>
      </c>
      <c r="G157">
        <f t="shared" si="32"/>
        <v>7.0471999999426771E-2</v>
      </c>
      <c r="J157">
        <f>+G157</f>
        <v>7.0471999999426771E-2</v>
      </c>
      <c r="O157">
        <f t="shared" ca="1" si="30"/>
        <v>6.7601612756949717E-2</v>
      </c>
      <c r="Q157" s="2">
        <f t="shared" si="31"/>
        <v>41906.101999999999</v>
      </c>
      <c r="R157" s="2"/>
    </row>
    <row r="158" spans="1:18" x14ac:dyDescent="0.2">
      <c r="A158" s="64" t="s">
        <v>616</v>
      </c>
      <c r="B158" s="65" t="s">
        <v>93</v>
      </c>
      <c r="C158" s="64">
        <v>56948.582499999997</v>
      </c>
      <c r="D158" s="64" t="s">
        <v>94</v>
      </c>
      <c r="E158" s="14">
        <f t="shared" si="28"/>
        <v>10948.056875832106</v>
      </c>
      <c r="F158">
        <f t="shared" si="29"/>
        <v>10948</v>
      </c>
      <c r="G158">
        <f t="shared" si="32"/>
        <v>6.8202000002202112E-2</v>
      </c>
      <c r="K158">
        <f t="shared" ref="K158:K163" si="34">+G158</f>
        <v>6.8202000002202112E-2</v>
      </c>
      <c r="O158">
        <f t="shared" ca="1" si="30"/>
        <v>6.7652277687226023E-2</v>
      </c>
      <c r="Q158" s="2">
        <f t="shared" si="31"/>
        <v>41930.082499999997</v>
      </c>
      <c r="R158" s="2"/>
    </row>
    <row r="159" spans="1:18" x14ac:dyDescent="0.2">
      <c r="A159" s="70" t="s">
        <v>618</v>
      </c>
      <c r="B159" s="71" t="s">
        <v>93</v>
      </c>
      <c r="C159" s="72">
        <v>56948.582499999997</v>
      </c>
      <c r="D159" s="72">
        <v>8.9999999999999998E-4</v>
      </c>
      <c r="E159" s="14">
        <f t="shared" si="28"/>
        <v>10948.056875832106</v>
      </c>
      <c r="F159">
        <f t="shared" si="29"/>
        <v>10948</v>
      </c>
      <c r="G159">
        <f t="shared" si="32"/>
        <v>6.8202000002202112E-2</v>
      </c>
      <c r="K159">
        <f t="shared" si="34"/>
        <v>6.8202000002202112E-2</v>
      </c>
      <c r="O159">
        <f t="shared" ca="1" si="30"/>
        <v>6.7652277687226023E-2</v>
      </c>
      <c r="Q159" s="2">
        <f t="shared" si="31"/>
        <v>41930.082499999997</v>
      </c>
    </row>
    <row r="160" spans="1:18" x14ac:dyDescent="0.2">
      <c r="A160" s="67" t="s">
        <v>0</v>
      </c>
      <c r="B160" s="68" t="s">
        <v>93</v>
      </c>
      <c r="C160" s="69">
        <v>57261.557200000003</v>
      </c>
      <c r="D160" s="69">
        <v>7.1999999999999998E-3</v>
      </c>
      <c r="E160" s="14">
        <f t="shared" si="28"/>
        <v>11209.056501813597</v>
      </c>
      <c r="F160">
        <f t="shared" si="29"/>
        <v>11209</v>
      </c>
      <c r="G160">
        <f t="shared" si="32"/>
        <v>6.7753500006801914E-2</v>
      </c>
      <c r="K160">
        <f t="shared" si="34"/>
        <v>6.7753500006801914E-2</v>
      </c>
      <c r="O160">
        <f t="shared" ca="1" si="30"/>
        <v>6.8313455027331854E-2</v>
      </c>
      <c r="Q160" s="2">
        <f t="shared" si="31"/>
        <v>42243.057200000003</v>
      </c>
    </row>
    <row r="161" spans="1:17" x14ac:dyDescent="0.2">
      <c r="A161" s="67" t="s">
        <v>0</v>
      </c>
      <c r="B161" s="68" t="s">
        <v>93</v>
      </c>
      <c r="C161" s="69">
        <v>57287.339</v>
      </c>
      <c r="D161" s="69">
        <v>8.3999999999999995E-3</v>
      </c>
      <c r="E161" s="14">
        <f t="shared" si="28"/>
        <v>11230.55677054819</v>
      </c>
      <c r="F161">
        <f t="shared" si="29"/>
        <v>11230.5</v>
      </c>
      <c r="G161">
        <f t="shared" si="32"/>
        <v>6.8075750001298729E-2</v>
      </c>
      <c r="K161">
        <f t="shared" si="34"/>
        <v>6.8075750001298729E-2</v>
      </c>
      <c r="O161">
        <f t="shared" ca="1" si="30"/>
        <v>6.8367919827378887E-2</v>
      </c>
      <c r="Q161" s="2">
        <f t="shared" si="31"/>
        <v>42268.839</v>
      </c>
    </row>
    <row r="162" spans="1:17" x14ac:dyDescent="0.2">
      <c r="A162" s="73" t="s">
        <v>619</v>
      </c>
      <c r="B162" s="74" t="s">
        <v>93</v>
      </c>
      <c r="C162" s="75">
        <v>59077.047899999998</v>
      </c>
      <c r="D162" s="75" t="s">
        <v>116</v>
      </c>
      <c r="E162" s="14">
        <f>+(C162-C$7)/C$8</f>
        <v>12723.052341326709</v>
      </c>
      <c r="F162">
        <f t="shared" si="29"/>
        <v>12723</v>
      </c>
      <c r="G162">
        <f>+C162-(C$7+F162*C$8)</f>
        <v>6.2764499998593237E-2</v>
      </c>
      <c r="K162">
        <f t="shared" si="34"/>
        <v>6.2764499998593237E-2</v>
      </c>
      <c r="O162">
        <f ca="1">+C$11+C$12*F162</f>
        <v>7.2148790249248446E-2</v>
      </c>
      <c r="Q162" s="2">
        <f>+C162-15018.5</f>
        <v>44058.547899999998</v>
      </c>
    </row>
    <row r="163" spans="1:17" x14ac:dyDescent="0.2">
      <c r="A163" s="76" t="s">
        <v>620</v>
      </c>
      <c r="B163" s="77" t="s">
        <v>93</v>
      </c>
      <c r="C163" s="78">
        <v>59416.418400000002</v>
      </c>
      <c r="D163" s="76">
        <v>2.7000000000000001E-3</v>
      </c>
      <c r="E163" s="14">
        <f>+(C163-C$7)/C$8</f>
        <v>13006.064270307394</v>
      </c>
      <c r="F163">
        <f t="shared" ref="F163" si="35">ROUND(2*E163,0)/2</f>
        <v>13006</v>
      </c>
      <c r="G163">
        <f>+C163-(C$7+F163*C$8)</f>
        <v>7.7068999999028165E-2</v>
      </c>
      <c r="K163">
        <f t="shared" si="34"/>
        <v>7.7068999999028165E-2</v>
      </c>
      <c r="O163">
        <f ca="1">+C$11+C$12*F163</f>
        <v>7.2865699012658214E-2</v>
      </c>
      <c r="Q163" s="2">
        <f>+C163-15018.5</f>
        <v>44397.918400000002</v>
      </c>
    </row>
    <row r="164" spans="1:17" x14ac:dyDescent="0.2">
      <c r="A164" s="14"/>
      <c r="B164" s="39"/>
      <c r="C164" s="38"/>
    </row>
    <row r="165" spans="1:17" x14ac:dyDescent="0.2">
      <c r="A165" s="14"/>
      <c r="B165" s="39"/>
      <c r="C165" s="38"/>
    </row>
    <row r="166" spans="1:17" x14ac:dyDescent="0.2">
      <c r="A166" s="14"/>
      <c r="B166" s="39"/>
      <c r="C166" s="38"/>
    </row>
    <row r="167" spans="1:17" x14ac:dyDescent="0.2">
      <c r="A167" s="14"/>
      <c r="B167" s="39"/>
      <c r="C167" s="38"/>
    </row>
    <row r="168" spans="1:17" x14ac:dyDescent="0.2">
      <c r="A168" s="14"/>
      <c r="B168" s="39"/>
      <c r="C168" s="38"/>
    </row>
    <row r="169" spans="1:17" x14ac:dyDescent="0.2">
      <c r="A169" s="14"/>
      <c r="B169" s="39"/>
      <c r="C169" s="38"/>
    </row>
    <row r="170" spans="1:17" x14ac:dyDescent="0.2">
      <c r="A170" s="14"/>
      <c r="B170" s="39"/>
      <c r="C170" s="38"/>
    </row>
    <row r="171" spans="1:17" x14ac:dyDescent="0.2">
      <c r="A171" s="14"/>
      <c r="B171" s="39"/>
      <c r="C171" s="38"/>
    </row>
    <row r="172" spans="1:17" x14ac:dyDescent="0.2">
      <c r="A172" s="14"/>
      <c r="B172" s="39"/>
      <c r="C172" s="38"/>
    </row>
    <row r="173" spans="1:17" x14ac:dyDescent="0.2">
      <c r="A173" s="14"/>
      <c r="B173" s="39"/>
      <c r="C173" s="38"/>
    </row>
    <row r="174" spans="1:17" x14ac:dyDescent="0.2">
      <c r="A174" s="14"/>
      <c r="B174" s="39"/>
      <c r="C174" s="38"/>
    </row>
    <row r="175" spans="1:17" x14ac:dyDescent="0.2">
      <c r="A175" s="14"/>
      <c r="B175" s="39"/>
      <c r="C175" s="38"/>
    </row>
    <row r="176" spans="1:17" x14ac:dyDescent="0.2">
      <c r="A176" s="14"/>
      <c r="B176" s="39"/>
      <c r="C176" s="38"/>
    </row>
    <row r="177" spans="1:3" x14ac:dyDescent="0.2">
      <c r="A177" s="14"/>
      <c r="B177" s="39"/>
      <c r="C177" s="38"/>
    </row>
    <row r="178" spans="1:3" x14ac:dyDescent="0.2">
      <c r="A178" s="14"/>
      <c r="B178" s="39"/>
      <c r="C178" s="38"/>
    </row>
    <row r="179" spans="1:3" x14ac:dyDescent="0.2">
      <c r="A179" s="14"/>
      <c r="B179" s="39"/>
      <c r="C179" s="38"/>
    </row>
    <row r="180" spans="1:3" x14ac:dyDescent="0.2">
      <c r="A180" s="14"/>
      <c r="B180" s="39"/>
      <c r="C180" s="38"/>
    </row>
    <row r="181" spans="1:3" x14ac:dyDescent="0.2">
      <c r="A181" s="14"/>
      <c r="B181" s="39"/>
      <c r="C181" s="38"/>
    </row>
    <row r="182" spans="1:3" x14ac:dyDescent="0.2">
      <c r="A182" s="14"/>
      <c r="B182" s="39"/>
      <c r="C182" s="38"/>
    </row>
    <row r="183" spans="1:3" x14ac:dyDescent="0.2">
      <c r="A183" s="14"/>
      <c r="B183" s="39"/>
      <c r="C183" s="38"/>
    </row>
    <row r="184" spans="1:3" x14ac:dyDescent="0.2">
      <c r="A184" s="14"/>
      <c r="B184" s="39"/>
      <c r="C184" s="38"/>
    </row>
    <row r="185" spans="1:3" x14ac:dyDescent="0.2">
      <c r="A185" s="14"/>
      <c r="B185" s="39"/>
      <c r="C185" s="38"/>
    </row>
    <row r="186" spans="1:3" x14ac:dyDescent="0.2">
      <c r="A186" s="14"/>
      <c r="B186" s="39"/>
      <c r="C186" s="38"/>
    </row>
    <row r="187" spans="1:3" x14ac:dyDescent="0.2">
      <c r="A187" s="14"/>
      <c r="B187" s="39"/>
      <c r="C187" s="38"/>
    </row>
    <row r="188" spans="1:3" x14ac:dyDescent="0.2">
      <c r="A188" s="14"/>
      <c r="B188" s="39"/>
      <c r="C188" s="38"/>
    </row>
    <row r="189" spans="1:3" x14ac:dyDescent="0.2">
      <c r="A189" s="14"/>
      <c r="B189" s="39"/>
      <c r="C189" s="38"/>
    </row>
    <row r="190" spans="1:3" x14ac:dyDescent="0.2">
      <c r="A190" s="14"/>
      <c r="B190" s="39"/>
      <c r="C190" s="38"/>
    </row>
    <row r="191" spans="1:3" x14ac:dyDescent="0.2">
      <c r="A191" s="14"/>
      <c r="B191" s="39"/>
      <c r="C191" s="38"/>
    </row>
    <row r="192" spans="1:3" x14ac:dyDescent="0.2">
      <c r="A192" s="14"/>
      <c r="B192" s="39"/>
      <c r="C192" s="38"/>
    </row>
    <row r="193" spans="1:3" x14ac:dyDescent="0.2">
      <c r="A193" s="14"/>
      <c r="B193" s="39"/>
      <c r="C193" s="38"/>
    </row>
    <row r="194" spans="1:3" x14ac:dyDescent="0.2">
      <c r="A194" s="14"/>
      <c r="B194" s="39"/>
      <c r="C194" s="38"/>
    </row>
    <row r="195" spans="1:3" x14ac:dyDescent="0.2">
      <c r="A195" s="14"/>
      <c r="B195" s="39"/>
      <c r="C195" s="38"/>
    </row>
    <row r="196" spans="1:3" x14ac:dyDescent="0.2">
      <c r="A196" s="14"/>
      <c r="B196" s="39"/>
      <c r="C196" s="38"/>
    </row>
    <row r="197" spans="1:3" x14ac:dyDescent="0.2">
      <c r="A197" s="14"/>
      <c r="B197" s="39"/>
      <c r="C197" s="38"/>
    </row>
    <row r="198" spans="1:3" x14ac:dyDescent="0.2">
      <c r="A198" s="14"/>
      <c r="B198" s="39"/>
      <c r="C198" s="38"/>
    </row>
    <row r="199" spans="1:3" x14ac:dyDescent="0.2">
      <c r="A199" s="14"/>
      <c r="B199" s="39"/>
      <c r="C199" s="38"/>
    </row>
    <row r="200" spans="1:3" x14ac:dyDescent="0.2">
      <c r="A200" s="14"/>
      <c r="B200" s="39"/>
      <c r="C200" s="38"/>
    </row>
    <row r="201" spans="1:3" x14ac:dyDescent="0.2">
      <c r="A201" s="14"/>
      <c r="B201" s="39"/>
      <c r="C201" s="38"/>
    </row>
    <row r="202" spans="1:3" x14ac:dyDescent="0.2">
      <c r="A202" s="14"/>
      <c r="B202" s="39"/>
      <c r="C202" s="38"/>
    </row>
    <row r="203" spans="1:3" x14ac:dyDescent="0.2">
      <c r="A203" s="14"/>
      <c r="B203" s="39"/>
      <c r="C203" s="38"/>
    </row>
    <row r="204" spans="1:3" x14ac:dyDescent="0.2">
      <c r="A204" s="14"/>
      <c r="B204" s="39"/>
      <c r="C204" s="38"/>
    </row>
    <row r="205" spans="1:3" x14ac:dyDescent="0.2">
      <c r="A205" s="14"/>
      <c r="B205" s="39"/>
      <c r="C205" s="38"/>
    </row>
    <row r="206" spans="1:3" x14ac:dyDescent="0.2">
      <c r="A206" s="14"/>
      <c r="B206" s="39"/>
      <c r="C206" s="38"/>
    </row>
    <row r="207" spans="1:3" x14ac:dyDescent="0.2">
      <c r="A207" s="14"/>
      <c r="B207" s="39"/>
      <c r="C207" s="38"/>
    </row>
    <row r="208" spans="1:3" x14ac:dyDescent="0.2">
      <c r="A208" s="14"/>
      <c r="B208" s="39"/>
      <c r="C208" s="38"/>
    </row>
    <row r="209" spans="1:3" x14ac:dyDescent="0.2">
      <c r="A209" s="14"/>
      <c r="B209" s="39"/>
      <c r="C209" s="38"/>
    </row>
    <row r="210" spans="1:3" x14ac:dyDescent="0.2">
      <c r="A210" s="14"/>
      <c r="B210" s="39"/>
      <c r="C210" s="38"/>
    </row>
    <row r="211" spans="1:3" x14ac:dyDescent="0.2">
      <c r="A211" s="14"/>
      <c r="B211" s="39"/>
      <c r="C211" s="38"/>
    </row>
    <row r="212" spans="1:3" x14ac:dyDescent="0.2">
      <c r="A212" s="14"/>
      <c r="B212" s="39"/>
      <c r="C212" s="38"/>
    </row>
    <row r="213" spans="1:3" x14ac:dyDescent="0.2">
      <c r="A213" s="14"/>
      <c r="B213" s="39"/>
      <c r="C213" s="38"/>
    </row>
    <row r="214" spans="1:3" x14ac:dyDescent="0.2">
      <c r="A214" s="14"/>
      <c r="B214" s="39"/>
      <c r="C214" s="38"/>
    </row>
    <row r="215" spans="1:3" x14ac:dyDescent="0.2">
      <c r="A215" s="14"/>
      <c r="B215" s="39"/>
      <c r="C215" s="38"/>
    </row>
    <row r="216" spans="1:3" x14ac:dyDescent="0.2">
      <c r="A216" s="14"/>
      <c r="B216" s="39"/>
      <c r="C216" s="38"/>
    </row>
    <row r="217" spans="1:3" x14ac:dyDescent="0.2">
      <c r="A217" s="14"/>
      <c r="B217" s="39"/>
      <c r="C217" s="38"/>
    </row>
    <row r="218" spans="1:3" x14ac:dyDescent="0.2">
      <c r="A218" s="14"/>
      <c r="B218" s="39"/>
      <c r="C218" s="38"/>
    </row>
    <row r="219" spans="1:3" x14ac:dyDescent="0.2">
      <c r="A219" s="14"/>
      <c r="B219" s="39"/>
      <c r="C219" s="38"/>
    </row>
    <row r="220" spans="1:3" x14ac:dyDescent="0.2">
      <c r="A220" s="14"/>
      <c r="B220" s="39"/>
      <c r="C220" s="38"/>
    </row>
    <row r="221" spans="1:3" x14ac:dyDescent="0.2">
      <c r="A221" s="14"/>
      <c r="B221" s="39"/>
      <c r="C221" s="38"/>
    </row>
    <row r="222" spans="1:3" x14ac:dyDescent="0.2">
      <c r="A222" s="14"/>
      <c r="B222" s="39"/>
      <c r="C222" s="38"/>
    </row>
    <row r="223" spans="1:3" x14ac:dyDescent="0.2">
      <c r="A223" s="14"/>
      <c r="B223" s="39"/>
      <c r="C223" s="38"/>
    </row>
    <row r="224" spans="1:3" x14ac:dyDescent="0.2">
      <c r="A224" s="14"/>
      <c r="B224" s="39"/>
      <c r="C224" s="38"/>
    </row>
    <row r="225" spans="1:3" x14ac:dyDescent="0.2">
      <c r="A225" s="14"/>
      <c r="B225" s="39"/>
      <c r="C225" s="38"/>
    </row>
    <row r="226" spans="1:3" x14ac:dyDescent="0.2">
      <c r="A226" s="14"/>
      <c r="B226" s="39"/>
      <c r="C226" s="38"/>
    </row>
    <row r="227" spans="1:3" x14ac:dyDescent="0.2">
      <c r="B227" s="13"/>
      <c r="C227" s="11"/>
    </row>
    <row r="228" spans="1:3" x14ac:dyDescent="0.2">
      <c r="B228" s="13"/>
      <c r="C228" s="11"/>
    </row>
    <row r="229" spans="1:3" x14ac:dyDescent="0.2">
      <c r="B229" s="13"/>
      <c r="C229" s="11"/>
    </row>
    <row r="230" spans="1:3" x14ac:dyDescent="0.2">
      <c r="B230" s="13"/>
      <c r="C230" s="11"/>
    </row>
    <row r="231" spans="1:3" x14ac:dyDescent="0.2">
      <c r="B231" s="13"/>
      <c r="C231" s="11"/>
    </row>
    <row r="232" spans="1:3" x14ac:dyDescent="0.2">
      <c r="B232" s="13"/>
      <c r="C232" s="11"/>
    </row>
    <row r="233" spans="1:3" x14ac:dyDescent="0.2">
      <c r="B233" s="13"/>
      <c r="C233" s="11"/>
    </row>
    <row r="234" spans="1:3" x14ac:dyDescent="0.2">
      <c r="B234" s="13"/>
      <c r="C234" s="11"/>
    </row>
    <row r="235" spans="1:3" x14ac:dyDescent="0.2">
      <c r="B235" s="13"/>
      <c r="C235" s="11"/>
    </row>
    <row r="236" spans="1:3" x14ac:dyDescent="0.2">
      <c r="B236" s="13"/>
      <c r="C236" s="11"/>
    </row>
    <row r="237" spans="1:3" x14ac:dyDescent="0.2">
      <c r="B237" s="13"/>
      <c r="C237" s="11"/>
    </row>
    <row r="238" spans="1:3" x14ac:dyDescent="0.2">
      <c r="B238" s="13"/>
    </row>
    <row r="239" spans="1:3" x14ac:dyDescent="0.2">
      <c r="B239" s="13"/>
    </row>
    <row r="240" spans="1:3" x14ac:dyDescent="0.2">
      <c r="B240" s="13"/>
    </row>
    <row r="241" spans="2:2" x14ac:dyDescent="0.2">
      <c r="B241" s="13"/>
    </row>
    <row r="242" spans="2:2" x14ac:dyDescent="0.2">
      <c r="B242" s="13"/>
    </row>
    <row r="243" spans="2:2" x14ac:dyDescent="0.2">
      <c r="B243" s="13"/>
    </row>
    <row r="244" spans="2:2" x14ac:dyDescent="0.2">
      <c r="B244" s="13"/>
    </row>
    <row r="245" spans="2:2" x14ac:dyDescent="0.2">
      <c r="B245" s="13"/>
    </row>
    <row r="246" spans="2:2" x14ac:dyDescent="0.2">
      <c r="B246" s="13"/>
    </row>
    <row r="247" spans="2:2" x14ac:dyDescent="0.2">
      <c r="B247" s="13"/>
    </row>
    <row r="248" spans="2:2" x14ac:dyDescent="0.2">
      <c r="B248" s="13"/>
    </row>
    <row r="249" spans="2:2" x14ac:dyDescent="0.2">
      <c r="B249" s="13"/>
    </row>
    <row r="250" spans="2:2" x14ac:dyDescent="0.2">
      <c r="B250" s="13"/>
    </row>
  </sheetData>
  <protectedRanges>
    <protectedRange sqref="A162:D162" name="Range1"/>
  </protectedRanges>
  <phoneticPr fontId="0" type="noConversion"/>
  <hyperlinks>
    <hyperlink ref="H1121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37"/>
  <sheetViews>
    <sheetView topLeftCell="A97" workbookViewId="0">
      <selection activeCell="A123" sqref="A123:D144"/>
    </sheetView>
  </sheetViews>
  <sheetFormatPr defaultRowHeight="12.75" x14ac:dyDescent="0.2"/>
  <cols>
    <col min="1" max="1" width="19.7109375" style="11" customWidth="1"/>
    <col min="2" max="2" width="4.42578125" style="19" customWidth="1"/>
    <col min="3" max="3" width="12.7109375" style="11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1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 x14ac:dyDescent="0.25">
      <c r="A1" s="47" t="s">
        <v>108</v>
      </c>
      <c r="I1" s="48" t="s">
        <v>109</v>
      </c>
      <c r="J1" s="49" t="s">
        <v>110</v>
      </c>
    </row>
    <row r="2" spans="1:16" x14ac:dyDescent="0.2">
      <c r="I2" s="50" t="s">
        <v>111</v>
      </c>
      <c r="J2" s="51" t="s">
        <v>112</v>
      </c>
    </row>
    <row r="3" spans="1:16" x14ac:dyDescent="0.2">
      <c r="A3" s="52" t="s">
        <v>113</v>
      </c>
      <c r="I3" s="50" t="s">
        <v>114</v>
      </c>
      <c r="J3" s="51" t="s">
        <v>38</v>
      </c>
    </row>
    <row r="4" spans="1:16" x14ac:dyDescent="0.2">
      <c r="I4" s="50" t="s">
        <v>115</v>
      </c>
      <c r="J4" s="51" t="s">
        <v>38</v>
      </c>
    </row>
    <row r="5" spans="1:16" ht="13.5" thickBot="1" x14ac:dyDescent="0.25">
      <c r="I5" s="53" t="s">
        <v>116</v>
      </c>
      <c r="J5" s="54" t="s">
        <v>94</v>
      </c>
    </row>
    <row r="10" spans="1:16" ht="13.5" thickBot="1" x14ac:dyDescent="0.25"/>
    <row r="11" spans="1:16" ht="12.75" customHeight="1" thickBot="1" x14ac:dyDescent="0.25">
      <c r="A11" s="11" t="str">
        <f t="shared" ref="A11:A42" si="0">P11</f>
        <v> VB 5.7 </v>
      </c>
      <c r="B11" s="13" t="str">
        <f t="shared" ref="B11:B42" si="1">IF(H11=INT(H11),"I","II")</f>
        <v>I</v>
      </c>
      <c r="C11" s="11">
        <f t="shared" ref="C11:C42" si="2">1*G11</f>
        <v>25774.488000000001</v>
      </c>
      <c r="D11" s="19" t="str">
        <f t="shared" ref="D11:D42" si="3">VLOOKUP(F11,I$1:J$5,2,FALSE)</f>
        <v>vis</v>
      </c>
      <c r="E11" s="55">
        <f>VLOOKUP(C11,Active!C$21:E$969,3,FALSE)</f>
        <v>-15049.018941515093</v>
      </c>
      <c r="F11" s="13" t="s">
        <v>116</v>
      </c>
      <c r="G11" s="19" t="str">
        <f t="shared" ref="G11:G42" si="4">MID(I11,3,LEN(I11)-3)</f>
        <v>25774.488</v>
      </c>
      <c r="H11" s="11">
        <f t="shared" ref="H11:H42" si="5">1*K11</f>
        <v>-15049</v>
      </c>
      <c r="I11" s="56" t="s">
        <v>119</v>
      </c>
      <c r="J11" s="57" t="s">
        <v>120</v>
      </c>
      <c r="K11" s="56">
        <v>-15049</v>
      </c>
      <c r="L11" s="56" t="s">
        <v>121</v>
      </c>
      <c r="M11" s="57" t="s">
        <v>122</v>
      </c>
      <c r="N11" s="57"/>
      <c r="O11" s="58" t="s">
        <v>123</v>
      </c>
      <c r="P11" s="58" t="s">
        <v>124</v>
      </c>
    </row>
    <row r="12" spans="1:16" ht="12.75" customHeight="1" thickBot="1" x14ac:dyDescent="0.25">
      <c r="A12" s="11" t="str">
        <f t="shared" si="0"/>
        <v> VB 5.7 </v>
      </c>
      <c r="B12" s="13" t="str">
        <f t="shared" si="1"/>
        <v>I</v>
      </c>
      <c r="C12" s="11">
        <f t="shared" si="2"/>
        <v>26592.307000000001</v>
      </c>
      <c r="D12" s="19" t="str">
        <f t="shared" si="3"/>
        <v>vis</v>
      </c>
      <c r="E12" s="55">
        <f>VLOOKUP(C12,Active!C$21:E$969,3,FALSE)</f>
        <v>-14367.013485097839</v>
      </c>
      <c r="F12" s="13" t="s">
        <v>116</v>
      </c>
      <c r="G12" s="19" t="str">
        <f t="shared" si="4"/>
        <v>26592.307</v>
      </c>
      <c r="H12" s="11">
        <f t="shared" si="5"/>
        <v>-14367</v>
      </c>
      <c r="I12" s="56" t="s">
        <v>128</v>
      </c>
      <c r="J12" s="57" t="s">
        <v>129</v>
      </c>
      <c r="K12" s="56">
        <v>-14367</v>
      </c>
      <c r="L12" s="56" t="s">
        <v>130</v>
      </c>
      <c r="M12" s="57" t="s">
        <v>122</v>
      </c>
      <c r="N12" s="57"/>
      <c r="O12" s="58" t="s">
        <v>123</v>
      </c>
      <c r="P12" s="58" t="s">
        <v>124</v>
      </c>
    </row>
    <row r="13" spans="1:16" ht="12.75" customHeight="1" thickBot="1" x14ac:dyDescent="0.25">
      <c r="A13" s="11" t="str">
        <f t="shared" si="0"/>
        <v> VB 5.7 </v>
      </c>
      <c r="B13" s="13" t="str">
        <f t="shared" si="1"/>
        <v>I</v>
      </c>
      <c r="C13" s="11">
        <f t="shared" si="2"/>
        <v>26918.535</v>
      </c>
      <c r="D13" s="19" t="str">
        <f t="shared" si="3"/>
        <v>vis</v>
      </c>
      <c r="E13" s="55">
        <f>VLOOKUP(C13,Active!C$21:E$969,3,FALSE)</f>
        <v>-14094.961507782458</v>
      </c>
      <c r="F13" s="13" t="s">
        <v>116</v>
      </c>
      <c r="G13" s="19" t="str">
        <f t="shared" si="4"/>
        <v>26918.535</v>
      </c>
      <c r="H13" s="11">
        <f t="shared" si="5"/>
        <v>-14095</v>
      </c>
      <c r="I13" s="56" t="s">
        <v>131</v>
      </c>
      <c r="J13" s="57" t="s">
        <v>132</v>
      </c>
      <c r="K13" s="56">
        <v>-14095</v>
      </c>
      <c r="L13" s="56" t="s">
        <v>133</v>
      </c>
      <c r="M13" s="57" t="s">
        <v>122</v>
      </c>
      <c r="N13" s="57"/>
      <c r="O13" s="58" t="s">
        <v>123</v>
      </c>
      <c r="P13" s="58" t="s">
        <v>124</v>
      </c>
    </row>
    <row r="14" spans="1:16" ht="12.75" customHeight="1" thickBot="1" x14ac:dyDescent="0.25">
      <c r="A14" s="11" t="str">
        <f t="shared" si="0"/>
        <v> VB 5.7 </v>
      </c>
      <c r="B14" s="13" t="str">
        <f t="shared" si="1"/>
        <v>I</v>
      </c>
      <c r="C14" s="11">
        <f t="shared" si="2"/>
        <v>26948.451000000001</v>
      </c>
      <c r="D14" s="19" t="str">
        <f t="shared" si="3"/>
        <v>vis</v>
      </c>
      <c r="E14" s="55">
        <f>VLOOKUP(C14,Active!C$21:E$969,3,FALSE)</f>
        <v>-14070.013597261697</v>
      </c>
      <c r="F14" s="13" t="s">
        <v>116</v>
      </c>
      <c r="G14" s="19" t="str">
        <f t="shared" si="4"/>
        <v>26948.451</v>
      </c>
      <c r="H14" s="11">
        <f t="shared" si="5"/>
        <v>-14070</v>
      </c>
      <c r="I14" s="56" t="s">
        <v>134</v>
      </c>
      <c r="J14" s="57" t="s">
        <v>135</v>
      </c>
      <c r="K14" s="56">
        <v>-14070</v>
      </c>
      <c r="L14" s="56" t="s">
        <v>130</v>
      </c>
      <c r="M14" s="57" t="s">
        <v>122</v>
      </c>
      <c r="N14" s="57"/>
      <c r="O14" s="58" t="s">
        <v>123</v>
      </c>
      <c r="P14" s="58" t="s">
        <v>124</v>
      </c>
    </row>
    <row r="15" spans="1:16" ht="12.75" customHeight="1" thickBot="1" x14ac:dyDescent="0.25">
      <c r="A15" s="11" t="str">
        <f t="shared" si="0"/>
        <v> VB 5.7 </v>
      </c>
      <c r="B15" s="13" t="str">
        <f t="shared" si="1"/>
        <v>I</v>
      </c>
      <c r="C15" s="11">
        <f t="shared" si="2"/>
        <v>27327.438999999998</v>
      </c>
      <c r="D15" s="19" t="str">
        <f t="shared" si="3"/>
        <v>vis</v>
      </c>
      <c r="E15" s="55">
        <f>VLOOKUP(C15,Active!C$21:E$969,3,FALSE)</f>
        <v>-13753.963366199983</v>
      </c>
      <c r="F15" s="13" t="s">
        <v>116</v>
      </c>
      <c r="G15" s="19" t="str">
        <f t="shared" si="4"/>
        <v>27327.439</v>
      </c>
      <c r="H15" s="11">
        <f t="shared" si="5"/>
        <v>-13754</v>
      </c>
      <c r="I15" s="56" t="s">
        <v>136</v>
      </c>
      <c r="J15" s="57" t="s">
        <v>137</v>
      </c>
      <c r="K15" s="56">
        <v>-13754</v>
      </c>
      <c r="L15" s="56" t="s">
        <v>138</v>
      </c>
      <c r="M15" s="57" t="s">
        <v>122</v>
      </c>
      <c r="N15" s="57"/>
      <c r="O15" s="58" t="s">
        <v>123</v>
      </c>
      <c r="P15" s="58" t="s">
        <v>124</v>
      </c>
    </row>
    <row r="16" spans="1:16" ht="12.75" customHeight="1" thickBot="1" x14ac:dyDescent="0.25">
      <c r="A16" s="11" t="str">
        <f t="shared" si="0"/>
        <v> VB 5.7 </v>
      </c>
      <c r="B16" s="13" t="str">
        <f t="shared" si="1"/>
        <v>I</v>
      </c>
      <c r="C16" s="11">
        <f t="shared" si="2"/>
        <v>27333.378000000001</v>
      </c>
      <c r="D16" s="19" t="str">
        <f t="shared" si="3"/>
        <v>vis</v>
      </c>
      <c r="E16" s="55">
        <f>VLOOKUP(C16,Active!C$21:E$969,3,FALSE)</f>
        <v>-13749.010643891423</v>
      </c>
      <c r="F16" s="13" t="s">
        <v>116</v>
      </c>
      <c r="G16" s="19" t="str">
        <f t="shared" si="4"/>
        <v>27333.378</v>
      </c>
      <c r="H16" s="11">
        <f t="shared" si="5"/>
        <v>-13749</v>
      </c>
      <c r="I16" s="56" t="s">
        <v>139</v>
      </c>
      <c r="J16" s="57" t="s">
        <v>140</v>
      </c>
      <c r="K16" s="56">
        <v>-13749</v>
      </c>
      <c r="L16" s="56" t="s">
        <v>141</v>
      </c>
      <c r="M16" s="57" t="s">
        <v>122</v>
      </c>
      <c r="N16" s="57"/>
      <c r="O16" s="58" t="s">
        <v>123</v>
      </c>
      <c r="P16" s="58" t="s">
        <v>124</v>
      </c>
    </row>
    <row r="17" spans="1:16" ht="12.75" customHeight="1" thickBot="1" x14ac:dyDescent="0.25">
      <c r="A17" s="11" t="str">
        <f t="shared" si="0"/>
        <v> VB 5.7 </v>
      </c>
      <c r="B17" s="13" t="str">
        <f t="shared" si="1"/>
        <v>I</v>
      </c>
      <c r="C17" s="11">
        <f t="shared" si="2"/>
        <v>28339.51</v>
      </c>
      <c r="D17" s="19" t="str">
        <f t="shared" si="3"/>
        <v>vis</v>
      </c>
      <c r="E17" s="55">
        <f>VLOOKUP(C17,Active!C$21:E$969,3,FALSE)</f>
        <v>-12909.964945667241</v>
      </c>
      <c r="F17" s="13" t="s">
        <v>116</v>
      </c>
      <c r="G17" s="19" t="str">
        <f t="shared" si="4"/>
        <v>28339.510</v>
      </c>
      <c r="H17" s="11">
        <f t="shared" si="5"/>
        <v>-12910</v>
      </c>
      <c r="I17" s="56" t="s">
        <v>142</v>
      </c>
      <c r="J17" s="57" t="s">
        <v>143</v>
      </c>
      <c r="K17" s="56">
        <v>-12910</v>
      </c>
      <c r="L17" s="56" t="s">
        <v>144</v>
      </c>
      <c r="M17" s="57" t="s">
        <v>122</v>
      </c>
      <c r="N17" s="57"/>
      <c r="O17" s="58" t="s">
        <v>123</v>
      </c>
      <c r="P17" s="58" t="s">
        <v>124</v>
      </c>
    </row>
    <row r="18" spans="1:16" ht="12.75" customHeight="1" thickBot="1" x14ac:dyDescent="0.25">
      <c r="A18" s="11" t="str">
        <f t="shared" si="0"/>
        <v> AN 268.275 </v>
      </c>
      <c r="B18" s="13" t="str">
        <f t="shared" si="1"/>
        <v>I</v>
      </c>
      <c r="C18" s="11">
        <f t="shared" si="2"/>
        <v>29014.57</v>
      </c>
      <c r="D18" s="19" t="str">
        <f t="shared" si="3"/>
        <v>vis</v>
      </c>
      <c r="E18" s="55">
        <f>VLOOKUP(C18,Active!C$21:E$969,3,FALSE)</f>
        <v>-12347.010791497392</v>
      </c>
      <c r="F18" s="13" t="s">
        <v>116</v>
      </c>
      <c r="G18" s="19" t="str">
        <f t="shared" si="4"/>
        <v>29014.570</v>
      </c>
      <c r="H18" s="11">
        <f t="shared" si="5"/>
        <v>-12347</v>
      </c>
      <c r="I18" s="56" t="s">
        <v>145</v>
      </c>
      <c r="J18" s="57" t="s">
        <v>146</v>
      </c>
      <c r="K18" s="56">
        <v>-12347</v>
      </c>
      <c r="L18" s="56" t="s">
        <v>141</v>
      </c>
      <c r="M18" s="57" t="s">
        <v>122</v>
      </c>
      <c r="N18" s="57"/>
      <c r="O18" s="58" t="s">
        <v>147</v>
      </c>
      <c r="P18" s="58" t="s">
        <v>148</v>
      </c>
    </row>
    <row r="19" spans="1:16" ht="12.75" customHeight="1" thickBot="1" x14ac:dyDescent="0.25">
      <c r="A19" s="11" t="str">
        <f t="shared" si="0"/>
        <v> AN 268.275 </v>
      </c>
      <c r="B19" s="13" t="str">
        <f t="shared" si="1"/>
        <v>I</v>
      </c>
      <c r="C19" s="11">
        <f t="shared" si="2"/>
        <v>29134.525000000001</v>
      </c>
      <c r="D19" s="19" t="str">
        <f t="shared" si="3"/>
        <v>vis</v>
      </c>
      <c r="E19" s="55">
        <f>VLOOKUP(C19,Active!C$21:E$969,3,FALSE)</f>
        <v>-12246.976475194479</v>
      </c>
      <c r="F19" s="13" t="s">
        <v>116</v>
      </c>
      <c r="G19" s="19" t="str">
        <f t="shared" si="4"/>
        <v>29134.525</v>
      </c>
      <c r="H19" s="11">
        <f t="shared" si="5"/>
        <v>-12247</v>
      </c>
      <c r="I19" s="56" t="s">
        <v>149</v>
      </c>
      <c r="J19" s="57" t="s">
        <v>150</v>
      </c>
      <c r="K19" s="56">
        <v>-12247</v>
      </c>
      <c r="L19" s="56" t="s">
        <v>151</v>
      </c>
      <c r="M19" s="57" t="s">
        <v>122</v>
      </c>
      <c r="N19" s="57"/>
      <c r="O19" s="58" t="s">
        <v>147</v>
      </c>
      <c r="P19" s="58" t="s">
        <v>148</v>
      </c>
    </row>
    <row r="20" spans="1:16" ht="12.75" customHeight="1" thickBot="1" x14ac:dyDescent="0.25">
      <c r="A20" s="11" t="str">
        <f t="shared" si="0"/>
        <v> AC 208.22 </v>
      </c>
      <c r="B20" s="13" t="str">
        <f t="shared" si="1"/>
        <v>I</v>
      </c>
      <c r="C20" s="11">
        <f t="shared" si="2"/>
        <v>29850.370999999999</v>
      </c>
      <c r="D20" s="19" t="str">
        <f t="shared" si="3"/>
        <v>vis</v>
      </c>
      <c r="E20" s="55">
        <f>VLOOKUP(C20,Active!C$21:E$969,3,FALSE)</f>
        <v>-11650.009569370008</v>
      </c>
      <c r="F20" s="13" t="s">
        <v>116</v>
      </c>
      <c r="G20" s="19" t="str">
        <f t="shared" si="4"/>
        <v>29850.371</v>
      </c>
      <c r="H20" s="11">
        <f t="shared" si="5"/>
        <v>-11650</v>
      </c>
      <c r="I20" s="56" t="s">
        <v>152</v>
      </c>
      <c r="J20" s="57" t="s">
        <v>153</v>
      </c>
      <c r="K20" s="56">
        <v>-11650</v>
      </c>
      <c r="L20" s="56" t="s">
        <v>154</v>
      </c>
      <c r="M20" s="57" t="s">
        <v>122</v>
      </c>
      <c r="N20" s="57"/>
      <c r="O20" s="58" t="s">
        <v>155</v>
      </c>
      <c r="P20" s="58" t="s">
        <v>156</v>
      </c>
    </row>
    <row r="21" spans="1:16" ht="12.75" customHeight="1" thickBot="1" x14ac:dyDescent="0.25">
      <c r="A21" s="11" t="str">
        <f t="shared" si="0"/>
        <v> AC 39.6 </v>
      </c>
      <c r="B21" s="13" t="str">
        <f t="shared" si="1"/>
        <v>I</v>
      </c>
      <c r="C21" s="11">
        <f t="shared" si="2"/>
        <v>30698.142</v>
      </c>
      <c r="D21" s="19" t="str">
        <f t="shared" si="3"/>
        <v>vis</v>
      </c>
      <c r="E21" s="55">
        <f>VLOOKUP(C21,Active!C$21:E$969,3,FALSE)</f>
        <v>-10943.02618087902</v>
      </c>
      <c r="F21" s="13" t="s">
        <v>116</v>
      </c>
      <c r="G21" s="19" t="str">
        <f t="shared" si="4"/>
        <v>30698.142</v>
      </c>
      <c r="H21" s="11">
        <f t="shared" si="5"/>
        <v>-10943</v>
      </c>
      <c r="I21" s="56" t="s">
        <v>157</v>
      </c>
      <c r="J21" s="57" t="s">
        <v>158</v>
      </c>
      <c r="K21" s="56">
        <v>-10943</v>
      </c>
      <c r="L21" s="56" t="s">
        <v>159</v>
      </c>
      <c r="M21" s="57" t="s">
        <v>122</v>
      </c>
      <c r="N21" s="57"/>
      <c r="O21" s="58" t="s">
        <v>160</v>
      </c>
      <c r="P21" s="58" t="s">
        <v>161</v>
      </c>
    </row>
    <row r="22" spans="1:16" ht="12.75" customHeight="1" thickBot="1" x14ac:dyDescent="0.25">
      <c r="A22" s="11" t="str">
        <f t="shared" si="0"/>
        <v> AC 39.6 </v>
      </c>
      <c r="B22" s="13" t="str">
        <f t="shared" si="1"/>
        <v>I</v>
      </c>
      <c r="C22" s="11">
        <f t="shared" si="2"/>
        <v>30993.144</v>
      </c>
      <c r="D22" s="19" t="str">
        <f t="shared" si="3"/>
        <v>vis</v>
      </c>
      <c r="E22" s="55">
        <f>VLOOKUP(C22,Active!C$21:E$969,3,FALSE)</f>
        <v>-10697.014565039815</v>
      </c>
      <c r="F22" s="13" t="s">
        <v>116</v>
      </c>
      <c r="G22" s="19" t="str">
        <f t="shared" si="4"/>
        <v>30993.144</v>
      </c>
      <c r="H22" s="11">
        <f t="shared" si="5"/>
        <v>-10697</v>
      </c>
      <c r="I22" s="56" t="s">
        <v>162</v>
      </c>
      <c r="J22" s="57" t="s">
        <v>163</v>
      </c>
      <c r="K22" s="56">
        <v>-10697</v>
      </c>
      <c r="L22" s="56" t="s">
        <v>127</v>
      </c>
      <c r="M22" s="57" t="s">
        <v>122</v>
      </c>
      <c r="N22" s="57"/>
      <c r="O22" s="58" t="s">
        <v>160</v>
      </c>
      <c r="P22" s="58" t="s">
        <v>161</v>
      </c>
    </row>
    <row r="23" spans="1:16" ht="12.75" customHeight="1" thickBot="1" x14ac:dyDescent="0.25">
      <c r="A23" s="11" t="str">
        <f t="shared" si="0"/>
        <v> AC 208.22 </v>
      </c>
      <c r="B23" s="13" t="str">
        <f t="shared" si="1"/>
        <v>I</v>
      </c>
      <c r="C23" s="11">
        <f t="shared" si="2"/>
        <v>32777.474999999999</v>
      </c>
      <c r="D23" s="19" t="str">
        <f t="shared" si="3"/>
        <v>vis</v>
      </c>
      <c r="E23" s="55">
        <f>VLOOKUP(C23,Active!C$21:E$969,3,FALSE)</f>
        <v>-9209.0037973094841</v>
      </c>
      <c r="F23" s="13" t="s">
        <v>116</v>
      </c>
      <c r="G23" s="19" t="str">
        <f t="shared" si="4"/>
        <v>32777.475</v>
      </c>
      <c r="H23" s="11">
        <f t="shared" si="5"/>
        <v>-9209</v>
      </c>
      <c r="I23" s="56" t="s">
        <v>167</v>
      </c>
      <c r="J23" s="57" t="s">
        <v>168</v>
      </c>
      <c r="K23" s="56">
        <v>-9209</v>
      </c>
      <c r="L23" s="56" t="s">
        <v>169</v>
      </c>
      <c r="M23" s="57" t="s">
        <v>122</v>
      </c>
      <c r="N23" s="57"/>
      <c r="O23" s="58" t="s">
        <v>155</v>
      </c>
      <c r="P23" s="58" t="s">
        <v>156</v>
      </c>
    </row>
    <row r="24" spans="1:16" ht="12.75" customHeight="1" thickBot="1" x14ac:dyDescent="0.25">
      <c r="A24" s="11" t="str">
        <f t="shared" si="0"/>
        <v> AC 208.22 </v>
      </c>
      <c r="B24" s="13" t="str">
        <f t="shared" si="1"/>
        <v>I</v>
      </c>
      <c r="C24" s="11">
        <f t="shared" si="2"/>
        <v>32800.300999999999</v>
      </c>
      <c r="D24" s="19" t="str">
        <f t="shared" si="3"/>
        <v>vis</v>
      </c>
      <c r="E24" s="55">
        <f>VLOOKUP(C24,Active!C$21:E$969,3,FALSE)</f>
        <v>-9189.9684648603961</v>
      </c>
      <c r="F24" s="13" t="s">
        <v>116</v>
      </c>
      <c r="G24" s="19" t="str">
        <f t="shared" si="4"/>
        <v>32800.301</v>
      </c>
      <c r="H24" s="11">
        <f t="shared" si="5"/>
        <v>-9190</v>
      </c>
      <c r="I24" s="56" t="s">
        <v>170</v>
      </c>
      <c r="J24" s="57" t="s">
        <v>171</v>
      </c>
      <c r="K24" s="56">
        <v>-9190</v>
      </c>
      <c r="L24" s="56" t="s">
        <v>172</v>
      </c>
      <c r="M24" s="57" t="s">
        <v>122</v>
      </c>
      <c r="N24" s="57"/>
      <c r="O24" s="58" t="s">
        <v>155</v>
      </c>
      <c r="P24" s="58" t="s">
        <v>156</v>
      </c>
    </row>
    <row r="25" spans="1:16" ht="12.75" customHeight="1" thickBot="1" x14ac:dyDescent="0.25">
      <c r="A25" s="11" t="str">
        <f t="shared" si="0"/>
        <v> AC 208.22 </v>
      </c>
      <c r="B25" s="13" t="str">
        <f t="shared" si="1"/>
        <v>I</v>
      </c>
      <c r="C25" s="11">
        <f t="shared" si="2"/>
        <v>32806.315999999999</v>
      </c>
      <c r="D25" s="19" t="str">
        <f t="shared" si="3"/>
        <v>vis</v>
      </c>
      <c r="E25" s="55">
        <f>VLOOKUP(C25,Active!C$21:E$969,3,FALSE)</f>
        <v>-9184.9523637177845</v>
      </c>
      <c r="F25" s="13" t="s">
        <v>116</v>
      </c>
      <c r="G25" s="19" t="str">
        <f t="shared" si="4"/>
        <v>32806.316</v>
      </c>
      <c r="H25" s="11">
        <f t="shared" si="5"/>
        <v>-9185</v>
      </c>
      <c r="I25" s="56" t="s">
        <v>173</v>
      </c>
      <c r="J25" s="57" t="s">
        <v>174</v>
      </c>
      <c r="K25" s="56">
        <v>-9185</v>
      </c>
      <c r="L25" s="56" t="s">
        <v>175</v>
      </c>
      <c r="M25" s="57" t="s">
        <v>122</v>
      </c>
      <c r="N25" s="57"/>
      <c r="O25" s="58" t="s">
        <v>155</v>
      </c>
      <c r="P25" s="58" t="s">
        <v>156</v>
      </c>
    </row>
    <row r="26" spans="1:16" ht="12.75" customHeight="1" thickBot="1" x14ac:dyDescent="0.25">
      <c r="A26" s="11" t="str">
        <f t="shared" si="0"/>
        <v> AC 208.22 </v>
      </c>
      <c r="B26" s="13" t="str">
        <f t="shared" si="1"/>
        <v>I</v>
      </c>
      <c r="C26" s="11">
        <f t="shared" si="2"/>
        <v>32824.254000000001</v>
      </c>
      <c r="D26" s="19" t="str">
        <f t="shared" si="3"/>
        <v>vis</v>
      </c>
      <c r="E26" s="55">
        <f>VLOOKUP(C26,Active!C$21:E$969,3,FALSE)</f>
        <v>-9169.9932910168391</v>
      </c>
      <c r="F26" s="13" t="s">
        <v>116</v>
      </c>
      <c r="G26" s="19" t="str">
        <f t="shared" si="4"/>
        <v>32824.254</v>
      </c>
      <c r="H26" s="11">
        <f t="shared" si="5"/>
        <v>-9170</v>
      </c>
      <c r="I26" s="56" t="s">
        <v>176</v>
      </c>
      <c r="J26" s="57" t="s">
        <v>177</v>
      </c>
      <c r="K26" s="56">
        <v>-9170</v>
      </c>
      <c r="L26" s="56" t="s">
        <v>178</v>
      </c>
      <c r="M26" s="57" t="s">
        <v>122</v>
      </c>
      <c r="N26" s="57"/>
      <c r="O26" s="58" t="s">
        <v>155</v>
      </c>
      <c r="P26" s="58" t="s">
        <v>156</v>
      </c>
    </row>
    <row r="27" spans="1:16" ht="12.75" customHeight="1" thickBot="1" x14ac:dyDescent="0.25">
      <c r="A27" s="11" t="str">
        <f t="shared" si="0"/>
        <v> AC 208.22 </v>
      </c>
      <c r="B27" s="13" t="str">
        <f t="shared" si="1"/>
        <v>I</v>
      </c>
      <c r="C27" s="11">
        <f t="shared" si="2"/>
        <v>32831.421999999999</v>
      </c>
      <c r="D27" s="19" t="str">
        <f t="shared" si="3"/>
        <v>vis</v>
      </c>
      <c r="E27" s="55">
        <f>VLOOKUP(C27,Active!C$21:E$969,3,FALSE)</f>
        <v>-9164.0156662470581</v>
      </c>
      <c r="F27" s="13" t="s">
        <v>116</v>
      </c>
      <c r="G27" s="19" t="str">
        <f t="shared" si="4"/>
        <v>32831.422</v>
      </c>
      <c r="H27" s="11">
        <f t="shared" si="5"/>
        <v>-9164</v>
      </c>
      <c r="I27" s="56" t="s">
        <v>179</v>
      </c>
      <c r="J27" s="57" t="s">
        <v>180</v>
      </c>
      <c r="K27" s="56">
        <v>-9164</v>
      </c>
      <c r="L27" s="56" t="s">
        <v>181</v>
      </c>
      <c r="M27" s="57" t="s">
        <v>122</v>
      </c>
      <c r="N27" s="57"/>
      <c r="O27" s="58" t="s">
        <v>155</v>
      </c>
      <c r="P27" s="58" t="s">
        <v>156</v>
      </c>
    </row>
    <row r="28" spans="1:16" ht="12.75" customHeight="1" thickBot="1" x14ac:dyDescent="0.25">
      <c r="A28" s="11" t="str">
        <f t="shared" si="0"/>
        <v> AC 208.22 </v>
      </c>
      <c r="B28" s="13" t="str">
        <f t="shared" si="1"/>
        <v>I</v>
      </c>
      <c r="C28" s="11">
        <f t="shared" si="2"/>
        <v>35336.428</v>
      </c>
      <c r="D28" s="19" t="str">
        <f t="shared" si="3"/>
        <v>vis</v>
      </c>
      <c r="E28" s="55">
        <f>VLOOKUP(C28,Active!C$21:E$969,3,FALSE)</f>
        <v>-7075.0109349337017</v>
      </c>
      <c r="F28" s="13" t="s">
        <v>116</v>
      </c>
      <c r="G28" s="19" t="str">
        <f t="shared" si="4"/>
        <v>35336.428</v>
      </c>
      <c r="H28" s="11">
        <f t="shared" si="5"/>
        <v>-7075</v>
      </c>
      <c r="I28" s="56" t="s">
        <v>182</v>
      </c>
      <c r="J28" s="57" t="s">
        <v>183</v>
      </c>
      <c r="K28" s="56">
        <v>-7075</v>
      </c>
      <c r="L28" s="56" t="s">
        <v>141</v>
      </c>
      <c r="M28" s="57" t="s">
        <v>122</v>
      </c>
      <c r="N28" s="57"/>
      <c r="O28" s="58" t="s">
        <v>155</v>
      </c>
      <c r="P28" s="58" t="s">
        <v>156</v>
      </c>
    </row>
    <row r="29" spans="1:16" ht="12.75" customHeight="1" thickBot="1" x14ac:dyDescent="0.25">
      <c r="A29" s="11" t="str">
        <f t="shared" si="0"/>
        <v> VB 5.7 </v>
      </c>
      <c r="B29" s="13" t="str">
        <f t="shared" si="1"/>
        <v>I</v>
      </c>
      <c r="C29" s="11">
        <f t="shared" si="2"/>
        <v>36130.324999999997</v>
      </c>
      <c r="D29" s="19" t="str">
        <f t="shared" si="3"/>
        <v>vis</v>
      </c>
      <c r="E29" s="55">
        <f>VLOOKUP(C29,Active!C$21:E$969,3,FALSE)</f>
        <v>-6412.9548004671688</v>
      </c>
      <c r="F29" s="13" t="s">
        <v>116</v>
      </c>
      <c r="G29" s="19" t="str">
        <f t="shared" si="4"/>
        <v>36130.325</v>
      </c>
      <c r="H29" s="11">
        <f t="shared" si="5"/>
        <v>-6413</v>
      </c>
      <c r="I29" s="56" t="s">
        <v>184</v>
      </c>
      <c r="J29" s="57" t="s">
        <v>185</v>
      </c>
      <c r="K29" s="56">
        <v>-6413</v>
      </c>
      <c r="L29" s="56" t="s">
        <v>186</v>
      </c>
      <c r="M29" s="57" t="s">
        <v>122</v>
      </c>
      <c r="N29" s="57"/>
      <c r="O29" s="58" t="s">
        <v>123</v>
      </c>
      <c r="P29" s="58" t="s">
        <v>124</v>
      </c>
    </row>
    <row r="30" spans="1:16" ht="12.75" customHeight="1" thickBot="1" x14ac:dyDescent="0.25">
      <c r="A30" s="11" t="str">
        <f t="shared" si="0"/>
        <v> VB 5.7 </v>
      </c>
      <c r="B30" s="13" t="str">
        <f t="shared" si="1"/>
        <v>I</v>
      </c>
      <c r="C30" s="11">
        <f t="shared" si="2"/>
        <v>36142.292000000001</v>
      </c>
      <c r="D30" s="19" t="str">
        <f t="shared" si="3"/>
        <v>vis</v>
      </c>
      <c r="E30" s="55">
        <f>VLOOKUP(C30,Active!C$21:E$969,3,FALSE)</f>
        <v>-6402.9751358996446</v>
      </c>
      <c r="F30" s="13" t="s">
        <v>116</v>
      </c>
      <c r="G30" s="19" t="str">
        <f t="shared" si="4"/>
        <v>36142.292</v>
      </c>
      <c r="H30" s="11">
        <f t="shared" si="5"/>
        <v>-6403</v>
      </c>
      <c r="I30" s="56" t="s">
        <v>187</v>
      </c>
      <c r="J30" s="57" t="s">
        <v>188</v>
      </c>
      <c r="K30" s="56">
        <v>-6403</v>
      </c>
      <c r="L30" s="56" t="s">
        <v>189</v>
      </c>
      <c r="M30" s="57" t="s">
        <v>122</v>
      </c>
      <c r="N30" s="57"/>
      <c r="O30" s="58" t="s">
        <v>123</v>
      </c>
      <c r="P30" s="58" t="s">
        <v>124</v>
      </c>
    </row>
    <row r="31" spans="1:16" ht="12.75" customHeight="1" thickBot="1" x14ac:dyDescent="0.25">
      <c r="A31" s="11" t="str">
        <f t="shared" si="0"/>
        <v> MSAI 37.257 </v>
      </c>
      <c r="B31" s="13" t="str">
        <f t="shared" si="1"/>
        <v>I</v>
      </c>
      <c r="C31" s="11">
        <f t="shared" si="2"/>
        <v>36745.413999999997</v>
      </c>
      <c r="D31" s="19" t="str">
        <f t="shared" si="3"/>
        <v>vis</v>
      </c>
      <c r="E31" s="55">
        <f>VLOOKUP(C31,Active!C$21:E$969,3,FALSE)</f>
        <v>-5900.0123838906011</v>
      </c>
      <c r="F31" s="13" t="s">
        <v>116</v>
      </c>
      <c r="G31" s="19" t="str">
        <f t="shared" si="4"/>
        <v>36745.414</v>
      </c>
      <c r="H31" s="11">
        <f t="shared" si="5"/>
        <v>-5900</v>
      </c>
      <c r="I31" s="56" t="s">
        <v>190</v>
      </c>
      <c r="J31" s="57" t="s">
        <v>191</v>
      </c>
      <c r="K31" s="56">
        <v>-5900</v>
      </c>
      <c r="L31" s="56" t="s">
        <v>192</v>
      </c>
      <c r="M31" s="57" t="s">
        <v>122</v>
      </c>
      <c r="N31" s="57"/>
      <c r="O31" s="58" t="s">
        <v>193</v>
      </c>
      <c r="P31" s="58" t="s">
        <v>194</v>
      </c>
    </row>
    <row r="32" spans="1:16" ht="12.75" customHeight="1" thickBot="1" x14ac:dyDescent="0.25">
      <c r="A32" s="11" t="str">
        <f t="shared" si="0"/>
        <v> MSAI 37.257 </v>
      </c>
      <c r="B32" s="13" t="str">
        <f t="shared" si="1"/>
        <v>I</v>
      </c>
      <c r="C32" s="11">
        <f t="shared" si="2"/>
        <v>36781.387999999999</v>
      </c>
      <c r="D32" s="19" t="str">
        <f t="shared" si="3"/>
        <v>vis</v>
      </c>
      <c r="E32" s="55">
        <f>VLOOKUP(C32,Active!C$21:E$969,3,FALSE)</f>
        <v>-5870.0125131500645</v>
      </c>
      <c r="F32" s="13" t="s">
        <v>116</v>
      </c>
      <c r="G32" s="19" t="str">
        <f t="shared" si="4"/>
        <v>36781.388</v>
      </c>
      <c r="H32" s="11">
        <f t="shared" si="5"/>
        <v>-5870</v>
      </c>
      <c r="I32" s="56" t="s">
        <v>195</v>
      </c>
      <c r="J32" s="57" t="s">
        <v>196</v>
      </c>
      <c r="K32" s="56">
        <v>-5870</v>
      </c>
      <c r="L32" s="56" t="s">
        <v>192</v>
      </c>
      <c r="M32" s="57" t="s">
        <v>122</v>
      </c>
      <c r="N32" s="57"/>
      <c r="O32" s="58" t="s">
        <v>193</v>
      </c>
      <c r="P32" s="58" t="s">
        <v>194</v>
      </c>
    </row>
    <row r="33" spans="1:16" ht="12.75" customHeight="1" thickBot="1" x14ac:dyDescent="0.25">
      <c r="A33" s="11" t="str">
        <f t="shared" si="0"/>
        <v> VB 5.7 </v>
      </c>
      <c r="B33" s="13" t="str">
        <f t="shared" si="1"/>
        <v>I</v>
      </c>
      <c r="C33" s="11">
        <f t="shared" si="2"/>
        <v>36817.421000000002</v>
      </c>
      <c r="D33" s="19" t="str">
        <f t="shared" si="3"/>
        <v>vis</v>
      </c>
      <c r="E33" s="55">
        <f>VLOOKUP(C33,Active!C$21:E$969,3,FALSE)</f>
        <v>-5839.9634404199305</v>
      </c>
      <c r="F33" s="13" t="s">
        <v>116</v>
      </c>
      <c r="G33" s="19" t="str">
        <f t="shared" si="4"/>
        <v>36817.421</v>
      </c>
      <c r="H33" s="11">
        <f t="shared" si="5"/>
        <v>-5840</v>
      </c>
      <c r="I33" s="56" t="s">
        <v>197</v>
      </c>
      <c r="J33" s="57" t="s">
        <v>198</v>
      </c>
      <c r="K33" s="56">
        <v>-5840</v>
      </c>
      <c r="L33" s="56" t="s">
        <v>138</v>
      </c>
      <c r="M33" s="57" t="s">
        <v>122</v>
      </c>
      <c r="N33" s="57"/>
      <c r="O33" s="58" t="s">
        <v>123</v>
      </c>
      <c r="P33" s="58" t="s">
        <v>124</v>
      </c>
    </row>
    <row r="34" spans="1:16" ht="12.75" customHeight="1" thickBot="1" x14ac:dyDescent="0.25">
      <c r="A34" s="11" t="str">
        <f t="shared" si="0"/>
        <v> VB 5.7 </v>
      </c>
      <c r="B34" s="13" t="str">
        <f t="shared" si="1"/>
        <v>I</v>
      </c>
      <c r="C34" s="11">
        <f t="shared" si="2"/>
        <v>36841.385000000002</v>
      </c>
      <c r="D34" s="19" t="str">
        <f t="shared" si="3"/>
        <v>vis</v>
      </c>
      <c r="E34" s="55">
        <f>VLOOKUP(C34,Active!C$21:E$969,3,FALSE)</f>
        <v>-5819.9790933240783</v>
      </c>
      <c r="F34" s="13" t="s">
        <v>116</v>
      </c>
      <c r="G34" s="19" t="str">
        <f t="shared" si="4"/>
        <v>36841.385</v>
      </c>
      <c r="H34" s="11">
        <f t="shared" si="5"/>
        <v>-5820</v>
      </c>
      <c r="I34" s="56" t="s">
        <v>199</v>
      </c>
      <c r="J34" s="57" t="s">
        <v>200</v>
      </c>
      <c r="K34" s="56">
        <v>-5820</v>
      </c>
      <c r="L34" s="56" t="s">
        <v>201</v>
      </c>
      <c r="M34" s="57" t="s">
        <v>122</v>
      </c>
      <c r="N34" s="57"/>
      <c r="O34" s="58" t="s">
        <v>123</v>
      </c>
      <c r="P34" s="58" t="s">
        <v>124</v>
      </c>
    </row>
    <row r="35" spans="1:16" ht="12.75" customHeight="1" thickBot="1" x14ac:dyDescent="0.25">
      <c r="A35" s="11" t="str">
        <f t="shared" si="0"/>
        <v> VB 5.7 </v>
      </c>
      <c r="B35" s="13" t="str">
        <f t="shared" si="1"/>
        <v>I</v>
      </c>
      <c r="C35" s="11">
        <f t="shared" si="2"/>
        <v>36847.33</v>
      </c>
      <c r="D35" s="19" t="str">
        <f t="shared" si="3"/>
        <v>vis</v>
      </c>
      <c r="E35" s="55">
        <f>VLOOKUP(C35,Active!C$21:E$969,3,FALSE)</f>
        <v>-5815.0213674233592</v>
      </c>
      <c r="F35" s="13" t="s">
        <v>116</v>
      </c>
      <c r="G35" s="19" t="str">
        <f t="shared" si="4"/>
        <v>36847.330</v>
      </c>
      <c r="H35" s="11">
        <f t="shared" si="5"/>
        <v>-5815</v>
      </c>
      <c r="I35" s="56" t="s">
        <v>202</v>
      </c>
      <c r="J35" s="57" t="s">
        <v>203</v>
      </c>
      <c r="K35" s="56">
        <v>-5815</v>
      </c>
      <c r="L35" s="56" t="s">
        <v>204</v>
      </c>
      <c r="M35" s="57" t="s">
        <v>122</v>
      </c>
      <c r="N35" s="57"/>
      <c r="O35" s="58" t="s">
        <v>123</v>
      </c>
      <c r="P35" s="58" t="s">
        <v>124</v>
      </c>
    </row>
    <row r="36" spans="1:16" ht="12.75" customHeight="1" thickBot="1" x14ac:dyDescent="0.25">
      <c r="A36" s="11" t="str">
        <f t="shared" si="0"/>
        <v> MSAI 37.257 </v>
      </c>
      <c r="B36" s="13" t="str">
        <f t="shared" si="1"/>
        <v>I</v>
      </c>
      <c r="C36" s="11">
        <f t="shared" si="2"/>
        <v>36865.271999999997</v>
      </c>
      <c r="D36" s="19" t="str">
        <f t="shared" si="3"/>
        <v>vis</v>
      </c>
      <c r="E36" s="55">
        <f>VLOOKUP(C36,Active!C$21:E$969,3,FALSE)</f>
        <v>-5800.0589589943111</v>
      </c>
      <c r="F36" s="13" t="s">
        <v>116</v>
      </c>
      <c r="G36" s="19" t="str">
        <f t="shared" si="4"/>
        <v>36865.272</v>
      </c>
      <c r="H36" s="11">
        <f t="shared" si="5"/>
        <v>-5800</v>
      </c>
      <c r="I36" s="56" t="s">
        <v>205</v>
      </c>
      <c r="J36" s="57" t="s">
        <v>206</v>
      </c>
      <c r="K36" s="56">
        <v>-5800</v>
      </c>
      <c r="L36" s="56" t="s">
        <v>207</v>
      </c>
      <c r="M36" s="57" t="s">
        <v>122</v>
      </c>
      <c r="N36" s="57"/>
      <c r="O36" s="58" t="s">
        <v>193</v>
      </c>
      <c r="P36" s="58" t="s">
        <v>194</v>
      </c>
    </row>
    <row r="37" spans="1:16" ht="12.75" customHeight="1" thickBot="1" x14ac:dyDescent="0.25">
      <c r="A37" s="11" t="str">
        <f t="shared" si="0"/>
        <v> MSAI 37.257 </v>
      </c>
      <c r="B37" s="13" t="str">
        <f t="shared" si="1"/>
        <v>I</v>
      </c>
      <c r="C37" s="11">
        <f t="shared" si="2"/>
        <v>37130.387999999999</v>
      </c>
      <c r="D37" s="19" t="str">
        <f t="shared" si="3"/>
        <v>vis</v>
      </c>
      <c r="E37" s="55">
        <f>VLOOKUP(C37,Active!C$21:E$969,3,FALSE)</f>
        <v>-5578.9702357150554</v>
      </c>
      <c r="F37" s="13" t="s">
        <v>116</v>
      </c>
      <c r="G37" s="19" t="str">
        <f t="shared" si="4"/>
        <v>37130.388</v>
      </c>
      <c r="H37" s="11">
        <f t="shared" si="5"/>
        <v>-5579</v>
      </c>
      <c r="I37" s="56" t="s">
        <v>208</v>
      </c>
      <c r="J37" s="57" t="s">
        <v>209</v>
      </c>
      <c r="K37" s="56">
        <v>-5579</v>
      </c>
      <c r="L37" s="56" t="s">
        <v>210</v>
      </c>
      <c r="M37" s="57" t="s">
        <v>122</v>
      </c>
      <c r="N37" s="57"/>
      <c r="O37" s="58" t="s">
        <v>193</v>
      </c>
      <c r="P37" s="58" t="s">
        <v>194</v>
      </c>
    </row>
    <row r="38" spans="1:16" ht="12.75" customHeight="1" thickBot="1" x14ac:dyDescent="0.25">
      <c r="A38" s="11" t="str">
        <f t="shared" si="0"/>
        <v> MSAI 37.257 </v>
      </c>
      <c r="B38" s="13" t="str">
        <f t="shared" si="1"/>
        <v>I</v>
      </c>
      <c r="C38" s="11">
        <f t="shared" si="2"/>
        <v>37166.343000000001</v>
      </c>
      <c r="D38" s="19" t="str">
        <f t="shared" si="3"/>
        <v>vis</v>
      </c>
      <c r="E38" s="55">
        <f>VLOOKUP(C38,Active!C$21:E$969,3,FALSE)</f>
        <v>-5548.986209683032</v>
      </c>
      <c r="F38" s="13" t="s">
        <v>116</v>
      </c>
      <c r="G38" s="19" t="str">
        <f t="shared" si="4"/>
        <v>37166.343</v>
      </c>
      <c r="H38" s="11">
        <f t="shared" si="5"/>
        <v>-5549</v>
      </c>
      <c r="I38" s="56" t="s">
        <v>211</v>
      </c>
      <c r="J38" s="57" t="s">
        <v>212</v>
      </c>
      <c r="K38" s="56">
        <v>-5549</v>
      </c>
      <c r="L38" s="56" t="s">
        <v>213</v>
      </c>
      <c r="M38" s="57" t="s">
        <v>122</v>
      </c>
      <c r="N38" s="57"/>
      <c r="O38" s="58" t="s">
        <v>193</v>
      </c>
      <c r="P38" s="58" t="s">
        <v>194</v>
      </c>
    </row>
    <row r="39" spans="1:16" ht="12.75" customHeight="1" thickBot="1" x14ac:dyDescent="0.25">
      <c r="A39" s="11" t="str">
        <f t="shared" si="0"/>
        <v> MSAI 37.257 </v>
      </c>
      <c r="B39" s="13" t="str">
        <f t="shared" si="1"/>
        <v>I</v>
      </c>
      <c r="C39" s="11">
        <f t="shared" si="2"/>
        <v>37190.317999999999</v>
      </c>
      <c r="D39" s="19" t="str">
        <f t="shared" si="3"/>
        <v>vis</v>
      </c>
      <c r="E39" s="55">
        <f>VLOOKUP(C39,Active!C$21:E$969,3,FALSE)</f>
        <v>-5528.9926893348829</v>
      </c>
      <c r="F39" s="13" t="s">
        <v>116</v>
      </c>
      <c r="G39" s="19" t="str">
        <f t="shared" si="4"/>
        <v>37190.318</v>
      </c>
      <c r="H39" s="11">
        <f t="shared" si="5"/>
        <v>-5529</v>
      </c>
      <c r="I39" s="56" t="s">
        <v>214</v>
      </c>
      <c r="J39" s="57" t="s">
        <v>215</v>
      </c>
      <c r="K39" s="56">
        <v>-5529</v>
      </c>
      <c r="L39" s="56" t="s">
        <v>216</v>
      </c>
      <c r="M39" s="57" t="s">
        <v>122</v>
      </c>
      <c r="N39" s="57"/>
      <c r="O39" s="58" t="s">
        <v>193</v>
      </c>
      <c r="P39" s="58" t="s">
        <v>194</v>
      </c>
    </row>
    <row r="40" spans="1:16" ht="12.75" customHeight="1" thickBot="1" x14ac:dyDescent="0.25">
      <c r="A40" s="11" t="str">
        <f t="shared" si="0"/>
        <v> MSAI 37.257 </v>
      </c>
      <c r="B40" s="13" t="str">
        <f t="shared" si="1"/>
        <v>I</v>
      </c>
      <c r="C40" s="11">
        <f t="shared" si="2"/>
        <v>37226.226999999999</v>
      </c>
      <c r="D40" s="19" t="str">
        <f t="shared" si="3"/>
        <v>vis</v>
      </c>
      <c r="E40" s="55">
        <f>VLOOKUP(C40,Active!C$21:E$969,3,FALSE)</f>
        <v>-5499.047024176105</v>
      </c>
      <c r="F40" s="13" t="s">
        <v>116</v>
      </c>
      <c r="G40" s="19" t="str">
        <f t="shared" si="4"/>
        <v>37226.227</v>
      </c>
      <c r="H40" s="11">
        <f t="shared" si="5"/>
        <v>-5499</v>
      </c>
      <c r="I40" s="56" t="s">
        <v>217</v>
      </c>
      <c r="J40" s="57" t="s">
        <v>218</v>
      </c>
      <c r="K40" s="56">
        <v>-5499</v>
      </c>
      <c r="L40" s="56" t="s">
        <v>219</v>
      </c>
      <c r="M40" s="57" t="s">
        <v>122</v>
      </c>
      <c r="N40" s="57"/>
      <c r="O40" s="58" t="s">
        <v>193</v>
      </c>
      <c r="P40" s="58" t="s">
        <v>194</v>
      </c>
    </row>
    <row r="41" spans="1:16" ht="12.75" customHeight="1" thickBot="1" x14ac:dyDescent="0.25">
      <c r="A41" s="11" t="str">
        <f t="shared" si="0"/>
        <v> MSAI 37.257 </v>
      </c>
      <c r="B41" s="13" t="str">
        <f t="shared" si="1"/>
        <v>I</v>
      </c>
      <c r="C41" s="11">
        <f t="shared" si="2"/>
        <v>37316.239000000001</v>
      </c>
      <c r="D41" s="19" t="str">
        <f t="shared" si="3"/>
        <v>vis</v>
      </c>
      <c r="E41" s="55">
        <f>VLOOKUP(C41,Active!C$21:E$969,3,FALSE)</f>
        <v>-5423.9831345586817</v>
      </c>
      <c r="F41" s="13" t="s">
        <v>116</v>
      </c>
      <c r="G41" s="19" t="str">
        <f t="shared" si="4"/>
        <v>37316.239</v>
      </c>
      <c r="H41" s="11">
        <f t="shared" si="5"/>
        <v>-5424</v>
      </c>
      <c r="I41" s="56" t="s">
        <v>220</v>
      </c>
      <c r="J41" s="57" t="s">
        <v>221</v>
      </c>
      <c r="K41" s="56">
        <v>-5424</v>
      </c>
      <c r="L41" s="56" t="s">
        <v>222</v>
      </c>
      <c r="M41" s="57" t="s">
        <v>122</v>
      </c>
      <c r="N41" s="57"/>
      <c r="O41" s="58" t="s">
        <v>193</v>
      </c>
      <c r="P41" s="58" t="s">
        <v>194</v>
      </c>
    </row>
    <row r="42" spans="1:16" ht="12.75" customHeight="1" thickBot="1" x14ac:dyDescent="0.25">
      <c r="A42" s="11" t="str">
        <f t="shared" si="0"/>
        <v> MSAI 37.257 </v>
      </c>
      <c r="B42" s="13" t="str">
        <f t="shared" si="1"/>
        <v>I</v>
      </c>
      <c r="C42" s="11">
        <f t="shared" si="2"/>
        <v>37605.222999999998</v>
      </c>
      <c r="D42" s="19" t="str">
        <f t="shared" si="3"/>
        <v>vis</v>
      </c>
      <c r="E42" s="55">
        <f>VLOOKUP(C42,Active!C$21:E$969,3,FALSE)</f>
        <v>-5182.9901216581729</v>
      </c>
      <c r="F42" s="13" t="s">
        <v>116</v>
      </c>
      <c r="G42" s="19" t="str">
        <f t="shared" si="4"/>
        <v>37605.223</v>
      </c>
      <c r="H42" s="11">
        <f t="shared" si="5"/>
        <v>-5183</v>
      </c>
      <c r="I42" s="56" t="s">
        <v>223</v>
      </c>
      <c r="J42" s="57" t="s">
        <v>224</v>
      </c>
      <c r="K42" s="56">
        <v>-5183</v>
      </c>
      <c r="L42" s="56" t="s">
        <v>225</v>
      </c>
      <c r="M42" s="57" t="s">
        <v>122</v>
      </c>
      <c r="N42" s="57"/>
      <c r="O42" s="58" t="s">
        <v>193</v>
      </c>
      <c r="P42" s="58" t="s">
        <v>194</v>
      </c>
    </row>
    <row r="43" spans="1:16" ht="12.75" customHeight="1" thickBot="1" x14ac:dyDescent="0.25">
      <c r="A43" s="11" t="str">
        <f t="shared" ref="A43:A74" si="6">P43</f>
        <v> MSAI 37.257 </v>
      </c>
      <c r="B43" s="13" t="str">
        <f t="shared" ref="B43:B74" si="7">IF(H43=INT(H43),"I","II")</f>
        <v>I</v>
      </c>
      <c r="C43" s="11">
        <f t="shared" ref="C43:C74" si="8">1*G43</f>
        <v>37641.207999999999</v>
      </c>
      <c r="D43" s="19" t="str">
        <f t="shared" ref="D43:D74" si="9">VLOOKUP(F43,I$1:J$5,2,FALSE)</f>
        <v>vis</v>
      </c>
      <c r="E43" s="55">
        <f>VLOOKUP(C43,Active!C$21:E$969,3,FALSE)</f>
        <v>-5152.9810776653394</v>
      </c>
      <c r="F43" s="13" t="s">
        <v>116</v>
      </c>
      <c r="G43" s="19" t="str">
        <f t="shared" ref="G43:G74" si="10">MID(I43,3,LEN(I43)-3)</f>
        <v>37641.208</v>
      </c>
      <c r="H43" s="11">
        <f t="shared" ref="H43:H74" si="11">1*K43</f>
        <v>-5153</v>
      </c>
      <c r="I43" s="56" t="s">
        <v>226</v>
      </c>
      <c r="J43" s="57" t="s">
        <v>227</v>
      </c>
      <c r="K43" s="56">
        <v>-5153</v>
      </c>
      <c r="L43" s="56" t="s">
        <v>228</v>
      </c>
      <c r="M43" s="57" t="s">
        <v>122</v>
      </c>
      <c r="N43" s="57"/>
      <c r="O43" s="58" t="s">
        <v>193</v>
      </c>
      <c r="P43" s="58" t="s">
        <v>194</v>
      </c>
    </row>
    <row r="44" spans="1:16" ht="12.75" customHeight="1" thickBot="1" x14ac:dyDescent="0.25">
      <c r="A44" s="11" t="str">
        <f t="shared" si="6"/>
        <v> MSAI 37.257 </v>
      </c>
      <c r="B44" s="13" t="str">
        <f t="shared" si="7"/>
        <v>I</v>
      </c>
      <c r="C44" s="11">
        <f t="shared" si="8"/>
        <v>37671.267999999996</v>
      </c>
      <c r="D44" s="19" t="str">
        <f t="shared" si="9"/>
        <v>vis</v>
      </c>
      <c r="E44" s="55">
        <f>VLOOKUP(C44,Active!C$21:E$969,3,FALSE)</f>
        <v>-5127.9130809326871</v>
      </c>
      <c r="F44" s="13" t="s">
        <v>116</v>
      </c>
      <c r="G44" s="19" t="str">
        <f t="shared" si="10"/>
        <v>37671.268</v>
      </c>
      <c r="H44" s="11">
        <f t="shared" si="11"/>
        <v>-5128</v>
      </c>
      <c r="I44" s="56" t="s">
        <v>229</v>
      </c>
      <c r="J44" s="57" t="s">
        <v>230</v>
      </c>
      <c r="K44" s="56">
        <v>-5128</v>
      </c>
      <c r="L44" s="56" t="s">
        <v>231</v>
      </c>
      <c r="M44" s="57" t="s">
        <v>122</v>
      </c>
      <c r="N44" s="57"/>
      <c r="O44" s="58" t="s">
        <v>193</v>
      </c>
      <c r="P44" s="58" t="s">
        <v>194</v>
      </c>
    </row>
    <row r="45" spans="1:16" ht="12.75" customHeight="1" thickBot="1" x14ac:dyDescent="0.25">
      <c r="A45" s="11" t="str">
        <f t="shared" si="6"/>
        <v> MSAI 37.257 </v>
      </c>
      <c r="B45" s="13" t="str">
        <f t="shared" si="7"/>
        <v>I</v>
      </c>
      <c r="C45" s="11">
        <f t="shared" si="8"/>
        <v>38316.315999999999</v>
      </c>
      <c r="D45" s="19" t="str">
        <f t="shared" si="9"/>
        <v>vis</v>
      </c>
      <c r="E45" s="55">
        <f>VLOOKUP(C45,Active!C$21:E$969,3,FALSE)</f>
        <v>-4589.9868947581936</v>
      </c>
      <c r="F45" s="13" t="s">
        <v>116</v>
      </c>
      <c r="G45" s="19" t="str">
        <f t="shared" si="10"/>
        <v>38316.316</v>
      </c>
      <c r="H45" s="11">
        <f t="shared" si="11"/>
        <v>-4590</v>
      </c>
      <c r="I45" s="56" t="s">
        <v>232</v>
      </c>
      <c r="J45" s="57" t="s">
        <v>233</v>
      </c>
      <c r="K45" s="56">
        <v>-4590</v>
      </c>
      <c r="L45" s="56" t="s">
        <v>234</v>
      </c>
      <c r="M45" s="57" t="s">
        <v>122</v>
      </c>
      <c r="N45" s="57"/>
      <c r="O45" s="58" t="s">
        <v>193</v>
      </c>
      <c r="P45" s="58" t="s">
        <v>194</v>
      </c>
    </row>
    <row r="46" spans="1:16" ht="12.75" customHeight="1" thickBot="1" x14ac:dyDescent="0.25">
      <c r="A46" s="11" t="str">
        <f t="shared" si="6"/>
        <v>BAVM 31 </v>
      </c>
      <c r="B46" s="13" t="str">
        <f t="shared" si="7"/>
        <v>I</v>
      </c>
      <c r="C46" s="11">
        <f t="shared" si="8"/>
        <v>43820.345999999998</v>
      </c>
      <c r="D46" s="19" t="str">
        <f t="shared" si="9"/>
        <v>vis</v>
      </c>
      <c r="E46" s="55">
        <f>VLOOKUP(C46,Active!C$21:E$969,3,FALSE)</f>
        <v>0</v>
      </c>
      <c r="F46" s="13" t="s">
        <v>116</v>
      </c>
      <c r="G46" s="19" t="str">
        <f t="shared" si="10"/>
        <v>43820.346</v>
      </c>
      <c r="H46" s="11">
        <f t="shared" si="11"/>
        <v>0</v>
      </c>
      <c r="I46" s="56" t="s">
        <v>240</v>
      </c>
      <c r="J46" s="57" t="s">
        <v>241</v>
      </c>
      <c r="K46" s="56">
        <v>0</v>
      </c>
      <c r="L46" s="56" t="s">
        <v>242</v>
      </c>
      <c r="M46" s="57" t="s">
        <v>243</v>
      </c>
      <c r="N46" s="57"/>
      <c r="O46" s="58" t="s">
        <v>244</v>
      </c>
      <c r="P46" s="59" t="s">
        <v>245</v>
      </c>
    </row>
    <row r="47" spans="1:16" ht="12.75" customHeight="1" thickBot="1" x14ac:dyDescent="0.25">
      <c r="A47" s="11" t="str">
        <f t="shared" si="6"/>
        <v> BRNO 23 </v>
      </c>
      <c r="B47" s="13" t="str">
        <f t="shared" si="7"/>
        <v>I</v>
      </c>
      <c r="C47" s="11">
        <f t="shared" si="8"/>
        <v>44133.36</v>
      </c>
      <c r="D47" s="19" t="str">
        <f t="shared" si="9"/>
        <v>vis</v>
      </c>
      <c r="E47" s="55">
        <f>VLOOKUP(C47,Active!C$21:E$969,3,FALSE)</f>
        <v>261.0323995101507</v>
      </c>
      <c r="F47" s="13" t="s">
        <v>116</v>
      </c>
      <c r="G47" s="19" t="str">
        <f t="shared" si="10"/>
        <v>44133.360</v>
      </c>
      <c r="H47" s="11">
        <f t="shared" si="11"/>
        <v>261</v>
      </c>
      <c r="I47" s="56" t="s">
        <v>246</v>
      </c>
      <c r="J47" s="57" t="s">
        <v>247</v>
      </c>
      <c r="K47" s="56">
        <v>261</v>
      </c>
      <c r="L47" s="56" t="s">
        <v>166</v>
      </c>
      <c r="M47" s="57" t="s">
        <v>243</v>
      </c>
      <c r="N47" s="57"/>
      <c r="O47" s="58" t="s">
        <v>248</v>
      </c>
      <c r="P47" s="58" t="s">
        <v>249</v>
      </c>
    </row>
    <row r="48" spans="1:16" ht="12.75" customHeight="1" thickBot="1" x14ac:dyDescent="0.25">
      <c r="A48" s="11" t="str">
        <f t="shared" si="6"/>
        <v> BRNO 23 </v>
      </c>
      <c r="B48" s="13" t="str">
        <f t="shared" si="7"/>
        <v>I</v>
      </c>
      <c r="C48" s="11">
        <f t="shared" si="8"/>
        <v>44459.498</v>
      </c>
      <c r="D48" s="19" t="str">
        <f t="shared" si="9"/>
        <v>vis</v>
      </c>
      <c r="E48" s="55">
        <f>VLOOKUP(C48,Active!C$21:E$969,3,FALSE)</f>
        <v>533.00932294309769</v>
      </c>
      <c r="F48" s="13" t="s">
        <v>116</v>
      </c>
      <c r="G48" s="19" t="str">
        <f t="shared" si="10"/>
        <v>44459.498</v>
      </c>
      <c r="H48" s="11">
        <f t="shared" si="11"/>
        <v>533</v>
      </c>
      <c r="I48" s="56" t="s">
        <v>250</v>
      </c>
      <c r="J48" s="57" t="s">
        <v>251</v>
      </c>
      <c r="K48" s="56">
        <v>533</v>
      </c>
      <c r="L48" s="56" t="s">
        <v>252</v>
      </c>
      <c r="M48" s="57" t="s">
        <v>243</v>
      </c>
      <c r="N48" s="57"/>
      <c r="O48" s="58" t="s">
        <v>253</v>
      </c>
      <c r="P48" s="58" t="s">
        <v>249</v>
      </c>
    </row>
    <row r="49" spans="1:16" ht="12.75" customHeight="1" thickBot="1" x14ac:dyDescent="0.25">
      <c r="A49" s="11" t="str">
        <f t="shared" si="6"/>
        <v> BRNO 26 </v>
      </c>
      <c r="B49" s="13" t="str">
        <f t="shared" si="7"/>
        <v>I</v>
      </c>
      <c r="C49" s="11">
        <f t="shared" si="8"/>
        <v>44681.358999999997</v>
      </c>
      <c r="D49" s="19" t="str">
        <f t="shared" si="9"/>
        <v>vis</v>
      </c>
      <c r="E49" s="55">
        <f>VLOOKUP(C49,Active!C$21:E$969,3,FALSE)</f>
        <v>718.02631639297624</v>
      </c>
      <c r="F49" s="13" t="s">
        <v>116</v>
      </c>
      <c r="G49" s="19" t="str">
        <f t="shared" si="10"/>
        <v>44681.359</v>
      </c>
      <c r="H49" s="11">
        <f t="shared" si="11"/>
        <v>718</v>
      </c>
      <c r="I49" s="56" t="s">
        <v>254</v>
      </c>
      <c r="J49" s="57" t="s">
        <v>255</v>
      </c>
      <c r="K49" s="56">
        <v>718</v>
      </c>
      <c r="L49" s="56" t="s">
        <v>256</v>
      </c>
      <c r="M49" s="57" t="s">
        <v>243</v>
      </c>
      <c r="N49" s="57"/>
      <c r="O49" s="58" t="s">
        <v>253</v>
      </c>
      <c r="P49" s="58" t="s">
        <v>257</v>
      </c>
    </row>
    <row r="50" spans="1:16" ht="12.75" customHeight="1" thickBot="1" x14ac:dyDescent="0.25">
      <c r="A50" s="11" t="str">
        <f t="shared" si="6"/>
        <v> BRNO 26 </v>
      </c>
      <c r="B50" s="13" t="str">
        <f t="shared" si="7"/>
        <v>I</v>
      </c>
      <c r="C50" s="11">
        <f t="shared" si="8"/>
        <v>44820.438999999998</v>
      </c>
      <c r="D50" s="19" t="str">
        <f t="shared" si="9"/>
        <v>vis</v>
      </c>
      <c r="E50" s="55">
        <f>VLOOKUP(C50,Active!C$21:E$969,3,FALSE)</f>
        <v>834.00958271292325</v>
      </c>
      <c r="F50" s="13" t="s">
        <v>116</v>
      </c>
      <c r="G50" s="19" t="str">
        <f t="shared" si="10"/>
        <v>44820.439</v>
      </c>
      <c r="H50" s="11">
        <f t="shared" si="11"/>
        <v>834</v>
      </c>
      <c r="I50" s="56" t="s">
        <v>258</v>
      </c>
      <c r="J50" s="57" t="s">
        <v>259</v>
      </c>
      <c r="K50" s="56">
        <v>834</v>
      </c>
      <c r="L50" s="56" t="s">
        <v>252</v>
      </c>
      <c r="M50" s="57" t="s">
        <v>243</v>
      </c>
      <c r="N50" s="57"/>
      <c r="O50" s="58" t="s">
        <v>260</v>
      </c>
      <c r="P50" s="58" t="s">
        <v>257</v>
      </c>
    </row>
    <row r="51" spans="1:16" ht="12.75" customHeight="1" thickBot="1" x14ac:dyDescent="0.25">
      <c r="A51" s="11" t="str">
        <f t="shared" si="6"/>
        <v> BRNO 26 </v>
      </c>
      <c r="B51" s="13" t="str">
        <f t="shared" si="7"/>
        <v>I</v>
      </c>
      <c r="C51" s="11">
        <f t="shared" si="8"/>
        <v>44820.438999999998</v>
      </c>
      <c r="D51" s="19" t="str">
        <f t="shared" si="9"/>
        <v>vis</v>
      </c>
      <c r="E51" s="55">
        <f>VLOOKUP(C51,Active!C$21:E$969,3,FALSE)</f>
        <v>834.00958271292325</v>
      </c>
      <c r="F51" s="13" t="s">
        <v>116</v>
      </c>
      <c r="G51" s="19" t="str">
        <f t="shared" si="10"/>
        <v>44820.439</v>
      </c>
      <c r="H51" s="11">
        <f t="shared" si="11"/>
        <v>834</v>
      </c>
      <c r="I51" s="56" t="s">
        <v>258</v>
      </c>
      <c r="J51" s="57" t="s">
        <v>259</v>
      </c>
      <c r="K51" s="56">
        <v>834</v>
      </c>
      <c r="L51" s="56" t="s">
        <v>252</v>
      </c>
      <c r="M51" s="57" t="s">
        <v>243</v>
      </c>
      <c r="N51" s="57"/>
      <c r="O51" s="58" t="s">
        <v>261</v>
      </c>
      <c r="P51" s="58" t="s">
        <v>257</v>
      </c>
    </row>
    <row r="52" spans="1:16" ht="12.75" customHeight="1" thickBot="1" x14ac:dyDescent="0.25">
      <c r="A52" s="11" t="str">
        <f t="shared" si="6"/>
        <v> BRNO 26 </v>
      </c>
      <c r="B52" s="13" t="str">
        <f t="shared" si="7"/>
        <v>I</v>
      </c>
      <c r="C52" s="11">
        <f t="shared" si="8"/>
        <v>44820.451999999997</v>
      </c>
      <c r="D52" s="19" t="str">
        <f t="shared" si="9"/>
        <v>vis</v>
      </c>
      <c r="E52" s="55">
        <f>VLOOKUP(C52,Active!C$21:E$969,3,FALSE)</f>
        <v>834.0204238292738</v>
      </c>
      <c r="F52" s="13" t="s">
        <v>116</v>
      </c>
      <c r="G52" s="19" t="str">
        <f t="shared" si="10"/>
        <v>44820.452</v>
      </c>
      <c r="H52" s="11">
        <f t="shared" si="11"/>
        <v>834</v>
      </c>
      <c r="I52" s="56" t="s">
        <v>262</v>
      </c>
      <c r="J52" s="57" t="s">
        <v>263</v>
      </c>
      <c r="K52" s="56">
        <v>834</v>
      </c>
      <c r="L52" s="56" t="s">
        <v>264</v>
      </c>
      <c r="M52" s="57" t="s">
        <v>243</v>
      </c>
      <c r="N52" s="57"/>
      <c r="O52" s="58" t="s">
        <v>265</v>
      </c>
      <c r="P52" s="58" t="s">
        <v>257</v>
      </c>
    </row>
    <row r="53" spans="1:16" ht="12.75" customHeight="1" thickBot="1" x14ac:dyDescent="0.25">
      <c r="A53" s="11" t="str">
        <f t="shared" si="6"/>
        <v>BAVM 36 </v>
      </c>
      <c r="B53" s="13" t="str">
        <f t="shared" si="7"/>
        <v>I</v>
      </c>
      <c r="C53" s="11">
        <f t="shared" si="8"/>
        <v>45229.383999999998</v>
      </c>
      <c r="D53" s="19" t="str">
        <f t="shared" si="9"/>
        <v>vis</v>
      </c>
      <c r="E53" s="55">
        <f>VLOOKUP(C53,Active!C$21:E$969,3,FALSE)</f>
        <v>1175.0419155085092</v>
      </c>
      <c r="F53" s="13" t="s">
        <v>116</v>
      </c>
      <c r="G53" s="19" t="str">
        <f t="shared" si="10"/>
        <v>45229.384</v>
      </c>
      <c r="H53" s="11">
        <f t="shared" si="11"/>
        <v>1175</v>
      </c>
      <c r="I53" s="56" t="s">
        <v>266</v>
      </c>
      <c r="J53" s="57" t="s">
        <v>267</v>
      </c>
      <c r="K53" s="56">
        <v>1175</v>
      </c>
      <c r="L53" s="56" t="s">
        <v>268</v>
      </c>
      <c r="M53" s="57" t="s">
        <v>118</v>
      </c>
      <c r="N53" s="57"/>
      <c r="O53" s="58" t="s">
        <v>238</v>
      </c>
      <c r="P53" s="59" t="s">
        <v>269</v>
      </c>
    </row>
    <row r="54" spans="1:16" ht="12.75" customHeight="1" thickBot="1" x14ac:dyDescent="0.25">
      <c r="A54" s="11" t="str">
        <f t="shared" si="6"/>
        <v> BRNO 26 </v>
      </c>
      <c r="B54" s="13" t="str">
        <f t="shared" si="7"/>
        <v>I</v>
      </c>
      <c r="C54" s="11">
        <f t="shared" si="8"/>
        <v>45555.468999999997</v>
      </c>
      <c r="D54" s="19" t="str">
        <f t="shared" si="9"/>
        <v>vis</v>
      </c>
      <c r="E54" s="55">
        <f>VLOOKUP(C54,Active!C$21:E$969,3,FALSE)</f>
        <v>1446.9746405440235</v>
      </c>
      <c r="F54" s="13" t="s">
        <v>116</v>
      </c>
      <c r="G54" s="19" t="str">
        <f t="shared" si="10"/>
        <v>45555.469</v>
      </c>
      <c r="H54" s="11">
        <f t="shared" si="11"/>
        <v>1447</v>
      </c>
      <c r="I54" s="56" t="s">
        <v>270</v>
      </c>
      <c r="J54" s="57" t="s">
        <v>271</v>
      </c>
      <c r="K54" s="56">
        <v>1447</v>
      </c>
      <c r="L54" s="56" t="s">
        <v>272</v>
      </c>
      <c r="M54" s="57" t="s">
        <v>243</v>
      </c>
      <c r="N54" s="57"/>
      <c r="O54" s="58" t="s">
        <v>273</v>
      </c>
      <c r="P54" s="58" t="s">
        <v>257</v>
      </c>
    </row>
    <row r="55" spans="1:16" ht="12.75" customHeight="1" thickBot="1" x14ac:dyDescent="0.25">
      <c r="A55" s="11" t="str">
        <f t="shared" si="6"/>
        <v> BRNO 26 </v>
      </c>
      <c r="B55" s="13" t="str">
        <f t="shared" si="7"/>
        <v>I</v>
      </c>
      <c r="C55" s="11">
        <f t="shared" si="8"/>
        <v>45555.483</v>
      </c>
      <c r="D55" s="19" t="str">
        <f t="shared" si="9"/>
        <v>vis</v>
      </c>
      <c r="E55" s="55">
        <f>VLOOKUP(C55,Active!C$21:E$969,3,FALSE)</f>
        <v>1446.9863155924043</v>
      </c>
      <c r="F55" s="13" t="s">
        <v>116</v>
      </c>
      <c r="G55" s="19" t="str">
        <f t="shared" si="10"/>
        <v>45555.483</v>
      </c>
      <c r="H55" s="11">
        <f t="shared" si="11"/>
        <v>1447</v>
      </c>
      <c r="I55" s="56" t="s">
        <v>277</v>
      </c>
      <c r="J55" s="57" t="s">
        <v>278</v>
      </c>
      <c r="K55" s="56">
        <v>1447</v>
      </c>
      <c r="L55" s="56" t="s">
        <v>130</v>
      </c>
      <c r="M55" s="57" t="s">
        <v>243</v>
      </c>
      <c r="N55" s="57"/>
      <c r="O55" s="58" t="s">
        <v>279</v>
      </c>
      <c r="P55" s="58" t="s">
        <v>257</v>
      </c>
    </row>
    <row r="56" spans="1:16" ht="12.75" customHeight="1" thickBot="1" x14ac:dyDescent="0.25">
      <c r="A56" s="11" t="str">
        <f t="shared" si="6"/>
        <v> BBS 74 </v>
      </c>
      <c r="B56" s="13" t="str">
        <f t="shared" si="7"/>
        <v>I</v>
      </c>
      <c r="C56" s="11">
        <f t="shared" si="8"/>
        <v>45904.483999999997</v>
      </c>
      <c r="D56" s="19" t="str">
        <f t="shared" si="9"/>
        <v>vis</v>
      </c>
      <c r="E56" s="55">
        <f>VLOOKUP(C56,Active!C$21:E$969,3,FALSE)</f>
        <v>1738.0294269594369</v>
      </c>
      <c r="F56" s="13" t="s">
        <v>116</v>
      </c>
      <c r="G56" s="19" t="str">
        <f t="shared" si="10"/>
        <v>45904.484</v>
      </c>
      <c r="H56" s="11">
        <f t="shared" si="11"/>
        <v>1738</v>
      </c>
      <c r="I56" s="56" t="s">
        <v>280</v>
      </c>
      <c r="J56" s="57" t="s">
        <v>281</v>
      </c>
      <c r="K56" s="56">
        <v>1738</v>
      </c>
      <c r="L56" s="56" t="s">
        <v>282</v>
      </c>
      <c r="M56" s="57" t="s">
        <v>243</v>
      </c>
      <c r="N56" s="57"/>
      <c r="O56" s="58" t="s">
        <v>283</v>
      </c>
      <c r="P56" s="58" t="s">
        <v>284</v>
      </c>
    </row>
    <row r="57" spans="1:16" ht="12.75" customHeight="1" thickBot="1" x14ac:dyDescent="0.25">
      <c r="A57" s="11" t="str">
        <f t="shared" si="6"/>
        <v> BBS 74 </v>
      </c>
      <c r="B57" s="13" t="str">
        <f t="shared" si="7"/>
        <v>I</v>
      </c>
      <c r="C57" s="11">
        <f t="shared" si="8"/>
        <v>45910.491999999998</v>
      </c>
      <c r="D57" s="19" t="str">
        <f t="shared" si="9"/>
        <v>vis</v>
      </c>
      <c r="E57" s="55">
        <f>VLOOKUP(C57,Active!C$21:E$969,3,FALSE)</f>
        <v>1743.0396905778612</v>
      </c>
      <c r="F57" s="13" t="s">
        <v>116</v>
      </c>
      <c r="G57" s="19" t="str">
        <f t="shared" si="10"/>
        <v>45910.492</v>
      </c>
      <c r="H57" s="11">
        <f t="shared" si="11"/>
        <v>1743</v>
      </c>
      <c r="I57" s="56" t="s">
        <v>285</v>
      </c>
      <c r="J57" s="57" t="s">
        <v>286</v>
      </c>
      <c r="K57" s="56">
        <v>1743</v>
      </c>
      <c r="L57" s="56" t="s">
        <v>287</v>
      </c>
      <c r="M57" s="57" t="s">
        <v>243</v>
      </c>
      <c r="N57" s="57"/>
      <c r="O57" s="58" t="s">
        <v>283</v>
      </c>
      <c r="P57" s="58" t="s">
        <v>284</v>
      </c>
    </row>
    <row r="58" spans="1:16" ht="12.75" customHeight="1" thickBot="1" x14ac:dyDescent="0.25">
      <c r="A58" s="11" t="str">
        <f t="shared" si="6"/>
        <v> BRNO 27 </v>
      </c>
      <c r="B58" s="13" t="str">
        <f t="shared" si="7"/>
        <v>I</v>
      </c>
      <c r="C58" s="11">
        <f t="shared" si="8"/>
        <v>45940.404999999999</v>
      </c>
      <c r="D58" s="19" t="str">
        <f t="shared" si="9"/>
        <v>vis</v>
      </c>
      <c r="E58" s="55">
        <f>VLOOKUP(C58,Active!C$21:E$969,3,FALSE)</f>
        <v>1767.9850993025418</v>
      </c>
      <c r="F58" s="13" t="s">
        <v>116</v>
      </c>
      <c r="G58" s="19" t="str">
        <f t="shared" si="10"/>
        <v>45940.405</v>
      </c>
      <c r="H58" s="11">
        <f t="shared" si="11"/>
        <v>1768</v>
      </c>
      <c r="I58" s="56" t="s">
        <v>288</v>
      </c>
      <c r="J58" s="57" t="s">
        <v>289</v>
      </c>
      <c r="K58" s="56">
        <v>1768</v>
      </c>
      <c r="L58" s="56" t="s">
        <v>290</v>
      </c>
      <c r="M58" s="57" t="s">
        <v>243</v>
      </c>
      <c r="N58" s="57"/>
      <c r="O58" s="58" t="s">
        <v>291</v>
      </c>
      <c r="P58" s="58" t="s">
        <v>292</v>
      </c>
    </row>
    <row r="59" spans="1:16" ht="12.75" customHeight="1" thickBot="1" x14ac:dyDescent="0.25">
      <c r="A59" s="11" t="str">
        <f t="shared" si="6"/>
        <v> BRNO 27 </v>
      </c>
      <c r="B59" s="13" t="str">
        <f t="shared" si="7"/>
        <v>I</v>
      </c>
      <c r="C59" s="11">
        <f t="shared" si="8"/>
        <v>45940.408000000003</v>
      </c>
      <c r="D59" s="19" t="str">
        <f t="shared" si="9"/>
        <v>vis</v>
      </c>
      <c r="E59" s="55">
        <f>VLOOKUP(C59,Active!C$21:E$969,3,FALSE)</f>
        <v>1767.9876010986263</v>
      </c>
      <c r="F59" s="13" t="s">
        <v>116</v>
      </c>
      <c r="G59" s="19" t="str">
        <f t="shared" si="10"/>
        <v>45940.408</v>
      </c>
      <c r="H59" s="11">
        <f t="shared" si="11"/>
        <v>1768</v>
      </c>
      <c r="I59" s="56" t="s">
        <v>293</v>
      </c>
      <c r="J59" s="57" t="s">
        <v>294</v>
      </c>
      <c r="K59" s="56">
        <v>1768</v>
      </c>
      <c r="L59" s="56" t="s">
        <v>192</v>
      </c>
      <c r="M59" s="57" t="s">
        <v>243</v>
      </c>
      <c r="N59" s="57"/>
      <c r="O59" s="58" t="s">
        <v>295</v>
      </c>
      <c r="P59" s="58" t="s">
        <v>292</v>
      </c>
    </row>
    <row r="60" spans="1:16" ht="12.75" customHeight="1" thickBot="1" x14ac:dyDescent="0.25">
      <c r="A60" s="11" t="str">
        <f t="shared" si="6"/>
        <v>BAVM 39 </v>
      </c>
      <c r="B60" s="13" t="str">
        <f t="shared" si="7"/>
        <v>I</v>
      </c>
      <c r="C60" s="11">
        <f t="shared" si="8"/>
        <v>45946.449000000001</v>
      </c>
      <c r="D60" s="19" t="str">
        <f t="shared" si="9"/>
        <v>vis</v>
      </c>
      <c r="E60" s="55">
        <f>VLOOKUP(C60,Active!C$21:E$969,3,FALSE)</f>
        <v>1773.0253844739391</v>
      </c>
      <c r="F60" s="13" t="s">
        <v>116</v>
      </c>
      <c r="G60" s="19" t="str">
        <f t="shared" si="10"/>
        <v>45946.449</v>
      </c>
      <c r="H60" s="11">
        <f t="shared" si="11"/>
        <v>1773</v>
      </c>
      <c r="I60" s="56" t="s">
        <v>296</v>
      </c>
      <c r="J60" s="57" t="s">
        <v>297</v>
      </c>
      <c r="K60" s="56">
        <v>1773</v>
      </c>
      <c r="L60" s="56" t="s">
        <v>189</v>
      </c>
      <c r="M60" s="57" t="s">
        <v>118</v>
      </c>
      <c r="N60" s="57"/>
      <c r="O60" s="58" t="s">
        <v>238</v>
      </c>
      <c r="P60" s="59" t="s">
        <v>298</v>
      </c>
    </row>
    <row r="61" spans="1:16" ht="12.75" customHeight="1" thickBot="1" x14ac:dyDescent="0.25">
      <c r="A61" s="11" t="str">
        <f t="shared" si="6"/>
        <v>BAVM 39 </v>
      </c>
      <c r="B61" s="13" t="str">
        <f t="shared" si="7"/>
        <v>I</v>
      </c>
      <c r="C61" s="11">
        <f t="shared" si="8"/>
        <v>46211.459000000003</v>
      </c>
      <c r="D61" s="19" t="str">
        <f t="shared" si="9"/>
        <v>vis</v>
      </c>
      <c r="E61" s="55">
        <f>VLOOKUP(C61,Active!C$21:E$969,3,FALSE)</f>
        <v>1994.0257109583295</v>
      </c>
      <c r="F61" s="13" t="s">
        <v>116</v>
      </c>
      <c r="G61" s="19" t="str">
        <f t="shared" si="10"/>
        <v>46211.459</v>
      </c>
      <c r="H61" s="11">
        <f t="shared" si="11"/>
        <v>1994</v>
      </c>
      <c r="I61" s="56" t="s">
        <v>299</v>
      </c>
      <c r="J61" s="57" t="s">
        <v>300</v>
      </c>
      <c r="K61" s="56">
        <v>1994</v>
      </c>
      <c r="L61" s="56" t="s">
        <v>301</v>
      </c>
      <c r="M61" s="57" t="s">
        <v>243</v>
      </c>
      <c r="N61" s="57"/>
      <c r="O61" s="58" t="s">
        <v>302</v>
      </c>
      <c r="P61" s="59" t="s">
        <v>298</v>
      </c>
    </row>
    <row r="62" spans="1:16" ht="12.75" customHeight="1" thickBot="1" x14ac:dyDescent="0.25">
      <c r="A62" s="11" t="str">
        <f t="shared" si="6"/>
        <v> BBS 78 </v>
      </c>
      <c r="B62" s="13" t="str">
        <f t="shared" si="7"/>
        <v>II</v>
      </c>
      <c r="C62" s="11">
        <f t="shared" si="8"/>
        <v>46298.391100000001</v>
      </c>
      <c r="D62" s="19" t="str">
        <f t="shared" si="9"/>
        <v>vis</v>
      </c>
      <c r="E62" s="55">
        <f>VLOOKUP(C62,Active!C$21:E$969,3,FALSE)</f>
        <v>2066.5211733256856</v>
      </c>
      <c r="F62" s="13" t="s">
        <v>116</v>
      </c>
      <c r="G62" s="19" t="str">
        <f t="shared" si="10"/>
        <v>46298.3911</v>
      </c>
      <c r="H62" s="11">
        <f t="shared" si="11"/>
        <v>2066.5</v>
      </c>
      <c r="I62" s="56" t="s">
        <v>303</v>
      </c>
      <c r="J62" s="57" t="s">
        <v>304</v>
      </c>
      <c r="K62" s="56">
        <v>2066.5</v>
      </c>
      <c r="L62" s="56" t="s">
        <v>305</v>
      </c>
      <c r="M62" s="57" t="s">
        <v>306</v>
      </c>
      <c r="N62" s="57" t="s">
        <v>307</v>
      </c>
      <c r="O62" s="58" t="s">
        <v>308</v>
      </c>
      <c r="P62" s="58" t="s">
        <v>309</v>
      </c>
    </row>
    <row r="63" spans="1:16" ht="12.75" customHeight="1" thickBot="1" x14ac:dyDescent="0.25">
      <c r="A63" s="11" t="str">
        <f t="shared" si="6"/>
        <v> BRNO 28 </v>
      </c>
      <c r="B63" s="13" t="str">
        <f t="shared" si="7"/>
        <v>I</v>
      </c>
      <c r="C63" s="11">
        <f t="shared" si="8"/>
        <v>46645.466</v>
      </c>
      <c r="D63" s="19" t="str">
        <f t="shared" si="9"/>
        <v>vis</v>
      </c>
      <c r="E63" s="55">
        <f>VLOOKUP(C63,Active!C$21:E$969,3,FALSE)</f>
        <v>2355.9580482154502</v>
      </c>
      <c r="F63" s="13" t="s">
        <v>116</v>
      </c>
      <c r="G63" s="19" t="str">
        <f t="shared" si="10"/>
        <v>46645.466</v>
      </c>
      <c r="H63" s="11">
        <f t="shared" si="11"/>
        <v>2356</v>
      </c>
      <c r="I63" s="56" t="s">
        <v>310</v>
      </c>
      <c r="J63" s="57" t="s">
        <v>311</v>
      </c>
      <c r="K63" s="56">
        <v>2356</v>
      </c>
      <c r="L63" s="56" t="s">
        <v>312</v>
      </c>
      <c r="M63" s="57" t="s">
        <v>243</v>
      </c>
      <c r="N63" s="57"/>
      <c r="O63" s="58" t="s">
        <v>313</v>
      </c>
      <c r="P63" s="58" t="s">
        <v>314</v>
      </c>
    </row>
    <row r="64" spans="1:16" ht="12.75" customHeight="1" thickBot="1" x14ac:dyDescent="0.25">
      <c r="A64" s="11" t="str">
        <f t="shared" si="6"/>
        <v> BRNO 28 </v>
      </c>
      <c r="B64" s="13" t="str">
        <f t="shared" si="7"/>
        <v>I</v>
      </c>
      <c r="C64" s="11">
        <f t="shared" si="8"/>
        <v>46645.487000000001</v>
      </c>
      <c r="D64" s="19" t="str">
        <f t="shared" si="9"/>
        <v>vis</v>
      </c>
      <c r="E64" s="55">
        <f>VLOOKUP(C64,Active!C$21:E$969,3,FALSE)</f>
        <v>2355.9755607880184</v>
      </c>
      <c r="F64" s="13" t="s">
        <v>116</v>
      </c>
      <c r="G64" s="19" t="str">
        <f t="shared" si="10"/>
        <v>46645.487</v>
      </c>
      <c r="H64" s="11">
        <f t="shared" si="11"/>
        <v>2356</v>
      </c>
      <c r="I64" s="56" t="s">
        <v>315</v>
      </c>
      <c r="J64" s="57" t="s">
        <v>316</v>
      </c>
      <c r="K64" s="56">
        <v>2356</v>
      </c>
      <c r="L64" s="56" t="s">
        <v>317</v>
      </c>
      <c r="M64" s="57" t="s">
        <v>243</v>
      </c>
      <c r="N64" s="57"/>
      <c r="O64" s="58" t="s">
        <v>318</v>
      </c>
      <c r="P64" s="58" t="s">
        <v>314</v>
      </c>
    </row>
    <row r="65" spans="1:16" ht="12.75" customHeight="1" thickBot="1" x14ac:dyDescent="0.25">
      <c r="A65" s="11" t="str">
        <f t="shared" si="6"/>
        <v> BBS 86 </v>
      </c>
      <c r="B65" s="13" t="str">
        <f t="shared" si="7"/>
        <v>I</v>
      </c>
      <c r="C65" s="11">
        <f t="shared" si="8"/>
        <v>47000.466999999997</v>
      </c>
      <c r="D65" s="19" t="str">
        <f t="shared" si="9"/>
        <v>vis</v>
      </c>
      <c r="E65" s="55">
        <f>VLOOKUP(C65,Active!C$21:E$969,3,FALSE)</f>
        <v>2652.0047517446892</v>
      </c>
      <c r="F65" s="13" t="s">
        <v>116</v>
      </c>
      <c r="G65" s="19" t="str">
        <f t="shared" si="10"/>
        <v>47000.467</v>
      </c>
      <c r="H65" s="11">
        <f t="shared" si="11"/>
        <v>2652</v>
      </c>
      <c r="I65" s="56" t="s">
        <v>319</v>
      </c>
      <c r="J65" s="57" t="s">
        <v>320</v>
      </c>
      <c r="K65" s="56">
        <v>2652</v>
      </c>
      <c r="L65" s="56" t="s">
        <v>321</v>
      </c>
      <c r="M65" s="57" t="s">
        <v>243</v>
      </c>
      <c r="N65" s="57"/>
      <c r="O65" s="58" t="s">
        <v>322</v>
      </c>
      <c r="P65" s="58" t="s">
        <v>323</v>
      </c>
    </row>
    <row r="66" spans="1:16" ht="12.75" customHeight="1" thickBot="1" x14ac:dyDescent="0.25">
      <c r="A66" s="11" t="str">
        <f t="shared" si="6"/>
        <v> BBS 89 </v>
      </c>
      <c r="B66" s="13" t="str">
        <f t="shared" si="7"/>
        <v>I</v>
      </c>
      <c r="C66" s="11">
        <f t="shared" si="8"/>
        <v>47379.413</v>
      </c>
      <c r="D66" s="19" t="str">
        <f t="shared" si="9"/>
        <v>vis</v>
      </c>
      <c r="E66" s="55">
        <f>VLOOKUP(C66,Active!C$21:E$969,3,FALSE)</f>
        <v>2968.0199576612731</v>
      </c>
      <c r="F66" s="13" t="s">
        <v>116</v>
      </c>
      <c r="G66" s="19" t="str">
        <f t="shared" si="10"/>
        <v>47379.413</v>
      </c>
      <c r="H66" s="11">
        <f t="shared" si="11"/>
        <v>2968</v>
      </c>
      <c r="I66" s="56" t="s">
        <v>324</v>
      </c>
      <c r="J66" s="57" t="s">
        <v>325</v>
      </c>
      <c r="K66" s="56">
        <v>2968</v>
      </c>
      <c r="L66" s="56" t="s">
        <v>264</v>
      </c>
      <c r="M66" s="57" t="s">
        <v>243</v>
      </c>
      <c r="N66" s="57"/>
      <c r="O66" s="58" t="s">
        <v>322</v>
      </c>
      <c r="P66" s="58" t="s">
        <v>326</v>
      </c>
    </row>
    <row r="67" spans="1:16" ht="12.75" customHeight="1" thickBot="1" x14ac:dyDescent="0.25">
      <c r="A67" s="11" t="str">
        <f t="shared" si="6"/>
        <v> BBS 89 </v>
      </c>
      <c r="B67" s="13" t="str">
        <f t="shared" si="7"/>
        <v>I</v>
      </c>
      <c r="C67" s="11">
        <f t="shared" si="8"/>
        <v>47379.415000000001</v>
      </c>
      <c r="D67" s="19" t="str">
        <f t="shared" si="9"/>
        <v>vis</v>
      </c>
      <c r="E67" s="55">
        <f>VLOOKUP(C67,Active!C$21:E$969,3,FALSE)</f>
        <v>2968.0216255253276</v>
      </c>
      <c r="F67" s="13" t="s">
        <v>116</v>
      </c>
      <c r="G67" s="19" t="str">
        <f t="shared" si="10"/>
        <v>47379.415</v>
      </c>
      <c r="H67" s="11">
        <f t="shared" si="11"/>
        <v>2968</v>
      </c>
      <c r="I67" s="56" t="s">
        <v>327</v>
      </c>
      <c r="J67" s="57" t="s">
        <v>328</v>
      </c>
      <c r="K67" s="56">
        <v>2968</v>
      </c>
      <c r="L67" s="56" t="s">
        <v>329</v>
      </c>
      <c r="M67" s="57" t="s">
        <v>243</v>
      </c>
      <c r="N67" s="57"/>
      <c r="O67" s="58" t="s">
        <v>330</v>
      </c>
      <c r="P67" s="58" t="s">
        <v>326</v>
      </c>
    </row>
    <row r="68" spans="1:16" ht="12.75" customHeight="1" thickBot="1" x14ac:dyDescent="0.25">
      <c r="A68" s="11" t="str">
        <f t="shared" si="6"/>
        <v> BBS 89 </v>
      </c>
      <c r="B68" s="13" t="str">
        <f t="shared" si="7"/>
        <v>I</v>
      </c>
      <c r="C68" s="11">
        <f t="shared" si="8"/>
        <v>47385.413999999997</v>
      </c>
      <c r="D68" s="19" t="str">
        <f t="shared" si="9"/>
        <v>vis</v>
      </c>
      <c r="E68" s="55">
        <f>VLOOKUP(C68,Active!C$21:E$969,3,FALSE)</f>
        <v>2973.0243837555035</v>
      </c>
      <c r="F68" s="13" t="s">
        <v>116</v>
      </c>
      <c r="G68" s="19" t="str">
        <f t="shared" si="10"/>
        <v>47385.414</v>
      </c>
      <c r="H68" s="11">
        <f t="shared" si="11"/>
        <v>2973</v>
      </c>
      <c r="I68" s="56" t="s">
        <v>331</v>
      </c>
      <c r="J68" s="57" t="s">
        <v>332</v>
      </c>
      <c r="K68" s="56">
        <v>2973</v>
      </c>
      <c r="L68" s="56" t="s">
        <v>333</v>
      </c>
      <c r="M68" s="57" t="s">
        <v>243</v>
      </c>
      <c r="N68" s="57"/>
      <c r="O68" s="58" t="s">
        <v>322</v>
      </c>
      <c r="P68" s="58" t="s">
        <v>326</v>
      </c>
    </row>
    <row r="69" spans="1:16" ht="12.75" customHeight="1" thickBot="1" x14ac:dyDescent="0.25">
      <c r="A69" s="11" t="str">
        <f t="shared" si="6"/>
        <v> BBS 89 </v>
      </c>
      <c r="B69" s="13" t="str">
        <f t="shared" si="7"/>
        <v>I</v>
      </c>
      <c r="C69" s="11">
        <f t="shared" si="8"/>
        <v>47391.383999999998</v>
      </c>
      <c r="D69" s="19" t="str">
        <f t="shared" si="9"/>
        <v>vis</v>
      </c>
      <c r="E69" s="55">
        <f>VLOOKUP(C69,Active!C$21:E$969,3,FALSE)</f>
        <v>2978.0029579569</v>
      </c>
      <c r="F69" s="13" t="s">
        <v>116</v>
      </c>
      <c r="G69" s="19" t="str">
        <f t="shared" si="10"/>
        <v>47391.384</v>
      </c>
      <c r="H69" s="11">
        <f t="shared" si="11"/>
        <v>2978</v>
      </c>
      <c r="I69" s="56" t="s">
        <v>334</v>
      </c>
      <c r="J69" s="57" t="s">
        <v>335</v>
      </c>
      <c r="K69" s="56">
        <v>2978</v>
      </c>
      <c r="L69" s="56" t="s">
        <v>336</v>
      </c>
      <c r="M69" s="57" t="s">
        <v>243</v>
      </c>
      <c r="N69" s="57"/>
      <c r="O69" s="58" t="s">
        <v>330</v>
      </c>
      <c r="P69" s="58" t="s">
        <v>326</v>
      </c>
    </row>
    <row r="70" spans="1:16" ht="12.75" customHeight="1" thickBot="1" x14ac:dyDescent="0.25">
      <c r="A70" s="11" t="str">
        <f t="shared" si="6"/>
        <v>BAVM 52 </v>
      </c>
      <c r="B70" s="13" t="str">
        <f t="shared" si="7"/>
        <v>II</v>
      </c>
      <c r="C70" s="11">
        <f t="shared" si="8"/>
        <v>47412.408000000003</v>
      </c>
      <c r="D70" s="19" t="str">
        <f t="shared" si="9"/>
        <v>vis</v>
      </c>
      <c r="E70" s="55">
        <f>VLOOKUP(C70,Active!C$21:E$969,3,FALSE)</f>
        <v>2995.5355448932755</v>
      </c>
      <c r="F70" s="13" t="s">
        <v>116</v>
      </c>
      <c r="G70" s="19" t="str">
        <f t="shared" si="10"/>
        <v>47412.408</v>
      </c>
      <c r="H70" s="11">
        <f t="shared" si="11"/>
        <v>2995.5</v>
      </c>
      <c r="I70" s="56" t="s">
        <v>337</v>
      </c>
      <c r="J70" s="57" t="s">
        <v>338</v>
      </c>
      <c r="K70" s="56">
        <v>2995.5</v>
      </c>
      <c r="L70" s="56" t="s">
        <v>339</v>
      </c>
      <c r="M70" s="57" t="s">
        <v>118</v>
      </c>
      <c r="N70" s="57"/>
      <c r="O70" s="58" t="s">
        <v>238</v>
      </c>
      <c r="P70" s="59" t="s">
        <v>340</v>
      </c>
    </row>
    <row r="71" spans="1:16" ht="12.75" customHeight="1" thickBot="1" x14ac:dyDescent="0.25">
      <c r="A71" s="11" t="str">
        <f t="shared" si="6"/>
        <v> BBS 89 </v>
      </c>
      <c r="B71" s="13" t="str">
        <f t="shared" si="7"/>
        <v>I</v>
      </c>
      <c r="C71" s="11">
        <f t="shared" si="8"/>
        <v>47415.400999999998</v>
      </c>
      <c r="D71" s="19" t="str">
        <f t="shared" si="9"/>
        <v>vis</v>
      </c>
      <c r="E71" s="55">
        <f>VLOOKUP(C71,Active!C$21:E$969,3,FALSE)</f>
        <v>2998.031503450185</v>
      </c>
      <c r="F71" s="13" t="s">
        <v>116</v>
      </c>
      <c r="G71" s="19" t="str">
        <f t="shared" si="10"/>
        <v>47415.401</v>
      </c>
      <c r="H71" s="11">
        <f t="shared" si="11"/>
        <v>2998</v>
      </c>
      <c r="I71" s="56" t="s">
        <v>341</v>
      </c>
      <c r="J71" s="57" t="s">
        <v>342</v>
      </c>
      <c r="K71" s="56">
        <v>2998</v>
      </c>
      <c r="L71" s="56" t="s">
        <v>172</v>
      </c>
      <c r="M71" s="57" t="s">
        <v>243</v>
      </c>
      <c r="N71" s="57"/>
      <c r="O71" s="58" t="s">
        <v>330</v>
      </c>
      <c r="P71" s="58" t="s">
        <v>326</v>
      </c>
    </row>
    <row r="72" spans="1:16" ht="12.75" customHeight="1" thickBot="1" x14ac:dyDescent="0.25">
      <c r="A72" s="11" t="str">
        <f t="shared" si="6"/>
        <v> BBS 90 </v>
      </c>
      <c r="B72" s="13" t="str">
        <f t="shared" si="7"/>
        <v>I</v>
      </c>
      <c r="C72" s="11">
        <f t="shared" si="8"/>
        <v>47439.357000000004</v>
      </c>
      <c r="D72" s="19" t="str">
        <f t="shared" si="9"/>
        <v>vis</v>
      </c>
      <c r="E72" s="55">
        <f>VLOOKUP(C72,Active!C$21:E$969,3,FALSE)</f>
        <v>3018.0091790898264</v>
      </c>
      <c r="F72" s="13" t="s">
        <v>116</v>
      </c>
      <c r="G72" s="19" t="str">
        <f t="shared" si="10"/>
        <v>47439.357</v>
      </c>
      <c r="H72" s="11">
        <f t="shared" si="11"/>
        <v>3018</v>
      </c>
      <c r="I72" s="56" t="s">
        <v>343</v>
      </c>
      <c r="J72" s="57" t="s">
        <v>344</v>
      </c>
      <c r="K72" s="56">
        <v>3018</v>
      </c>
      <c r="L72" s="56" t="s">
        <v>252</v>
      </c>
      <c r="M72" s="57" t="s">
        <v>243</v>
      </c>
      <c r="N72" s="57"/>
      <c r="O72" s="58" t="s">
        <v>330</v>
      </c>
      <c r="P72" s="58" t="s">
        <v>345</v>
      </c>
    </row>
    <row r="73" spans="1:16" ht="12.75" customHeight="1" thickBot="1" x14ac:dyDescent="0.25">
      <c r="A73" s="11" t="str">
        <f t="shared" si="6"/>
        <v> BBS 90 </v>
      </c>
      <c r="B73" s="13" t="str">
        <f t="shared" si="7"/>
        <v>I</v>
      </c>
      <c r="C73" s="11">
        <f t="shared" si="8"/>
        <v>47481.324999999997</v>
      </c>
      <c r="D73" s="19" t="str">
        <f t="shared" si="9"/>
        <v>vis</v>
      </c>
      <c r="E73" s="55">
        <f>VLOOKUP(C73,Active!C$21:E$969,3,FALSE)</f>
        <v>3053.007638400401</v>
      </c>
      <c r="F73" s="13" t="s">
        <v>116</v>
      </c>
      <c r="G73" s="19" t="str">
        <f t="shared" si="10"/>
        <v>47481.325</v>
      </c>
      <c r="H73" s="11">
        <f t="shared" si="11"/>
        <v>3053</v>
      </c>
      <c r="I73" s="56" t="s">
        <v>346</v>
      </c>
      <c r="J73" s="57" t="s">
        <v>347</v>
      </c>
      <c r="K73" s="56">
        <v>3053</v>
      </c>
      <c r="L73" s="56" t="s">
        <v>216</v>
      </c>
      <c r="M73" s="57" t="s">
        <v>243</v>
      </c>
      <c r="N73" s="57"/>
      <c r="O73" s="58" t="s">
        <v>330</v>
      </c>
      <c r="P73" s="58" t="s">
        <v>345</v>
      </c>
    </row>
    <row r="74" spans="1:16" ht="12.75" customHeight="1" thickBot="1" x14ac:dyDescent="0.25">
      <c r="A74" s="11" t="str">
        <f t="shared" si="6"/>
        <v> BBS 91 </v>
      </c>
      <c r="B74" s="13" t="str">
        <f t="shared" si="7"/>
        <v>I</v>
      </c>
      <c r="C74" s="11">
        <f t="shared" si="8"/>
        <v>47529.296000000002</v>
      </c>
      <c r="D74" s="19" t="str">
        <f t="shared" si="9"/>
        <v>vis</v>
      </c>
      <c r="E74" s="55">
        <f>VLOOKUP(C74,Active!C$21:E$969,3,FALSE)</f>
        <v>3093.0121916692724</v>
      </c>
      <c r="F74" s="13" t="str">
        <f>LEFT(M74,1)</f>
        <v>V</v>
      </c>
      <c r="G74" s="19" t="str">
        <f t="shared" si="10"/>
        <v>47529.296</v>
      </c>
      <c r="H74" s="11">
        <f t="shared" si="11"/>
        <v>3093</v>
      </c>
      <c r="I74" s="56" t="s">
        <v>348</v>
      </c>
      <c r="J74" s="57" t="s">
        <v>349</v>
      </c>
      <c r="K74" s="56">
        <v>3093</v>
      </c>
      <c r="L74" s="56" t="s">
        <v>350</v>
      </c>
      <c r="M74" s="57" t="s">
        <v>243</v>
      </c>
      <c r="N74" s="57"/>
      <c r="O74" s="58" t="s">
        <v>330</v>
      </c>
      <c r="P74" s="58" t="s">
        <v>351</v>
      </c>
    </row>
    <row r="75" spans="1:16" ht="12.75" customHeight="1" thickBot="1" x14ac:dyDescent="0.25">
      <c r="A75" s="11" t="str">
        <f t="shared" ref="A75:A106" si="12">P75</f>
        <v> BBS 91 </v>
      </c>
      <c r="B75" s="13" t="str">
        <f t="shared" ref="B75:B106" si="13">IF(H75=INT(H75),"I","II")</f>
        <v>I</v>
      </c>
      <c r="C75" s="11">
        <f t="shared" ref="C75:C106" si="14">1*G75</f>
        <v>47535.283000000003</v>
      </c>
      <c r="D75" s="19" t="str">
        <f t="shared" ref="D75:D106" si="15">VLOOKUP(F75,I$1:J$5,2,FALSE)</f>
        <v>vis</v>
      </c>
      <c r="E75" s="55">
        <f>VLOOKUP(C75,Active!C$21:E$969,3,FALSE)</f>
        <v>3098.0049427151284</v>
      </c>
      <c r="F75" s="13" t="str">
        <f>LEFT(M75,1)</f>
        <v>V</v>
      </c>
      <c r="G75" s="19" t="str">
        <f t="shared" ref="G75:G106" si="16">MID(I75,3,LEN(I75)-3)</f>
        <v>47535.283</v>
      </c>
      <c r="H75" s="11">
        <f t="shared" ref="H75:H106" si="17">1*K75</f>
        <v>3098</v>
      </c>
      <c r="I75" s="56" t="s">
        <v>352</v>
      </c>
      <c r="J75" s="57" t="s">
        <v>353</v>
      </c>
      <c r="K75" s="56">
        <v>3098</v>
      </c>
      <c r="L75" s="56" t="s">
        <v>321</v>
      </c>
      <c r="M75" s="57" t="s">
        <v>243</v>
      </c>
      <c r="N75" s="57"/>
      <c r="O75" s="58" t="s">
        <v>330</v>
      </c>
      <c r="P75" s="58" t="s">
        <v>351</v>
      </c>
    </row>
    <row r="76" spans="1:16" ht="12.75" customHeight="1" thickBot="1" x14ac:dyDescent="0.25">
      <c r="A76" s="11" t="str">
        <f t="shared" si="12"/>
        <v> BBS 92 </v>
      </c>
      <c r="B76" s="13" t="str">
        <f t="shared" si="13"/>
        <v>I</v>
      </c>
      <c r="C76" s="11">
        <f t="shared" si="14"/>
        <v>47770.313999999998</v>
      </c>
      <c r="D76" s="19" t="str">
        <f t="shared" si="15"/>
        <v>vis</v>
      </c>
      <c r="E76" s="55">
        <f>VLOOKUP(C76,Active!C$21:E$969,3,FALSE)</f>
        <v>3294.0048209610486</v>
      </c>
      <c r="F76" s="13" t="str">
        <f>LEFT(M76,1)</f>
        <v>V</v>
      </c>
      <c r="G76" s="19" t="str">
        <f t="shared" si="16"/>
        <v>47770.314</v>
      </c>
      <c r="H76" s="11">
        <f t="shared" si="17"/>
        <v>3294</v>
      </c>
      <c r="I76" s="56" t="s">
        <v>354</v>
      </c>
      <c r="J76" s="57" t="s">
        <v>355</v>
      </c>
      <c r="K76" s="56">
        <v>3294</v>
      </c>
      <c r="L76" s="56" t="s">
        <v>321</v>
      </c>
      <c r="M76" s="57" t="s">
        <v>243</v>
      </c>
      <c r="N76" s="57"/>
      <c r="O76" s="58" t="s">
        <v>330</v>
      </c>
      <c r="P76" s="58" t="s">
        <v>356</v>
      </c>
    </row>
    <row r="77" spans="1:16" ht="12.75" customHeight="1" thickBot="1" x14ac:dyDescent="0.25">
      <c r="A77" s="11" t="str">
        <f t="shared" si="12"/>
        <v>BAVM 56 </v>
      </c>
      <c r="B77" s="13" t="str">
        <f t="shared" si="13"/>
        <v>I</v>
      </c>
      <c r="C77" s="11">
        <f t="shared" si="14"/>
        <v>47777.546300000002</v>
      </c>
      <c r="D77" s="19" t="str">
        <f t="shared" si="15"/>
        <v>PE</v>
      </c>
      <c r="E77" s="55">
        <f>VLOOKUP(C77,Active!C$21:E$969,3,FALSE)</f>
        <v>3300.0360675601723</v>
      </c>
      <c r="F77" s="13" t="str">
        <f>LEFT(M77,1)</f>
        <v>E</v>
      </c>
      <c r="G77" s="19" t="str">
        <f t="shared" si="16"/>
        <v>47777.5463</v>
      </c>
      <c r="H77" s="11">
        <f t="shared" si="17"/>
        <v>3300</v>
      </c>
      <c r="I77" s="56" t="s">
        <v>357</v>
      </c>
      <c r="J77" s="57" t="s">
        <v>358</v>
      </c>
      <c r="K77" s="56">
        <v>3300</v>
      </c>
      <c r="L77" s="56" t="s">
        <v>359</v>
      </c>
      <c r="M77" s="57" t="s">
        <v>306</v>
      </c>
      <c r="N77" s="57" t="s">
        <v>360</v>
      </c>
      <c r="O77" s="58" t="s">
        <v>361</v>
      </c>
      <c r="P77" s="59" t="s">
        <v>239</v>
      </c>
    </row>
    <row r="78" spans="1:16" ht="12.75" customHeight="1" thickBot="1" x14ac:dyDescent="0.25">
      <c r="A78" s="11" t="str">
        <f t="shared" si="12"/>
        <v> BBS 92 </v>
      </c>
      <c r="B78" s="13" t="str">
        <f t="shared" si="13"/>
        <v>I</v>
      </c>
      <c r="C78" s="11">
        <f t="shared" si="14"/>
        <v>47794.317000000003</v>
      </c>
      <c r="D78" s="19" t="str">
        <f t="shared" si="15"/>
        <v>vis</v>
      </c>
      <c r="E78" s="55">
        <f>VLOOKUP(C78,Active!C$21:E$969,3,FALSE)</f>
        <v>3314.0216914059592</v>
      </c>
      <c r="F78" s="13" t="str">
        <f>LEFT(M78,1)</f>
        <v>V</v>
      </c>
      <c r="G78" s="19" t="str">
        <f t="shared" si="16"/>
        <v>47794.317</v>
      </c>
      <c r="H78" s="11">
        <f t="shared" si="17"/>
        <v>3314</v>
      </c>
      <c r="I78" s="56" t="s">
        <v>362</v>
      </c>
      <c r="J78" s="57" t="s">
        <v>363</v>
      </c>
      <c r="K78" s="56">
        <v>3314</v>
      </c>
      <c r="L78" s="56" t="s">
        <v>329</v>
      </c>
      <c r="M78" s="57" t="s">
        <v>243</v>
      </c>
      <c r="N78" s="57"/>
      <c r="O78" s="58" t="s">
        <v>330</v>
      </c>
      <c r="P78" s="58" t="s">
        <v>356</v>
      </c>
    </row>
    <row r="79" spans="1:16" ht="12.75" customHeight="1" thickBot="1" x14ac:dyDescent="0.25">
      <c r="A79" s="11" t="str">
        <f t="shared" si="12"/>
        <v> BBS 93 </v>
      </c>
      <c r="B79" s="13" t="str">
        <f t="shared" si="13"/>
        <v>I</v>
      </c>
      <c r="C79" s="11">
        <f t="shared" si="14"/>
        <v>47812.31</v>
      </c>
      <c r="D79" s="19" t="str">
        <f t="shared" si="15"/>
        <v>vis</v>
      </c>
      <c r="E79" s="55">
        <f>VLOOKUP(C79,Active!C$21:E$969,3,FALSE)</f>
        <v>3329.0266303683848</v>
      </c>
      <c r="F79" s="13" t="s">
        <v>116</v>
      </c>
      <c r="G79" s="19" t="str">
        <f t="shared" si="16"/>
        <v>47812.310</v>
      </c>
      <c r="H79" s="11">
        <f t="shared" si="17"/>
        <v>3329</v>
      </c>
      <c r="I79" s="56" t="s">
        <v>364</v>
      </c>
      <c r="J79" s="57" t="s">
        <v>365</v>
      </c>
      <c r="K79" s="56">
        <v>3329</v>
      </c>
      <c r="L79" s="56" t="s">
        <v>256</v>
      </c>
      <c r="M79" s="57" t="s">
        <v>243</v>
      </c>
      <c r="N79" s="57"/>
      <c r="O79" s="58" t="s">
        <v>330</v>
      </c>
      <c r="P79" s="58" t="s">
        <v>366</v>
      </c>
    </row>
    <row r="80" spans="1:16" ht="12.75" customHeight="1" thickBot="1" x14ac:dyDescent="0.25">
      <c r="A80" s="11" t="str">
        <f t="shared" si="12"/>
        <v> BBS 93 </v>
      </c>
      <c r="B80" s="13" t="str">
        <f t="shared" si="13"/>
        <v>I</v>
      </c>
      <c r="C80" s="11">
        <f t="shared" si="14"/>
        <v>47818.300999999999</v>
      </c>
      <c r="D80" s="19" t="str">
        <f t="shared" si="15"/>
        <v>vis</v>
      </c>
      <c r="E80" s="55">
        <f>VLOOKUP(C80,Active!C$21:E$969,3,FALSE)</f>
        <v>3334.0227171423494</v>
      </c>
      <c r="F80" s="13" t="s">
        <v>116</v>
      </c>
      <c r="G80" s="19" t="str">
        <f t="shared" si="16"/>
        <v>47818.301</v>
      </c>
      <c r="H80" s="11">
        <f t="shared" si="17"/>
        <v>3334</v>
      </c>
      <c r="I80" s="56" t="s">
        <v>367</v>
      </c>
      <c r="J80" s="57" t="s">
        <v>368</v>
      </c>
      <c r="K80" s="56">
        <v>3334</v>
      </c>
      <c r="L80" s="56" t="s">
        <v>369</v>
      </c>
      <c r="M80" s="57" t="s">
        <v>243</v>
      </c>
      <c r="N80" s="57"/>
      <c r="O80" s="58" t="s">
        <v>330</v>
      </c>
      <c r="P80" s="58" t="s">
        <v>366</v>
      </c>
    </row>
    <row r="81" spans="1:16" ht="12.75" customHeight="1" thickBot="1" x14ac:dyDescent="0.25">
      <c r="A81" s="11" t="str">
        <f t="shared" si="12"/>
        <v> BBS 93 </v>
      </c>
      <c r="B81" s="13" t="str">
        <f t="shared" si="13"/>
        <v>I</v>
      </c>
      <c r="C81" s="11">
        <f t="shared" si="14"/>
        <v>47860.247000000003</v>
      </c>
      <c r="D81" s="19" t="str">
        <f t="shared" si="15"/>
        <v>vis</v>
      </c>
      <c r="E81" s="55">
        <f>VLOOKUP(C81,Active!C$21:E$969,3,FALSE)</f>
        <v>3369.0028299483379</v>
      </c>
      <c r="F81" s="13" t="s">
        <v>116</v>
      </c>
      <c r="G81" s="19" t="str">
        <f t="shared" si="16"/>
        <v>47860.247</v>
      </c>
      <c r="H81" s="11">
        <f t="shared" si="17"/>
        <v>3369</v>
      </c>
      <c r="I81" s="56" t="s">
        <v>370</v>
      </c>
      <c r="J81" s="57" t="s">
        <v>371</v>
      </c>
      <c r="K81" s="56">
        <v>3369</v>
      </c>
      <c r="L81" s="56" t="s">
        <v>372</v>
      </c>
      <c r="M81" s="57" t="s">
        <v>243</v>
      </c>
      <c r="N81" s="57"/>
      <c r="O81" s="58" t="s">
        <v>330</v>
      </c>
      <c r="P81" s="58" t="s">
        <v>366</v>
      </c>
    </row>
    <row r="82" spans="1:16" ht="12.75" customHeight="1" thickBot="1" x14ac:dyDescent="0.25">
      <c r="A82" s="11" t="str">
        <f t="shared" si="12"/>
        <v> BBS 94 </v>
      </c>
      <c r="B82" s="13" t="str">
        <f t="shared" si="13"/>
        <v>I</v>
      </c>
      <c r="C82" s="11">
        <f t="shared" si="14"/>
        <v>47896.21</v>
      </c>
      <c r="D82" s="19" t="str">
        <f t="shared" si="15"/>
        <v>vis</v>
      </c>
      <c r="E82" s="55">
        <f>VLOOKUP(C82,Active!C$21:E$969,3,FALSE)</f>
        <v>3398.993527436573</v>
      </c>
      <c r="F82" s="13" t="s">
        <v>116</v>
      </c>
      <c r="G82" s="19" t="str">
        <f t="shared" si="16"/>
        <v>47896.210</v>
      </c>
      <c r="H82" s="11">
        <f t="shared" si="17"/>
        <v>3399</v>
      </c>
      <c r="I82" s="56" t="s">
        <v>373</v>
      </c>
      <c r="J82" s="57" t="s">
        <v>374</v>
      </c>
      <c r="K82" s="56">
        <v>3399</v>
      </c>
      <c r="L82" s="56" t="s">
        <v>375</v>
      </c>
      <c r="M82" s="57" t="s">
        <v>243</v>
      </c>
      <c r="N82" s="57"/>
      <c r="O82" s="58" t="s">
        <v>330</v>
      </c>
      <c r="P82" s="58" t="s">
        <v>376</v>
      </c>
    </row>
    <row r="83" spans="1:16" ht="12.75" customHeight="1" thickBot="1" x14ac:dyDescent="0.25">
      <c r="A83" s="11" t="str">
        <f t="shared" si="12"/>
        <v> BRNO 31 </v>
      </c>
      <c r="B83" s="13" t="str">
        <f t="shared" si="13"/>
        <v>I</v>
      </c>
      <c r="C83" s="11">
        <f t="shared" si="14"/>
        <v>48096.478000000003</v>
      </c>
      <c r="D83" s="19" t="str">
        <f t="shared" si="15"/>
        <v>vis</v>
      </c>
      <c r="E83" s="55">
        <f>VLOOKUP(C83,Active!C$21:E$969,3,FALSE)</f>
        <v>3566.003426626703</v>
      </c>
      <c r="F83" s="13" t="s">
        <v>116</v>
      </c>
      <c r="G83" s="19" t="str">
        <f t="shared" si="16"/>
        <v>48096.478</v>
      </c>
      <c r="H83" s="11">
        <f t="shared" si="17"/>
        <v>3566</v>
      </c>
      <c r="I83" s="56" t="s">
        <v>377</v>
      </c>
      <c r="J83" s="57" t="s">
        <v>378</v>
      </c>
      <c r="K83" s="56">
        <v>3566</v>
      </c>
      <c r="L83" s="56" t="s">
        <v>336</v>
      </c>
      <c r="M83" s="57" t="s">
        <v>243</v>
      </c>
      <c r="N83" s="57"/>
      <c r="O83" s="58" t="s">
        <v>379</v>
      </c>
      <c r="P83" s="58" t="s">
        <v>380</v>
      </c>
    </row>
    <row r="84" spans="1:16" ht="12.75" customHeight="1" thickBot="1" x14ac:dyDescent="0.25">
      <c r="A84" s="11" t="str">
        <f t="shared" si="12"/>
        <v> BRNO 31 </v>
      </c>
      <c r="B84" s="13" t="str">
        <f t="shared" si="13"/>
        <v>I</v>
      </c>
      <c r="C84" s="11">
        <f t="shared" si="14"/>
        <v>48102.466999999997</v>
      </c>
      <c r="D84" s="19" t="str">
        <f t="shared" si="15"/>
        <v>vis</v>
      </c>
      <c r="E84" s="55">
        <f>VLOOKUP(C84,Active!C$21:E$969,3,FALSE)</f>
        <v>3570.9978455366072</v>
      </c>
      <c r="F84" s="13" t="s">
        <v>116</v>
      </c>
      <c r="G84" s="19" t="str">
        <f t="shared" si="16"/>
        <v>48102.467</v>
      </c>
      <c r="H84" s="11">
        <f t="shared" si="17"/>
        <v>3571</v>
      </c>
      <c r="I84" s="56" t="s">
        <v>381</v>
      </c>
      <c r="J84" s="57" t="s">
        <v>382</v>
      </c>
      <c r="K84" s="56">
        <v>3571</v>
      </c>
      <c r="L84" s="56" t="s">
        <v>117</v>
      </c>
      <c r="M84" s="57" t="s">
        <v>243</v>
      </c>
      <c r="N84" s="57"/>
      <c r="O84" s="58" t="s">
        <v>383</v>
      </c>
      <c r="P84" s="58" t="s">
        <v>380</v>
      </c>
    </row>
    <row r="85" spans="1:16" ht="12.75" customHeight="1" thickBot="1" x14ac:dyDescent="0.25">
      <c r="A85" s="11" t="str">
        <f t="shared" si="12"/>
        <v> BBS 96 </v>
      </c>
      <c r="B85" s="13" t="str">
        <f t="shared" si="13"/>
        <v>I</v>
      </c>
      <c r="C85" s="11">
        <f t="shared" si="14"/>
        <v>48114.464999999997</v>
      </c>
      <c r="D85" s="19" t="str">
        <f t="shared" si="15"/>
        <v>vis</v>
      </c>
      <c r="E85" s="55">
        <f>VLOOKUP(C85,Active!C$21:E$969,3,FALSE)</f>
        <v>3581.0033619969659</v>
      </c>
      <c r="F85" s="13" t="s">
        <v>116</v>
      </c>
      <c r="G85" s="19" t="str">
        <f t="shared" si="16"/>
        <v>48114.465</v>
      </c>
      <c r="H85" s="11">
        <f t="shared" si="17"/>
        <v>3581</v>
      </c>
      <c r="I85" s="56" t="s">
        <v>384</v>
      </c>
      <c r="J85" s="57" t="s">
        <v>385</v>
      </c>
      <c r="K85" s="56">
        <v>3581</v>
      </c>
      <c r="L85" s="56" t="s">
        <v>336</v>
      </c>
      <c r="M85" s="57" t="s">
        <v>243</v>
      </c>
      <c r="N85" s="57"/>
      <c r="O85" s="58" t="s">
        <v>330</v>
      </c>
      <c r="P85" s="58" t="s">
        <v>386</v>
      </c>
    </row>
    <row r="86" spans="1:16" ht="12.75" customHeight="1" thickBot="1" x14ac:dyDescent="0.25">
      <c r="A86" s="11" t="str">
        <f t="shared" si="12"/>
        <v> BBS 96 </v>
      </c>
      <c r="B86" s="13" t="str">
        <f t="shared" si="13"/>
        <v>I</v>
      </c>
      <c r="C86" s="11">
        <f t="shared" si="14"/>
        <v>48144.446000000004</v>
      </c>
      <c r="D86" s="19" t="str">
        <f t="shared" si="15"/>
        <v>vis</v>
      </c>
      <c r="E86" s="55">
        <f>VLOOKUP(C86,Active!C$21:E$969,3,FALSE)</f>
        <v>3606.0054780994901</v>
      </c>
      <c r="F86" s="13" t="s">
        <v>116</v>
      </c>
      <c r="G86" s="19" t="str">
        <f t="shared" si="16"/>
        <v>48144.446</v>
      </c>
      <c r="H86" s="11">
        <f t="shared" si="17"/>
        <v>3606</v>
      </c>
      <c r="I86" s="56" t="s">
        <v>387</v>
      </c>
      <c r="J86" s="57" t="s">
        <v>388</v>
      </c>
      <c r="K86" s="56">
        <v>3606</v>
      </c>
      <c r="L86" s="56" t="s">
        <v>389</v>
      </c>
      <c r="M86" s="57" t="s">
        <v>243</v>
      </c>
      <c r="N86" s="57"/>
      <c r="O86" s="58" t="s">
        <v>330</v>
      </c>
      <c r="P86" s="58" t="s">
        <v>386</v>
      </c>
    </row>
    <row r="87" spans="1:16" ht="12.75" customHeight="1" thickBot="1" x14ac:dyDescent="0.25">
      <c r="A87" s="11" t="str">
        <f t="shared" si="12"/>
        <v>IBVS 4097 </v>
      </c>
      <c r="B87" s="13" t="str">
        <f t="shared" si="13"/>
        <v>I</v>
      </c>
      <c r="C87" s="11">
        <f t="shared" si="14"/>
        <v>48445.462200000002</v>
      </c>
      <c r="D87" s="19" t="str">
        <f t="shared" si="15"/>
        <v>vis</v>
      </c>
      <c r="E87" s="55">
        <f>VLOOKUP(C87,Active!C$21:E$969,3,FALSE)</f>
        <v>3857.0325279356834</v>
      </c>
      <c r="F87" s="13" t="s">
        <v>116</v>
      </c>
      <c r="G87" s="19" t="str">
        <f t="shared" si="16"/>
        <v>48445.4622</v>
      </c>
      <c r="H87" s="11">
        <f t="shared" si="17"/>
        <v>3857</v>
      </c>
      <c r="I87" s="56" t="s">
        <v>394</v>
      </c>
      <c r="J87" s="57" t="s">
        <v>395</v>
      </c>
      <c r="K87" s="56">
        <v>3857</v>
      </c>
      <c r="L87" s="56" t="s">
        <v>396</v>
      </c>
      <c r="M87" s="57" t="s">
        <v>306</v>
      </c>
      <c r="N87" s="57" t="s">
        <v>42</v>
      </c>
      <c r="O87" s="58" t="s">
        <v>397</v>
      </c>
      <c r="P87" s="59" t="s">
        <v>398</v>
      </c>
    </row>
    <row r="88" spans="1:16" ht="12.75" customHeight="1" thickBot="1" x14ac:dyDescent="0.25">
      <c r="A88" s="11" t="str">
        <f t="shared" si="12"/>
        <v>IBVS 4097 </v>
      </c>
      <c r="B88" s="13" t="str">
        <f t="shared" si="13"/>
        <v>I</v>
      </c>
      <c r="C88" s="11">
        <f t="shared" si="14"/>
        <v>48445.466500000002</v>
      </c>
      <c r="D88" s="19" t="str">
        <f t="shared" si="15"/>
        <v>vis</v>
      </c>
      <c r="E88" s="55">
        <f>VLOOKUP(C88,Active!C$21:E$969,3,FALSE)</f>
        <v>3857.0361138434</v>
      </c>
      <c r="F88" s="13" t="s">
        <v>116</v>
      </c>
      <c r="G88" s="19" t="str">
        <f t="shared" si="16"/>
        <v>48445.4665</v>
      </c>
      <c r="H88" s="11">
        <f t="shared" si="17"/>
        <v>3857</v>
      </c>
      <c r="I88" s="56" t="s">
        <v>399</v>
      </c>
      <c r="J88" s="57" t="s">
        <v>400</v>
      </c>
      <c r="K88" s="56">
        <v>3857</v>
      </c>
      <c r="L88" s="56" t="s">
        <v>359</v>
      </c>
      <c r="M88" s="57" t="s">
        <v>306</v>
      </c>
      <c r="N88" s="57" t="s">
        <v>401</v>
      </c>
      <c r="O88" s="58" t="s">
        <v>397</v>
      </c>
      <c r="P88" s="59" t="s">
        <v>398</v>
      </c>
    </row>
    <row r="89" spans="1:16" ht="12.75" customHeight="1" thickBot="1" x14ac:dyDescent="0.25">
      <c r="A89" s="11" t="str">
        <f t="shared" si="12"/>
        <v> BBS 100 </v>
      </c>
      <c r="B89" s="13" t="str">
        <f t="shared" si="13"/>
        <v>I</v>
      </c>
      <c r="C89" s="11">
        <f t="shared" si="14"/>
        <v>48619.328000000001</v>
      </c>
      <c r="D89" s="19" t="str">
        <f t="shared" si="15"/>
        <v>vis</v>
      </c>
      <c r="E89" s="55">
        <f>VLOOKUP(C89,Active!C$21:E$969,3,FALSE)</f>
        <v>4002.0247869616423</v>
      </c>
      <c r="F89" s="13" t="s">
        <v>116</v>
      </c>
      <c r="G89" s="19" t="str">
        <f t="shared" si="16"/>
        <v>48619.328</v>
      </c>
      <c r="H89" s="11">
        <f t="shared" si="17"/>
        <v>4002</v>
      </c>
      <c r="I89" s="56" t="s">
        <v>402</v>
      </c>
      <c r="J89" s="57" t="s">
        <v>403</v>
      </c>
      <c r="K89" s="56">
        <v>4002</v>
      </c>
      <c r="L89" s="56" t="s">
        <v>189</v>
      </c>
      <c r="M89" s="57" t="s">
        <v>243</v>
      </c>
      <c r="N89" s="57"/>
      <c r="O89" s="58" t="s">
        <v>330</v>
      </c>
      <c r="P89" s="58" t="s">
        <v>404</v>
      </c>
    </row>
    <row r="90" spans="1:16" ht="12.75" customHeight="1" thickBot="1" x14ac:dyDescent="0.25">
      <c r="A90" s="11" t="str">
        <f t="shared" si="12"/>
        <v> BBS 100 </v>
      </c>
      <c r="B90" s="13" t="str">
        <f t="shared" si="13"/>
        <v>I</v>
      </c>
      <c r="C90" s="11">
        <f t="shared" si="14"/>
        <v>48625.319000000003</v>
      </c>
      <c r="D90" s="19" t="str">
        <f t="shared" si="15"/>
        <v>vis</v>
      </c>
      <c r="E90" s="55">
        <f>VLOOKUP(C90,Active!C$21:E$969,3,FALSE)</f>
        <v>4007.020873735607</v>
      </c>
      <c r="F90" s="13" t="s">
        <v>116</v>
      </c>
      <c r="G90" s="19" t="str">
        <f t="shared" si="16"/>
        <v>48625.319</v>
      </c>
      <c r="H90" s="11">
        <f t="shared" si="17"/>
        <v>4007</v>
      </c>
      <c r="I90" s="56" t="s">
        <v>405</v>
      </c>
      <c r="J90" s="57" t="s">
        <v>406</v>
      </c>
      <c r="K90" s="56">
        <v>4007</v>
      </c>
      <c r="L90" s="56" t="s">
        <v>201</v>
      </c>
      <c r="M90" s="57" t="s">
        <v>243</v>
      </c>
      <c r="N90" s="57"/>
      <c r="O90" s="58" t="s">
        <v>330</v>
      </c>
      <c r="P90" s="58" t="s">
        <v>404</v>
      </c>
    </row>
    <row r="91" spans="1:16" ht="12.75" customHeight="1" thickBot="1" x14ac:dyDescent="0.25">
      <c r="A91" s="11" t="str">
        <f t="shared" si="12"/>
        <v> BBS 101 </v>
      </c>
      <c r="B91" s="13" t="str">
        <f t="shared" si="13"/>
        <v>I</v>
      </c>
      <c r="C91" s="11">
        <f t="shared" si="14"/>
        <v>48830.37</v>
      </c>
      <c r="D91" s="19" t="str">
        <f t="shared" si="15"/>
        <v>vis</v>
      </c>
      <c r="E91" s="55">
        <f>VLOOKUP(C91,Active!C$21:E$969,3,FALSE)</f>
        <v>4178.019469811039</v>
      </c>
      <c r="F91" s="13" t="s">
        <v>116</v>
      </c>
      <c r="G91" s="19" t="str">
        <f t="shared" si="16"/>
        <v>48830.370</v>
      </c>
      <c r="H91" s="11">
        <f t="shared" si="17"/>
        <v>4178</v>
      </c>
      <c r="I91" s="56" t="s">
        <v>407</v>
      </c>
      <c r="J91" s="57" t="s">
        <v>408</v>
      </c>
      <c r="K91" s="56">
        <v>4178</v>
      </c>
      <c r="L91" s="56" t="s">
        <v>228</v>
      </c>
      <c r="M91" s="57" t="s">
        <v>243</v>
      </c>
      <c r="N91" s="57"/>
      <c r="O91" s="58" t="s">
        <v>330</v>
      </c>
      <c r="P91" s="58" t="s">
        <v>409</v>
      </c>
    </row>
    <row r="92" spans="1:16" ht="12.75" customHeight="1" thickBot="1" x14ac:dyDescent="0.25">
      <c r="A92" s="11" t="str">
        <f t="shared" si="12"/>
        <v> BBS 102 </v>
      </c>
      <c r="B92" s="13" t="str">
        <f t="shared" si="13"/>
        <v>I</v>
      </c>
      <c r="C92" s="11">
        <f t="shared" si="14"/>
        <v>48872.336000000003</v>
      </c>
      <c r="D92" s="19" t="str">
        <f t="shared" si="15"/>
        <v>vis</v>
      </c>
      <c r="E92" s="55">
        <f>VLOOKUP(C92,Active!C$21:E$969,3,FALSE)</f>
        <v>4213.016261257565</v>
      </c>
      <c r="F92" s="13" t="s">
        <v>116</v>
      </c>
      <c r="G92" s="19" t="str">
        <f t="shared" si="16"/>
        <v>48872.336</v>
      </c>
      <c r="H92" s="11">
        <f t="shared" si="17"/>
        <v>4213</v>
      </c>
      <c r="I92" s="56" t="s">
        <v>410</v>
      </c>
      <c r="J92" s="57" t="s">
        <v>411</v>
      </c>
      <c r="K92" s="56">
        <v>4213</v>
      </c>
      <c r="L92" s="56" t="s">
        <v>412</v>
      </c>
      <c r="M92" s="57" t="s">
        <v>243</v>
      </c>
      <c r="N92" s="57"/>
      <c r="O92" s="58" t="s">
        <v>330</v>
      </c>
      <c r="P92" s="58" t="s">
        <v>413</v>
      </c>
    </row>
    <row r="93" spans="1:16" ht="12.75" customHeight="1" thickBot="1" x14ac:dyDescent="0.25">
      <c r="A93" s="11" t="str">
        <f t="shared" si="12"/>
        <v> BRNO 31 </v>
      </c>
      <c r="B93" s="13" t="str">
        <f t="shared" si="13"/>
        <v>I</v>
      </c>
      <c r="C93" s="11">
        <f t="shared" si="14"/>
        <v>49258.485999999997</v>
      </c>
      <c r="D93" s="19" t="str">
        <f t="shared" si="15"/>
        <v>vis</v>
      </c>
      <c r="E93" s="55">
        <f>VLOOKUP(C93,Active!C$21:E$969,3,FALSE)</f>
        <v>4535.0391134968968</v>
      </c>
      <c r="F93" s="13" t="s">
        <v>116</v>
      </c>
      <c r="G93" s="19" t="str">
        <f t="shared" si="16"/>
        <v>49258.486</v>
      </c>
      <c r="H93" s="11">
        <f t="shared" si="17"/>
        <v>4535</v>
      </c>
      <c r="I93" s="56" t="s">
        <v>414</v>
      </c>
      <c r="J93" s="57" t="s">
        <v>415</v>
      </c>
      <c r="K93" s="56">
        <v>4535</v>
      </c>
      <c r="L93" s="56" t="s">
        <v>416</v>
      </c>
      <c r="M93" s="57" t="s">
        <v>306</v>
      </c>
      <c r="N93" s="57" t="s">
        <v>307</v>
      </c>
      <c r="O93" s="58" t="s">
        <v>417</v>
      </c>
      <c r="P93" s="58" t="s">
        <v>380</v>
      </c>
    </row>
    <row r="94" spans="1:16" ht="12.75" customHeight="1" thickBot="1" x14ac:dyDescent="0.25">
      <c r="A94" s="11" t="str">
        <f t="shared" si="12"/>
        <v> BRNO 31 </v>
      </c>
      <c r="B94" s="13" t="str">
        <f t="shared" si="13"/>
        <v>I</v>
      </c>
      <c r="C94" s="11">
        <f t="shared" si="14"/>
        <v>49547.423999999999</v>
      </c>
      <c r="D94" s="19" t="str">
        <f t="shared" si="15"/>
        <v>vis</v>
      </c>
      <c r="E94" s="55">
        <f>VLOOKUP(C94,Active!C$21:E$969,3,FALSE)</f>
        <v>4775.9937655241665</v>
      </c>
      <c r="F94" s="13" t="s">
        <v>116</v>
      </c>
      <c r="G94" s="19" t="str">
        <f t="shared" si="16"/>
        <v>49547.424</v>
      </c>
      <c r="H94" s="11">
        <f t="shared" si="17"/>
        <v>4776</v>
      </c>
      <c r="I94" s="56" t="s">
        <v>418</v>
      </c>
      <c r="J94" s="57" t="s">
        <v>419</v>
      </c>
      <c r="K94" s="56">
        <v>4776</v>
      </c>
      <c r="L94" s="56" t="s">
        <v>420</v>
      </c>
      <c r="M94" s="57" t="s">
        <v>243</v>
      </c>
      <c r="N94" s="57"/>
      <c r="O94" s="58" t="s">
        <v>421</v>
      </c>
      <c r="P94" s="58" t="s">
        <v>380</v>
      </c>
    </row>
    <row r="95" spans="1:16" ht="12.75" customHeight="1" thickBot="1" x14ac:dyDescent="0.25">
      <c r="A95" s="11" t="str">
        <f t="shared" si="12"/>
        <v> BRNO 31 </v>
      </c>
      <c r="B95" s="13" t="str">
        <f t="shared" si="13"/>
        <v>I</v>
      </c>
      <c r="C95" s="11">
        <f t="shared" si="14"/>
        <v>49547.442000000003</v>
      </c>
      <c r="D95" s="19" t="str">
        <f t="shared" si="15"/>
        <v>vis</v>
      </c>
      <c r="E95" s="55">
        <f>VLOOKUP(C95,Active!C$21:E$969,3,FALSE)</f>
        <v>4776.0087763006559</v>
      </c>
      <c r="F95" s="13" t="s">
        <v>116</v>
      </c>
      <c r="G95" s="19" t="str">
        <f t="shared" si="16"/>
        <v>49547.442</v>
      </c>
      <c r="H95" s="11">
        <f t="shared" si="17"/>
        <v>4776</v>
      </c>
      <c r="I95" s="56" t="s">
        <v>422</v>
      </c>
      <c r="J95" s="57" t="s">
        <v>423</v>
      </c>
      <c r="K95" s="56">
        <v>4776</v>
      </c>
      <c r="L95" s="56" t="s">
        <v>252</v>
      </c>
      <c r="M95" s="57" t="s">
        <v>243</v>
      </c>
      <c r="N95" s="57"/>
      <c r="O95" s="58" t="s">
        <v>424</v>
      </c>
      <c r="P95" s="58" t="s">
        <v>380</v>
      </c>
    </row>
    <row r="96" spans="1:16" ht="12.75" customHeight="1" thickBot="1" x14ac:dyDescent="0.25">
      <c r="A96" s="11" t="str">
        <f t="shared" si="12"/>
        <v> BRNO 31 </v>
      </c>
      <c r="B96" s="13" t="str">
        <f t="shared" si="13"/>
        <v>I</v>
      </c>
      <c r="C96" s="11">
        <f t="shared" si="14"/>
        <v>49553.436999999998</v>
      </c>
      <c r="D96" s="19" t="str">
        <f t="shared" si="15"/>
        <v>vis</v>
      </c>
      <c r="E96" s="55">
        <f>VLOOKUP(C96,Active!C$21:E$969,3,FALSE)</f>
        <v>4781.0081988027232</v>
      </c>
      <c r="F96" s="13" t="s">
        <v>116</v>
      </c>
      <c r="G96" s="19" t="str">
        <f t="shared" si="16"/>
        <v>49553.437</v>
      </c>
      <c r="H96" s="11">
        <f t="shared" si="17"/>
        <v>4781</v>
      </c>
      <c r="I96" s="56" t="s">
        <v>425</v>
      </c>
      <c r="J96" s="57" t="s">
        <v>426</v>
      </c>
      <c r="K96" s="56">
        <v>4781</v>
      </c>
      <c r="L96" s="56" t="s">
        <v>427</v>
      </c>
      <c r="M96" s="57" t="s">
        <v>243</v>
      </c>
      <c r="N96" s="57"/>
      <c r="O96" s="58" t="s">
        <v>424</v>
      </c>
      <c r="P96" s="58" t="s">
        <v>380</v>
      </c>
    </row>
    <row r="97" spans="1:16" ht="12.75" customHeight="1" thickBot="1" x14ac:dyDescent="0.25">
      <c r="A97" s="11" t="str">
        <f t="shared" si="12"/>
        <v> BRNO 31 </v>
      </c>
      <c r="B97" s="13" t="str">
        <f t="shared" si="13"/>
        <v>I</v>
      </c>
      <c r="C97" s="11">
        <f t="shared" si="14"/>
        <v>49559.413</v>
      </c>
      <c r="D97" s="19" t="str">
        <f t="shared" si="15"/>
        <v>vis</v>
      </c>
      <c r="E97" s="55">
        <f>VLOOKUP(C97,Active!C$21:E$969,3,FALSE)</f>
        <v>4785.9917765962837</v>
      </c>
      <c r="F97" s="13" t="s">
        <v>116</v>
      </c>
      <c r="G97" s="19" t="str">
        <f t="shared" si="16"/>
        <v>49559.413</v>
      </c>
      <c r="H97" s="11">
        <f t="shared" si="17"/>
        <v>4786</v>
      </c>
      <c r="I97" s="56" t="s">
        <v>428</v>
      </c>
      <c r="J97" s="57" t="s">
        <v>429</v>
      </c>
      <c r="K97" s="56">
        <v>4786</v>
      </c>
      <c r="L97" s="56" t="s">
        <v>430</v>
      </c>
      <c r="M97" s="57" t="s">
        <v>243</v>
      </c>
      <c r="N97" s="57"/>
      <c r="O97" s="58" t="s">
        <v>424</v>
      </c>
      <c r="P97" s="58" t="s">
        <v>380</v>
      </c>
    </row>
    <row r="98" spans="1:16" ht="12.75" customHeight="1" thickBot="1" x14ac:dyDescent="0.25">
      <c r="A98" s="11" t="str">
        <f t="shared" si="12"/>
        <v> BRNO 31 </v>
      </c>
      <c r="B98" s="13" t="str">
        <f t="shared" si="13"/>
        <v>I</v>
      </c>
      <c r="C98" s="11">
        <f t="shared" si="14"/>
        <v>49565.417999999998</v>
      </c>
      <c r="D98" s="19" t="str">
        <f t="shared" si="15"/>
        <v>vis</v>
      </c>
      <c r="E98" s="55">
        <f>VLOOKUP(C98,Active!C$21:E$969,3,FALSE)</f>
        <v>4790.9995384186232</v>
      </c>
      <c r="F98" s="13" t="s">
        <v>116</v>
      </c>
      <c r="G98" s="19" t="str">
        <f t="shared" si="16"/>
        <v>49565.418</v>
      </c>
      <c r="H98" s="11">
        <f t="shared" si="17"/>
        <v>4791</v>
      </c>
      <c r="I98" s="56" t="s">
        <v>431</v>
      </c>
      <c r="J98" s="57" t="s">
        <v>432</v>
      </c>
      <c r="K98" s="56">
        <v>4791</v>
      </c>
      <c r="L98" s="56" t="s">
        <v>433</v>
      </c>
      <c r="M98" s="57" t="s">
        <v>243</v>
      </c>
      <c r="N98" s="57"/>
      <c r="O98" s="58" t="s">
        <v>424</v>
      </c>
      <c r="P98" s="58" t="s">
        <v>380</v>
      </c>
    </row>
    <row r="99" spans="1:16" ht="12.75" customHeight="1" thickBot="1" x14ac:dyDescent="0.25">
      <c r="A99" s="11" t="str">
        <f t="shared" si="12"/>
        <v>BAVM 80 </v>
      </c>
      <c r="B99" s="13" t="str">
        <f t="shared" si="13"/>
        <v>I</v>
      </c>
      <c r="C99" s="11">
        <f t="shared" si="14"/>
        <v>49565.468999999997</v>
      </c>
      <c r="D99" s="19" t="str">
        <f t="shared" si="15"/>
        <v>vis</v>
      </c>
      <c r="E99" s="55">
        <f>VLOOKUP(C99,Active!C$21:E$969,3,FALSE)</f>
        <v>4791.0420689520006</v>
      </c>
      <c r="F99" s="13" t="s">
        <v>116</v>
      </c>
      <c r="G99" s="19" t="str">
        <f t="shared" si="16"/>
        <v>49565.469</v>
      </c>
      <c r="H99" s="11">
        <f t="shared" si="17"/>
        <v>4791</v>
      </c>
      <c r="I99" s="56" t="s">
        <v>434</v>
      </c>
      <c r="J99" s="57" t="s">
        <v>435</v>
      </c>
      <c r="K99" s="56">
        <v>4791</v>
      </c>
      <c r="L99" s="56" t="s">
        <v>268</v>
      </c>
      <c r="M99" s="57" t="s">
        <v>306</v>
      </c>
      <c r="N99" s="57" t="s">
        <v>401</v>
      </c>
      <c r="O99" s="58" t="s">
        <v>361</v>
      </c>
      <c r="P99" s="59" t="s">
        <v>436</v>
      </c>
    </row>
    <row r="100" spans="1:16" ht="12.75" customHeight="1" thickBot="1" x14ac:dyDescent="0.25">
      <c r="A100" s="11" t="str">
        <f t="shared" si="12"/>
        <v>BAVM 80 </v>
      </c>
      <c r="B100" s="13" t="str">
        <f t="shared" si="13"/>
        <v>I</v>
      </c>
      <c r="C100" s="11">
        <f t="shared" si="14"/>
        <v>49565.470999999998</v>
      </c>
      <c r="D100" s="19" t="str">
        <f t="shared" si="15"/>
        <v>vis</v>
      </c>
      <c r="E100" s="55">
        <f>VLOOKUP(C100,Active!C$21:E$969,3,FALSE)</f>
        <v>4791.0437368160556</v>
      </c>
      <c r="F100" s="13" t="s">
        <v>116</v>
      </c>
      <c r="G100" s="19" t="str">
        <f t="shared" si="16"/>
        <v>49565.471</v>
      </c>
      <c r="H100" s="11">
        <f t="shared" si="17"/>
        <v>4791</v>
      </c>
      <c r="I100" s="56" t="s">
        <v>437</v>
      </c>
      <c r="J100" s="57" t="s">
        <v>438</v>
      </c>
      <c r="K100" s="56">
        <v>4791</v>
      </c>
      <c r="L100" s="56" t="s">
        <v>439</v>
      </c>
      <c r="M100" s="57" t="s">
        <v>306</v>
      </c>
      <c r="N100" s="57" t="s">
        <v>360</v>
      </c>
      <c r="O100" s="58" t="s">
        <v>361</v>
      </c>
      <c r="P100" s="59" t="s">
        <v>436</v>
      </c>
    </row>
    <row r="101" spans="1:16" ht="12.75" customHeight="1" thickBot="1" x14ac:dyDescent="0.25">
      <c r="A101" s="11" t="str">
        <f t="shared" si="12"/>
        <v>BAVM 102 </v>
      </c>
      <c r="B101" s="13" t="str">
        <f t="shared" si="13"/>
        <v>I</v>
      </c>
      <c r="C101" s="11">
        <f t="shared" si="14"/>
        <v>50360.497100000001</v>
      </c>
      <c r="D101" s="19" t="str">
        <f t="shared" si="15"/>
        <v>vis</v>
      </c>
      <c r="E101" s="55">
        <f>VLOOKUP(C101,Active!C$21:E$969,3,FALSE)</f>
        <v>5454.041463934318</v>
      </c>
      <c r="F101" s="13" t="s">
        <v>116</v>
      </c>
      <c r="G101" s="19" t="str">
        <f t="shared" si="16"/>
        <v>50360.4971</v>
      </c>
      <c r="H101" s="11">
        <f t="shared" si="17"/>
        <v>5454</v>
      </c>
      <c r="I101" s="56" t="s">
        <v>440</v>
      </c>
      <c r="J101" s="57" t="s">
        <v>441</v>
      </c>
      <c r="K101" s="56">
        <v>5454</v>
      </c>
      <c r="L101" s="56" t="s">
        <v>442</v>
      </c>
      <c r="M101" s="57" t="s">
        <v>306</v>
      </c>
      <c r="N101" s="57" t="s">
        <v>360</v>
      </c>
      <c r="O101" s="58" t="s">
        <v>361</v>
      </c>
      <c r="P101" s="59" t="s">
        <v>443</v>
      </c>
    </row>
    <row r="102" spans="1:16" ht="12.75" customHeight="1" thickBot="1" x14ac:dyDescent="0.25">
      <c r="A102" s="11" t="str">
        <f t="shared" si="12"/>
        <v> BBS 116 </v>
      </c>
      <c r="B102" s="13" t="str">
        <f t="shared" si="13"/>
        <v>I</v>
      </c>
      <c r="C102" s="11">
        <f t="shared" si="14"/>
        <v>50667.415999999997</v>
      </c>
      <c r="D102" s="19" t="str">
        <f t="shared" si="15"/>
        <v>vis</v>
      </c>
      <c r="E102" s="55">
        <f>VLOOKUP(C102,Active!C$21:E$969,3,FALSE)</f>
        <v>5709.9909643464862</v>
      </c>
      <c r="F102" s="13" t="s">
        <v>116</v>
      </c>
      <c r="G102" s="19" t="str">
        <f t="shared" si="16"/>
        <v>50667.416</v>
      </c>
      <c r="H102" s="11">
        <f t="shared" si="17"/>
        <v>5710</v>
      </c>
      <c r="I102" s="56" t="s">
        <v>444</v>
      </c>
      <c r="J102" s="57" t="s">
        <v>445</v>
      </c>
      <c r="K102" s="56">
        <v>5710</v>
      </c>
      <c r="L102" s="56" t="s">
        <v>154</v>
      </c>
      <c r="M102" s="57" t="s">
        <v>243</v>
      </c>
      <c r="N102" s="57"/>
      <c r="O102" s="58" t="s">
        <v>379</v>
      </c>
      <c r="P102" s="58" t="s">
        <v>446</v>
      </c>
    </row>
    <row r="103" spans="1:16" ht="12.75" customHeight="1" thickBot="1" x14ac:dyDescent="0.25">
      <c r="A103" s="11" t="str">
        <f t="shared" si="12"/>
        <v> BBS 116 </v>
      </c>
      <c r="B103" s="13" t="str">
        <f t="shared" si="13"/>
        <v>I</v>
      </c>
      <c r="C103" s="11">
        <f t="shared" si="14"/>
        <v>50667.44</v>
      </c>
      <c r="D103" s="19" t="str">
        <f t="shared" si="15"/>
        <v>vis</v>
      </c>
      <c r="E103" s="55">
        <f>VLOOKUP(C103,Active!C$21:E$969,3,FALSE)</f>
        <v>5710.0109787151396</v>
      </c>
      <c r="F103" s="13" t="s">
        <v>116</v>
      </c>
      <c r="G103" s="19" t="str">
        <f t="shared" si="16"/>
        <v>50667.440</v>
      </c>
      <c r="H103" s="11">
        <f t="shared" si="17"/>
        <v>5710</v>
      </c>
      <c r="I103" s="56" t="s">
        <v>447</v>
      </c>
      <c r="J103" s="57" t="s">
        <v>448</v>
      </c>
      <c r="K103" s="56">
        <v>5710</v>
      </c>
      <c r="L103" s="56" t="s">
        <v>449</v>
      </c>
      <c r="M103" s="57" t="s">
        <v>243</v>
      </c>
      <c r="N103" s="57"/>
      <c r="O103" s="58" t="s">
        <v>450</v>
      </c>
      <c r="P103" s="58" t="s">
        <v>446</v>
      </c>
    </row>
    <row r="104" spans="1:16" ht="12.75" customHeight="1" thickBot="1" x14ac:dyDescent="0.25">
      <c r="A104" s="11" t="str">
        <f t="shared" si="12"/>
        <v> BBS 116 </v>
      </c>
      <c r="B104" s="13" t="str">
        <f t="shared" si="13"/>
        <v>I</v>
      </c>
      <c r="C104" s="11">
        <f t="shared" si="14"/>
        <v>50673.419000000002</v>
      </c>
      <c r="D104" s="19" t="str">
        <f t="shared" si="15"/>
        <v>vis</v>
      </c>
      <c r="E104" s="55">
        <f>VLOOKUP(C104,Active!C$21:E$969,3,FALSE)</f>
        <v>5714.9970583047771</v>
      </c>
      <c r="F104" s="13" t="s">
        <v>116</v>
      </c>
      <c r="G104" s="19" t="str">
        <f t="shared" si="16"/>
        <v>50673.419</v>
      </c>
      <c r="H104" s="11">
        <f t="shared" si="17"/>
        <v>5715</v>
      </c>
      <c r="I104" s="56" t="s">
        <v>451</v>
      </c>
      <c r="J104" s="57" t="s">
        <v>452</v>
      </c>
      <c r="K104" s="56">
        <v>5715</v>
      </c>
      <c r="L104" s="56" t="s">
        <v>453</v>
      </c>
      <c r="M104" s="57" t="s">
        <v>243</v>
      </c>
      <c r="N104" s="57"/>
      <c r="O104" s="58" t="s">
        <v>379</v>
      </c>
      <c r="P104" s="58" t="s">
        <v>446</v>
      </c>
    </row>
    <row r="105" spans="1:16" ht="12.75" customHeight="1" thickBot="1" x14ac:dyDescent="0.25">
      <c r="A105" s="11" t="str">
        <f t="shared" si="12"/>
        <v> BBS 115 </v>
      </c>
      <c r="B105" s="13" t="str">
        <f t="shared" si="13"/>
        <v>I</v>
      </c>
      <c r="C105" s="11">
        <f t="shared" si="14"/>
        <v>50679.423999999999</v>
      </c>
      <c r="D105" s="19" t="str">
        <f t="shared" si="15"/>
        <v>vis</v>
      </c>
      <c r="E105" s="55">
        <f>VLOOKUP(C105,Active!C$21:E$969,3,FALSE)</f>
        <v>5720.0048201271165</v>
      </c>
      <c r="F105" s="13" t="s">
        <v>116</v>
      </c>
      <c r="G105" s="19" t="str">
        <f t="shared" si="16"/>
        <v>50679.424</v>
      </c>
      <c r="H105" s="11">
        <f t="shared" si="17"/>
        <v>5720</v>
      </c>
      <c r="I105" s="56" t="s">
        <v>454</v>
      </c>
      <c r="J105" s="57" t="s">
        <v>455</v>
      </c>
      <c r="K105" s="56">
        <v>5720</v>
      </c>
      <c r="L105" s="56" t="s">
        <v>321</v>
      </c>
      <c r="M105" s="57" t="s">
        <v>243</v>
      </c>
      <c r="N105" s="57"/>
      <c r="O105" s="58" t="s">
        <v>330</v>
      </c>
      <c r="P105" s="58" t="s">
        <v>456</v>
      </c>
    </row>
    <row r="106" spans="1:16" ht="12.75" customHeight="1" thickBot="1" x14ac:dyDescent="0.25">
      <c r="A106" s="11" t="str">
        <f t="shared" si="12"/>
        <v> BBS 116 </v>
      </c>
      <c r="B106" s="13" t="str">
        <f t="shared" si="13"/>
        <v>I</v>
      </c>
      <c r="C106" s="11">
        <f t="shared" si="14"/>
        <v>50703.400999999998</v>
      </c>
      <c r="D106" s="19" t="str">
        <f t="shared" si="15"/>
        <v>vis</v>
      </c>
      <c r="E106" s="55">
        <f>VLOOKUP(C106,Active!C$21:E$969,3,FALSE)</f>
        <v>5740.0000083393197</v>
      </c>
      <c r="F106" s="13" t="s">
        <v>116</v>
      </c>
      <c r="G106" s="19" t="str">
        <f t="shared" si="16"/>
        <v>50703.401</v>
      </c>
      <c r="H106" s="11">
        <f t="shared" si="17"/>
        <v>5740</v>
      </c>
      <c r="I106" s="56" t="s">
        <v>457</v>
      </c>
      <c r="J106" s="57" t="s">
        <v>458</v>
      </c>
      <c r="K106" s="56">
        <v>5740</v>
      </c>
      <c r="L106" s="56" t="s">
        <v>242</v>
      </c>
      <c r="M106" s="57" t="s">
        <v>243</v>
      </c>
      <c r="N106" s="57"/>
      <c r="O106" s="58" t="s">
        <v>330</v>
      </c>
      <c r="P106" s="58" t="s">
        <v>446</v>
      </c>
    </row>
    <row r="107" spans="1:16" ht="12.75" customHeight="1" thickBot="1" x14ac:dyDescent="0.25">
      <c r="A107" s="11" t="str">
        <f t="shared" ref="A107:A138" si="18">P107</f>
        <v>BAVM 111 </v>
      </c>
      <c r="B107" s="13" t="str">
        <f t="shared" ref="B107:B138" si="19">IF(H107=INT(H107),"I","II")</f>
        <v>I</v>
      </c>
      <c r="C107" s="11">
        <f t="shared" ref="C107:C138" si="20">1*G107</f>
        <v>50715.442900000002</v>
      </c>
      <c r="D107" s="19" t="str">
        <f t="shared" ref="D107:D138" si="21">VLOOKUP(F107,I$1:J$5,2,FALSE)</f>
        <v>vis</v>
      </c>
      <c r="E107" s="55">
        <f>VLOOKUP(C107,Active!C$21:E$969,3,FALSE)</f>
        <v>5750.0421344156684</v>
      </c>
      <c r="F107" s="13" t="s">
        <v>116</v>
      </c>
      <c r="G107" s="19" t="str">
        <f t="shared" ref="G107:G138" si="22">MID(I107,3,LEN(I107)-3)</f>
        <v>50715.4429</v>
      </c>
      <c r="H107" s="11">
        <f t="shared" ref="H107:H138" si="23">1*K107</f>
        <v>5750</v>
      </c>
      <c r="I107" s="56" t="s">
        <v>464</v>
      </c>
      <c r="J107" s="57" t="s">
        <v>465</v>
      </c>
      <c r="K107" s="56">
        <v>5750</v>
      </c>
      <c r="L107" s="56" t="s">
        <v>466</v>
      </c>
      <c r="M107" s="57" t="s">
        <v>306</v>
      </c>
      <c r="N107" s="57" t="s">
        <v>467</v>
      </c>
      <c r="O107" s="58" t="s">
        <v>468</v>
      </c>
      <c r="P107" s="59" t="s">
        <v>469</v>
      </c>
    </row>
    <row r="108" spans="1:16" ht="12.75" customHeight="1" thickBot="1" x14ac:dyDescent="0.25">
      <c r="A108" s="11" t="str">
        <f t="shared" si="18"/>
        <v> BBS 116 </v>
      </c>
      <c r="B108" s="13" t="str">
        <f t="shared" si="19"/>
        <v>I</v>
      </c>
      <c r="C108" s="11">
        <f t="shared" si="20"/>
        <v>50727.41</v>
      </c>
      <c r="D108" s="19" t="str">
        <f t="shared" si="21"/>
        <v>vis</v>
      </c>
      <c r="E108" s="55">
        <f>VLOOKUP(C108,Active!C$21:E$969,3,FALSE)</f>
        <v>5760.0218823763935</v>
      </c>
      <c r="F108" s="13" t="s">
        <v>116</v>
      </c>
      <c r="G108" s="19" t="str">
        <f t="shared" si="22"/>
        <v>50727.410</v>
      </c>
      <c r="H108" s="11">
        <f t="shared" si="23"/>
        <v>5760</v>
      </c>
      <c r="I108" s="56" t="s">
        <v>470</v>
      </c>
      <c r="J108" s="57" t="s">
        <v>471</v>
      </c>
      <c r="K108" s="56" t="s">
        <v>472</v>
      </c>
      <c r="L108" s="56" t="s">
        <v>329</v>
      </c>
      <c r="M108" s="57" t="s">
        <v>243</v>
      </c>
      <c r="N108" s="57"/>
      <c r="O108" s="58" t="s">
        <v>330</v>
      </c>
      <c r="P108" s="58" t="s">
        <v>446</v>
      </c>
    </row>
    <row r="109" spans="1:16" ht="12.75" customHeight="1" thickBot="1" x14ac:dyDescent="0.25">
      <c r="A109" s="11" t="str">
        <f t="shared" si="18"/>
        <v> BRNO 32 </v>
      </c>
      <c r="B109" s="13" t="str">
        <f t="shared" si="19"/>
        <v>I</v>
      </c>
      <c r="C109" s="11">
        <f t="shared" si="20"/>
        <v>51016.425499999998</v>
      </c>
      <c r="D109" s="19" t="str">
        <f t="shared" si="21"/>
        <v>vis</v>
      </c>
      <c r="E109" s="55">
        <f>VLOOKUP(C109,Active!C$21:E$969,3,FALSE)</f>
        <v>6001.0411641357514</v>
      </c>
      <c r="F109" s="13" t="s">
        <v>116</v>
      </c>
      <c r="G109" s="19" t="str">
        <f t="shared" si="22"/>
        <v>51016.4255</v>
      </c>
      <c r="H109" s="11">
        <f t="shared" si="23"/>
        <v>6001</v>
      </c>
      <c r="I109" s="56" t="s">
        <v>486</v>
      </c>
      <c r="J109" s="57" t="s">
        <v>487</v>
      </c>
      <c r="K109" s="56" t="s">
        <v>480</v>
      </c>
      <c r="L109" s="56" t="s">
        <v>488</v>
      </c>
      <c r="M109" s="57" t="s">
        <v>243</v>
      </c>
      <c r="N109" s="57"/>
      <c r="O109" s="58" t="s">
        <v>489</v>
      </c>
      <c r="P109" s="58" t="s">
        <v>463</v>
      </c>
    </row>
    <row r="110" spans="1:16" ht="12.75" customHeight="1" thickBot="1" x14ac:dyDescent="0.25">
      <c r="A110" s="11" t="str">
        <f t="shared" si="18"/>
        <v>IBVS 4888 </v>
      </c>
      <c r="B110" s="13" t="str">
        <f t="shared" si="19"/>
        <v>I</v>
      </c>
      <c r="C110" s="11">
        <f t="shared" si="20"/>
        <v>51016.425499999998</v>
      </c>
      <c r="D110" s="19" t="str">
        <f t="shared" si="21"/>
        <v>vis</v>
      </c>
      <c r="E110" s="55">
        <f>VLOOKUP(C110,Active!C$21:E$969,3,FALSE)</f>
        <v>6001.0411641357514</v>
      </c>
      <c r="F110" s="13" t="s">
        <v>116</v>
      </c>
      <c r="G110" s="19" t="str">
        <f t="shared" si="22"/>
        <v>51016.4255</v>
      </c>
      <c r="H110" s="11">
        <f t="shared" si="23"/>
        <v>6001</v>
      </c>
      <c r="I110" s="56" t="s">
        <v>486</v>
      </c>
      <c r="J110" s="57" t="s">
        <v>487</v>
      </c>
      <c r="K110" s="56" t="s">
        <v>480</v>
      </c>
      <c r="L110" s="56" t="s">
        <v>488</v>
      </c>
      <c r="M110" s="57" t="s">
        <v>306</v>
      </c>
      <c r="N110" s="57" t="s">
        <v>307</v>
      </c>
      <c r="O110" s="58" t="s">
        <v>490</v>
      </c>
      <c r="P110" s="59" t="s">
        <v>491</v>
      </c>
    </row>
    <row r="111" spans="1:16" ht="12.75" customHeight="1" thickBot="1" x14ac:dyDescent="0.25">
      <c r="A111" s="11" t="str">
        <f t="shared" si="18"/>
        <v>BAVM 132 </v>
      </c>
      <c r="B111" s="13" t="str">
        <f t="shared" si="19"/>
        <v>I</v>
      </c>
      <c r="C111" s="11">
        <f t="shared" si="20"/>
        <v>51467.304600000003</v>
      </c>
      <c r="D111" s="19" t="str">
        <f t="shared" si="21"/>
        <v>vis</v>
      </c>
      <c r="E111" s="55">
        <f>VLOOKUP(C111,Active!C$21:E$969,3,FALSE)</f>
        <v>6377.0436859462061</v>
      </c>
      <c r="F111" s="13" t="s">
        <v>116</v>
      </c>
      <c r="G111" s="19" t="str">
        <f t="shared" si="22"/>
        <v>51467.3046</v>
      </c>
      <c r="H111" s="11">
        <f t="shared" si="23"/>
        <v>6377</v>
      </c>
      <c r="I111" s="56" t="s">
        <v>512</v>
      </c>
      <c r="J111" s="57" t="s">
        <v>513</v>
      </c>
      <c r="K111" s="56" t="s">
        <v>514</v>
      </c>
      <c r="L111" s="56" t="s">
        <v>515</v>
      </c>
      <c r="M111" s="57" t="s">
        <v>306</v>
      </c>
      <c r="N111" s="57" t="s">
        <v>116</v>
      </c>
      <c r="O111" s="58" t="s">
        <v>361</v>
      </c>
      <c r="P111" s="59" t="s">
        <v>516</v>
      </c>
    </row>
    <row r="112" spans="1:16" ht="12.75" customHeight="1" thickBot="1" x14ac:dyDescent="0.25">
      <c r="A112" s="11" t="str">
        <f t="shared" si="18"/>
        <v>IBVS 5583 </v>
      </c>
      <c r="B112" s="13" t="str">
        <f t="shared" si="19"/>
        <v>II</v>
      </c>
      <c r="C112" s="11">
        <f t="shared" si="20"/>
        <v>52507.561500000003</v>
      </c>
      <c r="D112" s="19" t="str">
        <f t="shared" si="21"/>
        <v>vis</v>
      </c>
      <c r="E112" s="55">
        <f>VLOOKUP(C112,Active!C$21:E$969,3,FALSE)</f>
        <v>7244.5472311997364</v>
      </c>
      <c r="F112" s="13" t="s">
        <v>116</v>
      </c>
      <c r="G112" s="19" t="str">
        <f t="shared" si="22"/>
        <v>52507.5615</v>
      </c>
      <c r="H112" s="11">
        <f t="shared" si="23"/>
        <v>7244.5</v>
      </c>
      <c r="I112" s="56" t="s">
        <v>523</v>
      </c>
      <c r="J112" s="57" t="s">
        <v>524</v>
      </c>
      <c r="K112" s="56" t="s">
        <v>525</v>
      </c>
      <c r="L112" s="56" t="s">
        <v>526</v>
      </c>
      <c r="M112" s="57" t="s">
        <v>306</v>
      </c>
      <c r="N112" s="57" t="s">
        <v>307</v>
      </c>
      <c r="O112" s="58" t="s">
        <v>261</v>
      </c>
      <c r="P112" s="59" t="s">
        <v>527</v>
      </c>
    </row>
    <row r="113" spans="1:16" ht="12.75" customHeight="1" thickBot="1" x14ac:dyDescent="0.25">
      <c r="A113" s="11" t="str">
        <f t="shared" si="18"/>
        <v>BAVM 172 </v>
      </c>
      <c r="B113" s="13" t="str">
        <f t="shared" si="19"/>
        <v>I</v>
      </c>
      <c r="C113" s="11">
        <f t="shared" si="20"/>
        <v>52835.525500000003</v>
      </c>
      <c r="D113" s="19" t="str">
        <f t="shared" si="21"/>
        <v>vis</v>
      </c>
      <c r="E113" s="55">
        <f>VLOOKUP(C113,Active!C$21:E$969,3,FALSE)</f>
        <v>7518.0469145140487</v>
      </c>
      <c r="F113" s="13" t="s">
        <v>116</v>
      </c>
      <c r="G113" s="19" t="str">
        <f t="shared" si="22"/>
        <v>52835.5255</v>
      </c>
      <c r="H113" s="11">
        <f t="shared" si="23"/>
        <v>7518</v>
      </c>
      <c r="I113" s="56" t="s">
        <v>528</v>
      </c>
      <c r="J113" s="57" t="s">
        <v>529</v>
      </c>
      <c r="K113" s="56" t="s">
        <v>530</v>
      </c>
      <c r="L113" s="56" t="s">
        <v>531</v>
      </c>
      <c r="M113" s="57" t="s">
        <v>306</v>
      </c>
      <c r="N113" s="57" t="s">
        <v>467</v>
      </c>
      <c r="O113" s="58" t="s">
        <v>532</v>
      </c>
      <c r="P113" s="59" t="s">
        <v>533</v>
      </c>
    </row>
    <row r="114" spans="1:16" ht="12.75" customHeight="1" thickBot="1" x14ac:dyDescent="0.25">
      <c r="A114" s="11" t="str">
        <f t="shared" si="18"/>
        <v>BAVM 178 </v>
      </c>
      <c r="B114" s="13" t="str">
        <f t="shared" si="19"/>
        <v>I</v>
      </c>
      <c r="C114" s="11">
        <f t="shared" si="20"/>
        <v>53618.565999999999</v>
      </c>
      <c r="D114" s="19" t="str">
        <f t="shared" si="21"/>
        <v>vis</v>
      </c>
      <c r="E114" s="55">
        <f>VLOOKUP(C114,Active!C$21:E$969,3,FALSE)</f>
        <v>8171.0494659290816</v>
      </c>
      <c r="F114" s="13" t="s">
        <v>116</v>
      </c>
      <c r="G114" s="19" t="str">
        <f t="shared" si="22"/>
        <v>53618.5660</v>
      </c>
      <c r="H114" s="11">
        <f t="shared" si="23"/>
        <v>8171</v>
      </c>
      <c r="I114" s="56" t="s">
        <v>540</v>
      </c>
      <c r="J114" s="57" t="s">
        <v>541</v>
      </c>
      <c r="K114" s="56" t="s">
        <v>542</v>
      </c>
      <c r="L114" s="56" t="s">
        <v>543</v>
      </c>
      <c r="M114" s="57" t="s">
        <v>544</v>
      </c>
      <c r="N114" s="57" t="s">
        <v>467</v>
      </c>
      <c r="O114" s="58" t="s">
        <v>532</v>
      </c>
      <c r="P114" s="59" t="s">
        <v>545</v>
      </c>
    </row>
    <row r="115" spans="1:16" ht="12.75" customHeight="1" thickBot="1" x14ac:dyDescent="0.25">
      <c r="A115" s="11" t="str">
        <f t="shared" si="18"/>
        <v>BAVM 183 </v>
      </c>
      <c r="B115" s="13" t="str">
        <f t="shared" si="19"/>
        <v>II</v>
      </c>
      <c r="C115" s="11">
        <f t="shared" si="20"/>
        <v>54018.490599999997</v>
      </c>
      <c r="D115" s="19" t="str">
        <f t="shared" si="21"/>
        <v>vis</v>
      </c>
      <c r="E115" s="55">
        <f>VLOOKUP(C115,Active!C$21:E$969,3,FALSE)</f>
        <v>8504.5593982680057</v>
      </c>
      <c r="F115" s="13" t="s">
        <v>116</v>
      </c>
      <c r="G115" s="19" t="str">
        <f t="shared" si="22"/>
        <v>54018.4906</v>
      </c>
      <c r="H115" s="11">
        <f t="shared" si="23"/>
        <v>8504.5</v>
      </c>
      <c r="I115" s="56" t="s">
        <v>546</v>
      </c>
      <c r="J115" s="57" t="s">
        <v>547</v>
      </c>
      <c r="K115" s="56" t="s">
        <v>548</v>
      </c>
      <c r="L115" s="56" t="s">
        <v>549</v>
      </c>
      <c r="M115" s="57" t="s">
        <v>544</v>
      </c>
      <c r="N115" s="57" t="s">
        <v>467</v>
      </c>
      <c r="O115" s="58" t="s">
        <v>361</v>
      </c>
      <c r="P115" s="59" t="s">
        <v>550</v>
      </c>
    </row>
    <row r="116" spans="1:16" ht="12.75" customHeight="1" thickBot="1" x14ac:dyDescent="0.25">
      <c r="A116" s="11" t="str">
        <f t="shared" si="18"/>
        <v>IBVS 5820 </v>
      </c>
      <c r="B116" s="13" t="str">
        <f t="shared" si="19"/>
        <v>I</v>
      </c>
      <c r="C116" s="11">
        <f t="shared" si="20"/>
        <v>54360.833200000001</v>
      </c>
      <c r="D116" s="19" t="str">
        <f t="shared" si="21"/>
        <v>vis</v>
      </c>
      <c r="E116" s="55">
        <f>VLOOKUP(C116,Active!C$21:E$969,3,FALSE)</f>
        <v>8790.0498566262377</v>
      </c>
      <c r="F116" s="13" t="s">
        <v>116</v>
      </c>
      <c r="G116" s="19" t="str">
        <f t="shared" si="22"/>
        <v>54360.8332</v>
      </c>
      <c r="H116" s="11">
        <f t="shared" si="23"/>
        <v>8790</v>
      </c>
      <c r="I116" s="56" t="s">
        <v>557</v>
      </c>
      <c r="J116" s="57" t="s">
        <v>558</v>
      </c>
      <c r="K116" s="56" t="s">
        <v>559</v>
      </c>
      <c r="L116" s="56" t="s">
        <v>560</v>
      </c>
      <c r="M116" s="57" t="s">
        <v>544</v>
      </c>
      <c r="N116" s="57" t="s">
        <v>554</v>
      </c>
      <c r="O116" s="58" t="s">
        <v>555</v>
      </c>
      <c r="P116" s="59" t="s">
        <v>556</v>
      </c>
    </row>
    <row r="117" spans="1:16" ht="12.75" customHeight="1" thickBot="1" x14ac:dyDescent="0.25">
      <c r="A117" s="11" t="str">
        <f t="shared" si="18"/>
        <v>IBVS 5920 </v>
      </c>
      <c r="B117" s="13" t="str">
        <f t="shared" si="19"/>
        <v>I</v>
      </c>
      <c r="C117" s="11">
        <f t="shared" si="20"/>
        <v>55106.702100000002</v>
      </c>
      <c r="D117" s="19" t="str">
        <f t="shared" si="21"/>
        <v>vis</v>
      </c>
      <c r="E117" s="55">
        <f>VLOOKUP(C117,Active!C$21:E$969,3,FALSE)</f>
        <v>9412.0538203051638</v>
      </c>
      <c r="F117" s="13" t="s">
        <v>116</v>
      </c>
      <c r="G117" s="19" t="str">
        <f t="shared" si="22"/>
        <v>55106.7021</v>
      </c>
      <c r="H117" s="11">
        <f t="shared" si="23"/>
        <v>9412</v>
      </c>
      <c r="I117" s="56" t="s">
        <v>576</v>
      </c>
      <c r="J117" s="57" t="s">
        <v>577</v>
      </c>
      <c r="K117" s="56" t="s">
        <v>578</v>
      </c>
      <c r="L117" s="56" t="s">
        <v>579</v>
      </c>
      <c r="M117" s="57" t="s">
        <v>544</v>
      </c>
      <c r="N117" s="57" t="s">
        <v>116</v>
      </c>
      <c r="O117" s="58" t="s">
        <v>308</v>
      </c>
      <c r="P117" s="59" t="s">
        <v>580</v>
      </c>
    </row>
    <row r="118" spans="1:16" ht="12.75" customHeight="1" thickBot="1" x14ac:dyDescent="0.25">
      <c r="A118" s="11" t="str">
        <f t="shared" si="18"/>
        <v>BAVM 215 </v>
      </c>
      <c r="B118" s="13" t="str">
        <f t="shared" si="19"/>
        <v>I</v>
      </c>
      <c r="C118" s="11">
        <f t="shared" si="20"/>
        <v>55388.510799999996</v>
      </c>
      <c r="D118" s="19" t="str">
        <f t="shared" si="21"/>
        <v>vis</v>
      </c>
      <c r="E118" s="55">
        <f>VLOOKUP(C118,Active!C$21:E$969,3,FALSE)</f>
        <v>9647.0631207320894</v>
      </c>
      <c r="F118" s="13" t="s">
        <v>116</v>
      </c>
      <c r="G118" s="19" t="str">
        <f t="shared" si="22"/>
        <v>55388.5108</v>
      </c>
      <c r="H118" s="11">
        <f t="shared" si="23"/>
        <v>9647</v>
      </c>
      <c r="I118" s="56" t="s">
        <v>581</v>
      </c>
      <c r="J118" s="57" t="s">
        <v>582</v>
      </c>
      <c r="K118" s="56" t="s">
        <v>583</v>
      </c>
      <c r="L118" s="56" t="s">
        <v>584</v>
      </c>
      <c r="M118" s="57" t="s">
        <v>544</v>
      </c>
      <c r="N118" s="57" t="s">
        <v>467</v>
      </c>
      <c r="O118" s="58" t="s">
        <v>361</v>
      </c>
      <c r="P118" s="59" t="s">
        <v>585</v>
      </c>
    </row>
    <row r="119" spans="1:16" ht="12.75" customHeight="1" thickBot="1" x14ac:dyDescent="0.25">
      <c r="A119" s="11" t="str">
        <f t="shared" si="18"/>
        <v>BAVM 231 </v>
      </c>
      <c r="B119" s="13" t="str">
        <f t="shared" si="19"/>
        <v>I</v>
      </c>
      <c r="C119" s="11">
        <f t="shared" si="20"/>
        <v>56153.552499999998</v>
      </c>
      <c r="D119" s="19" t="str">
        <f t="shared" si="21"/>
        <v>vis</v>
      </c>
      <c r="E119" s="55">
        <f>VLOOKUP(C119,Active!C$21:E$969,3,FALSE)</f>
        <v>10285.055896378941</v>
      </c>
      <c r="F119" s="13" t="s">
        <v>116</v>
      </c>
      <c r="G119" s="19" t="str">
        <f t="shared" si="22"/>
        <v>56153.5525</v>
      </c>
      <c r="H119" s="11">
        <f t="shared" si="23"/>
        <v>10285</v>
      </c>
      <c r="I119" s="56" t="s">
        <v>591</v>
      </c>
      <c r="J119" s="57" t="s">
        <v>592</v>
      </c>
      <c r="K119" s="56" t="s">
        <v>593</v>
      </c>
      <c r="L119" s="56" t="s">
        <v>594</v>
      </c>
      <c r="M119" s="57" t="s">
        <v>544</v>
      </c>
      <c r="N119" s="57" t="s">
        <v>467</v>
      </c>
      <c r="O119" s="58" t="s">
        <v>361</v>
      </c>
      <c r="P119" s="59" t="s">
        <v>595</v>
      </c>
    </row>
    <row r="120" spans="1:16" ht="12.75" customHeight="1" thickBot="1" x14ac:dyDescent="0.25">
      <c r="A120" s="11" t="str">
        <f t="shared" si="18"/>
        <v>IBVS 6042 </v>
      </c>
      <c r="B120" s="13" t="str">
        <f t="shared" si="19"/>
        <v>I</v>
      </c>
      <c r="C120" s="11">
        <f t="shared" si="20"/>
        <v>56220.704899999997</v>
      </c>
      <c r="D120" s="19" t="str">
        <f t="shared" si="21"/>
        <v>vis</v>
      </c>
      <c r="E120" s="55">
        <f>VLOOKUP(C120,Active!C$21:E$969,3,FALSE)</f>
        <v>10341.056433431166</v>
      </c>
      <c r="F120" s="13" t="s">
        <v>116</v>
      </c>
      <c r="G120" s="19" t="str">
        <f t="shared" si="22"/>
        <v>56220.7049</v>
      </c>
      <c r="H120" s="11">
        <f t="shared" si="23"/>
        <v>10341</v>
      </c>
      <c r="I120" s="56" t="s">
        <v>596</v>
      </c>
      <c r="J120" s="57" t="s">
        <v>597</v>
      </c>
      <c r="K120" s="56" t="s">
        <v>598</v>
      </c>
      <c r="L120" s="56" t="s">
        <v>599</v>
      </c>
      <c r="M120" s="57" t="s">
        <v>544</v>
      </c>
      <c r="N120" s="57" t="s">
        <v>116</v>
      </c>
      <c r="O120" s="58" t="s">
        <v>308</v>
      </c>
      <c r="P120" s="59" t="s">
        <v>600</v>
      </c>
    </row>
    <row r="121" spans="1:16" ht="12.75" customHeight="1" thickBot="1" x14ac:dyDescent="0.25">
      <c r="A121" s="11" t="str">
        <f t="shared" si="18"/>
        <v>BAVM 232 </v>
      </c>
      <c r="B121" s="13" t="str">
        <f t="shared" si="19"/>
        <v>I</v>
      </c>
      <c r="C121" s="11">
        <f t="shared" si="20"/>
        <v>56490.506800000003</v>
      </c>
      <c r="D121" s="19" t="str">
        <f t="shared" si="21"/>
        <v>vis</v>
      </c>
      <c r="E121" s="55">
        <f>VLOOKUP(C121,Active!C$21:E$969,3,FALSE)</f>
        <v>10566.052878795905</v>
      </c>
      <c r="F121" s="13" t="s">
        <v>116</v>
      </c>
      <c r="G121" s="19" t="str">
        <f t="shared" si="22"/>
        <v>56490.5068</v>
      </c>
      <c r="H121" s="11">
        <f t="shared" si="23"/>
        <v>10566</v>
      </c>
      <c r="I121" s="56" t="s">
        <v>601</v>
      </c>
      <c r="J121" s="57" t="s">
        <v>602</v>
      </c>
      <c r="K121" s="56" t="s">
        <v>603</v>
      </c>
      <c r="L121" s="56" t="s">
        <v>604</v>
      </c>
      <c r="M121" s="57" t="s">
        <v>544</v>
      </c>
      <c r="N121" s="57" t="s">
        <v>467</v>
      </c>
      <c r="O121" s="58" t="s">
        <v>361</v>
      </c>
      <c r="P121" s="59" t="s">
        <v>605</v>
      </c>
    </row>
    <row r="122" spans="1:16" ht="12.75" customHeight="1" thickBot="1" x14ac:dyDescent="0.25">
      <c r="A122" s="11" t="str">
        <f t="shared" si="18"/>
        <v>BAVM 239 </v>
      </c>
      <c r="B122" s="13" t="str">
        <f t="shared" si="19"/>
        <v>I</v>
      </c>
      <c r="C122" s="11">
        <f t="shared" si="20"/>
        <v>56924.601999999999</v>
      </c>
      <c r="D122" s="19" t="str">
        <f t="shared" si="21"/>
        <v>vis</v>
      </c>
      <c r="E122" s="55">
        <f>VLOOKUP(C122,Active!C$21:E$969,3,FALSE)</f>
        <v>10928.058768857809</v>
      </c>
      <c r="F122" s="13" t="s">
        <v>116</v>
      </c>
      <c r="G122" s="19" t="str">
        <f t="shared" si="22"/>
        <v>56924.6020</v>
      </c>
      <c r="H122" s="11">
        <f t="shared" si="23"/>
        <v>10928</v>
      </c>
      <c r="I122" s="56" t="s">
        <v>606</v>
      </c>
      <c r="J122" s="57" t="s">
        <v>607</v>
      </c>
      <c r="K122" s="56" t="s">
        <v>608</v>
      </c>
      <c r="L122" s="56" t="s">
        <v>609</v>
      </c>
      <c r="M122" s="57" t="s">
        <v>544</v>
      </c>
      <c r="N122" s="57" t="s">
        <v>467</v>
      </c>
      <c r="O122" s="58" t="s">
        <v>361</v>
      </c>
      <c r="P122" s="59" t="s">
        <v>610</v>
      </c>
    </row>
    <row r="123" spans="1:16" ht="12.75" customHeight="1" thickBot="1" x14ac:dyDescent="0.25">
      <c r="A123" s="11" t="str">
        <f t="shared" si="18"/>
        <v> VB 5.7 </v>
      </c>
      <c r="B123" s="13" t="str">
        <f t="shared" si="19"/>
        <v>I</v>
      </c>
      <c r="C123" s="11">
        <f t="shared" si="20"/>
        <v>26413.634999999998</v>
      </c>
      <c r="D123" s="19" t="str">
        <f t="shared" si="21"/>
        <v>vis</v>
      </c>
      <c r="E123" s="55">
        <f>VLOOKUP(C123,Active!C$21:E$969,3,FALSE)</f>
        <v>-14516.013788232132</v>
      </c>
      <c r="F123" s="13" t="s">
        <v>116</v>
      </c>
      <c r="G123" s="19" t="str">
        <f t="shared" si="22"/>
        <v>26413.635</v>
      </c>
      <c r="H123" s="11">
        <f t="shared" si="23"/>
        <v>-14516</v>
      </c>
      <c r="I123" s="56" t="s">
        <v>125</v>
      </c>
      <c r="J123" s="57" t="s">
        <v>126</v>
      </c>
      <c r="K123" s="56">
        <v>-14516</v>
      </c>
      <c r="L123" s="56" t="s">
        <v>127</v>
      </c>
      <c r="M123" s="57" t="s">
        <v>122</v>
      </c>
      <c r="N123" s="57"/>
      <c r="O123" s="58" t="s">
        <v>123</v>
      </c>
      <c r="P123" s="58" t="s">
        <v>124</v>
      </c>
    </row>
    <row r="124" spans="1:16" ht="12.75" customHeight="1" thickBot="1" x14ac:dyDescent="0.25">
      <c r="A124" s="11" t="str">
        <f t="shared" si="18"/>
        <v> AC 39.6 </v>
      </c>
      <c r="B124" s="13" t="str">
        <f t="shared" si="19"/>
        <v>II</v>
      </c>
      <c r="C124" s="11">
        <f t="shared" si="20"/>
        <v>31262.406999999999</v>
      </c>
      <c r="D124" s="19" t="str">
        <f t="shared" si="21"/>
        <v>vis</v>
      </c>
      <c r="E124" s="55">
        <f>VLOOKUP(C124,Active!C$21:E$969,3,FALSE)</f>
        <v>-10472.46752564445</v>
      </c>
      <c r="F124" s="13" t="s">
        <v>116</v>
      </c>
      <c r="G124" s="19" t="str">
        <f t="shared" si="22"/>
        <v>31262.407</v>
      </c>
      <c r="H124" s="11">
        <f t="shared" si="23"/>
        <v>-10472.5</v>
      </c>
      <c r="I124" s="56" t="s">
        <v>164</v>
      </c>
      <c r="J124" s="57" t="s">
        <v>165</v>
      </c>
      <c r="K124" s="56">
        <v>-10472.5</v>
      </c>
      <c r="L124" s="56" t="s">
        <v>166</v>
      </c>
      <c r="M124" s="57" t="s">
        <v>122</v>
      </c>
      <c r="N124" s="57"/>
      <c r="O124" s="58" t="s">
        <v>160</v>
      </c>
      <c r="P124" s="58" t="s">
        <v>161</v>
      </c>
    </row>
    <row r="125" spans="1:16" ht="12.75" customHeight="1" thickBot="1" x14ac:dyDescent="0.25">
      <c r="A125" s="11" t="str">
        <f t="shared" si="18"/>
        <v>BAVM 56 </v>
      </c>
      <c r="B125" s="13" t="str">
        <f t="shared" si="19"/>
        <v>I</v>
      </c>
      <c r="C125" s="11">
        <f t="shared" si="20"/>
        <v>40069.474000000002</v>
      </c>
      <c r="D125" s="19" t="str">
        <f t="shared" si="21"/>
        <v>vis</v>
      </c>
      <c r="E125" s="55">
        <f>VLOOKUP(C125,Active!C$21:E$969,3,FALSE)</f>
        <v>-3127.972290106602</v>
      </c>
      <c r="F125" s="13" t="s">
        <v>116</v>
      </c>
      <c r="G125" s="19" t="str">
        <f t="shared" si="22"/>
        <v>40069.474</v>
      </c>
      <c r="H125" s="11">
        <f t="shared" si="23"/>
        <v>-3128</v>
      </c>
      <c r="I125" s="56" t="s">
        <v>235</v>
      </c>
      <c r="J125" s="57" t="s">
        <v>236</v>
      </c>
      <c r="K125" s="56">
        <v>-3128</v>
      </c>
      <c r="L125" s="56" t="s">
        <v>237</v>
      </c>
      <c r="M125" s="57" t="s">
        <v>118</v>
      </c>
      <c r="N125" s="57"/>
      <c r="O125" s="58" t="s">
        <v>238</v>
      </c>
      <c r="P125" s="59" t="s">
        <v>239</v>
      </c>
    </row>
    <row r="126" spans="1:16" ht="12.75" customHeight="1" thickBot="1" x14ac:dyDescent="0.25">
      <c r="A126" s="11" t="str">
        <f t="shared" si="18"/>
        <v> BRNO 26 </v>
      </c>
      <c r="B126" s="13" t="str">
        <f t="shared" si="19"/>
        <v>I</v>
      </c>
      <c r="C126" s="11">
        <f t="shared" si="20"/>
        <v>45555.48</v>
      </c>
      <c r="D126" s="19" t="str">
        <f t="shared" si="21"/>
        <v>vis</v>
      </c>
      <c r="E126" s="55">
        <f>VLOOKUP(C126,Active!C$21:E$969,3,FALSE)</f>
        <v>1446.9838137963256</v>
      </c>
      <c r="F126" s="13" t="s">
        <v>116</v>
      </c>
      <c r="G126" s="19" t="str">
        <f t="shared" si="22"/>
        <v>45555.480</v>
      </c>
      <c r="H126" s="11">
        <f t="shared" si="23"/>
        <v>1447</v>
      </c>
      <c r="I126" s="56" t="s">
        <v>274</v>
      </c>
      <c r="J126" s="57" t="s">
        <v>275</v>
      </c>
      <c r="K126" s="56">
        <v>1447</v>
      </c>
      <c r="L126" s="56" t="s">
        <v>181</v>
      </c>
      <c r="M126" s="57" t="s">
        <v>243</v>
      </c>
      <c r="N126" s="57"/>
      <c r="O126" s="58" t="s">
        <v>276</v>
      </c>
      <c r="P126" s="58" t="s">
        <v>257</v>
      </c>
    </row>
    <row r="127" spans="1:16" ht="12.75" customHeight="1" thickBot="1" x14ac:dyDescent="0.25">
      <c r="A127" s="11" t="str">
        <f t="shared" si="18"/>
        <v>BAVM 59 </v>
      </c>
      <c r="B127" s="13" t="str">
        <f t="shared" si="19"/>
        <v>I</v>
      </c>
      <c r="C127" s="11">
        <f t="shared" si="20"/>
        <v>48174.463300000003</v>
      </c>
      <c r="D127" s="19" t="str">
        <f t="shared" si="21"/>
        <v>vis</v>
      </c>
      <c r="E127" s="55" t="e">
        <f>VLOOKUP(C127,Active!C$21:E$969,3,FALSE)</f>
        <v>#N/A</v>
      </c>
      <c r="F127" s="13" t="s">
        <v>116</v>
      </c>
      <c r="G127" s="19" t="str">
        <f t="shared" si="22"/>
        <v>48174.4633</v>
      </c>
      <c r="H127" s="11">
        <f t="shared" si="23"/>
        <v>3631</v>
      </c>
      <c r="I127" s="56" t="s">
        <v>390</v>
      </c>
      <c r="J127" s="57" t="s">
        <v>391</v>
      </c>
      <c r="K127" s="56">
        <v>3631</v>
      </c>
      <c r="L127" s="56" t="s">
        <v>392</v>
      </c>
      <c r="M127" s="57" t="s">
        <v>306</v>
      </c>
      <c r="N127" s="57" t="s">
        <v>360</v>
      </c>
      <c r="O127" s="58" t="s">
        <v>361</v>
      </c>
      <c r="P127" s="59" t="s">
        <v>393</v>
      </c>
    </row>
    <row r="128" spans="1:16" ht="12.75" customHeight="1" thickBot="1" x14ac:dyDescent="0.25">
      <c r="A128" s="11" t="str">
        <f t="shared" si="18"/>
        <v> BRNO 32 </v>
      </c>
      <c r="B128" s="13" t="str">
        <f t="shared" si="19"/>
        <v>I</v>
      </c>
      <c r="C128" s="11">
        <f t="shared" si="20"/>
        <v>50703.454299999998</v>
      </c>
      <c r="D128" s="19" t="str">
        <f t="shared" si="21"/>
        <v>vis</v>
      </c>
      <c r="E128" s="55">
        <f>VLOOKUP(C128,Active!C$21:E$969,3,FALSE)</f>
        <v>5740.044456916361</v>
      </c>
      <c r="F128" s="13" t="s">
        <v>116</v>
      </c>
      <c r="G128" s="19" t="str">
        <f t="shared" si="22"/>
        <v>50703.4543</v>
      </c>
      <c r="H128" s="11">
        <f t="shared" si="23"/>
        <v>5740</v>
      </c>
      <c r="I128" s="56" t="s">
        <v>459</v>
      </c>
      <c r="J128" s="57" t="s">
        <v>460</v>
      </c>
      <c r="K128" s="56">
        <v>5740</v>
      </c>
      <c r="L128" s="56" t="s">
        <v>461</v>
      </c>
      <c r="M128" s="57" t="s">
        <v>243</v>
      </c>
      <c r="N128" s="57"/>
      <c r="O128" s="58" t="s">
        <v>462</v>
      </c>
      <c r="P128" s="58" t="s">
        <v>463</v>
      </c>
    </row>
    <row r="129" spans="1:16" ht="12.75" customHeight="1" thickBot="1" x14ac:dyDescent="0.25">
      <c r="A129" s="11" t="str">
        <f t="shared" si="18"/>
        <v> BRNO 32 </v>
      </c>
      <c r="B129" s="13" t="str">
        <f t="shared" si="19"/>
        <v>I</v>
      </c>
      <c r="C129" s="11">
        <f t="shared" si="20"/>
        <v>50986.425499999998</v>
      </c>
      <c r="D129" s="19" t="str">
        <f t="shared" si="21"/>
        <v>vis</v>
      </c>
      <c r="E129" s="55">
        <f>VLOOKUP(C129,Active!C$21:E$969,3,FALSE)</f>
        <v>5976.0232033247194</v>
      </c>
      <c r="F129" s="13" t="s">
        <v>116</v>
      </c>
      <c r="G129" s="19" t="str">
        <f t="shared" si="22"/>
        <v>50986.4255</v>
      </c>
      <c r="H129" s="11">
        <f t="shared" si="23"/>
        <v>5976</v>
      </c>
      <c r="I129" s="56" t="s">
        <v>473</v>
      </c>
      <c r="J129" s="57" t="s">
        <v>474</v>
      </c>
      <c r="K129" s="56" t="s">
        <v>475</v>
      </c>
      <c r="L129" s="56" t="s">
        <v>476</v>
      </c>
      <c r="M129" s="57" t="s">
        <v>243</v>
      </c>
      <c r="N129" s="57"/>
      <c r="O129" s="58" t="s">
        <v>477</v>
      </c>
      <c r="P129" s="58" t="s">
        <v>463</v>
      </c>
    </row>
    <row r="130" spans="1:16" ht="12.75" customHeight="1" thickBot="1" x14ac:dyDescent="0.25">
      <c r="A130" s="11" t="str">
        <f t="shared" si="18"/>
        <v> BRNO 32 </v>
      </c>
      <c r="B130" s="13" t="str">
        <f t="shared" si="19"/>
        <v>I</v>
      </c>
      <c r="C130" s="11">
        <f t="shared" si="20"/>
        <v>51016.419900000001</v>
      </c>
      <c r="D130" s="19" t="str">
        <f t="shared" si="21"/>
        <v>vis</v>
      </c>
      <c r="E130" s="55">
        <f>VLOOKUP(C130,Active!C$21:E$969,3,FALSE)</f>
        <v>6001.0364941164034</v>
      </c>
      <c r="F130" s="13" t="s">
        <v>116</v>
      </c>
      <c r="G130" s="19" t="str">
        <f t="shared" si="22"/>
        <v>51016.4199</v>
      </c>
      <c r="H130" s="11">
        <f t="shared" si="23"/>
        <v>6001</v>
      </c>
      <c r="I130" s="56" t="s">
        <v>478</v>
      </c>
      <c r="J130" s="57" t="s">
        <v>479</v>
      </c>
      <c r="K130" s="56" t="s">
        <v>480</v>
      </c>
      <c r="L130" s="56" t="s">
        <v>481</v>
      </c>
      <c r="M130" s="57" t="s">
        <v>243</v>
      </c>
      <c r="N130" s="57"/>
      <c r="O130" s="58" t="s">
        <v>482</v>
      </c>
      <c r="P130" s="58" t="s">
        <v>463</v>
      </c>
    </row>
    <row r="131" spans="1:16" ht="12.75" customHeight="1" thickBot="1" x14ac:dyDescent="0.25">
      <c r="A131" s="11" t="str">
        <f t="shared" si="18"/>
        <v> BRNO 32 </v>
      </c>
      <c r="B131" s="13" t="str">
        <f t="shared" si="19"/>
        <v>I</v>
      </c>
      <c r="C131" s="11">
        <f t="shared" si="20"/>
        <v>51016.424800000001</v>
      </c>
      <c r="D131" s="19" t="str">
        <f t="shared" si="21"/>
        <v>vis</v>
      </c>
      <c r="E131" s="55">
        <f>VLOOKUP(C131,Active!C$21:E$969,3,FALSE)</f>
        <v>6001.0405803833355</v>
      </c>
      <c r="F131" s="13" t="s">
        <v>116</v>
      </c>
      <c r="G131" s="19" t="str">
        <f t="shared" si="22"/>
        <v>51016.4248</v>
      </c>
      <c r="H131" s="11">
        <f t="shared" si="23"/>
        <v>6001</v>
      </c>
      <c r="I131" s="56" t="s">
        <v>483</v>
      </c>
      <c r="J131" s="57" t="s">
        <v>484</v>
      </c>
      <c r="K131" s="56" t="s">
        <v>480</v>
      </c>
      <c r="L131" s="56" t="s">
        <v>485</v>
      </c>
      <c r="M131" s="57" t="s">
        <v>243</v>
      </c>
      <c r="N131" s="57"/>
      <c r="O131" s="58" t="s">
        <v>424</v>
      </c>
      <c r="P131" s="58" t="s">
        <v>463</v>
      </c>
    </row>
    <row r="132" spans="1:16" ht="12.75" customHeight="1" thickBot="1" x14ac:dyDescent="0.25">
      <c r="A132" s="11" t="str">
        <f t="shared" si="18"/>
        <v> BRNO 32 </v>
      </c>
      <c r="B132" s="13" t="str">
        <f t="shared" si="19"/>
        <v>I</v>
      </c>
      <c r="C132" s="11">
        <f t="shared" si="20"/>
        <v>51016.426200000002</v>
      </c>
      <c r="D132" s="19" t="str">
        <f t="shared" si="21"/>
        <v>vis</v>
      </c>
      <c r="E132" s="55">
        <f>VLOOKUP(C132,Active!C$21:E$969,3,FALSE)</f>
        <v>6001.0417478881745</v>
      </c>
      <c r="F132" s="13" t="s">
        <v>116</v>
      </c>
      <c r="G132" s="19" t="str">
        <f t="shared" si="22"/>
        <v>51016.4262</v>
      </c>
      <c r="H132" s="11">
        <f t="shared" si="23"/>
        <v>6001</v>
      </c>
      <c r="I132" s="56" t="s">
        <v>492</v>
      </c>
      <c r="J132" s="57" t="s">
        <v>493</v>
      </c>
      <c r="K132" s="56" t="s">
        <v>480</v>
      </c>
      <c r="L132" s="56" t="s">
        <v>494</v>
      </c>
      <c r="M132" s="57" t="s">
        <v>306</v>
      </c>
      <c r="N132" s="57" t="s">
        <v>307</v>
      </c>
      <c r="O132" s="58" t="s">
        <v>495</v>
      </c>
      <c r="P132" s="58" t="s">
        <v>463</v>
      </c>
    </row>
    <row r="133" spans="1:16" ht="12.75" customHeight="1" thickBot="1" x14ac:dyDescent="0.25">
      <c r="A133" s="11" t="str">
        <f t="shared" si="18"/>
        <v> BRNO 32 </v>
      </c>
      <c r="B133" s="13" t="str">
        <f t="shared" si="19"/>
        <v>I</v>
      </c>
      <c r="C133" s="11">
        <f t="shared" si="20"/>
        <v>51016.433799999999</v>
      </c>
      <c r="D133" s="19" t="str">
        <f t="shared" si="21"/>
        <v>vis</v>
      </c>
      <c r="E133" s="55">
        <f>VLOOKUP(C133,Active!C$21:E$969,3,FALSE)</f>
        <v>6001.0480857715775</v>
      </c>
      <c r="F133" s="13" t="s">
        <v>116</v>
      </c>
      <c r="G133" s="19" t="str">
        <f t="shared" si="22"/>
        <v>51016.4338</v>
      </c>
      <c r="H133" s="11">
        <f t="shared" si="23"/>
        <v>6001</v>
      </c>
      <c r="I133" s="56" t="s">
        <v>496</v>
      </c>
      <c r="J133" s="57" t="s">
        <v>497</v>
      </c>
      <c r="K133" s="56" t="s">
        <v>480</v>
      </c>
      <c r="L133" s="56" t="s">
        <v>498</v>
      </c>
      <c r="M133" s="57" t="s">
        <v>243</v>
      </c>
      <c r="N133" s="57"/>
      <c r="O133" s="58" t="s">
        <v>499</v>
      </c>
      <c r="P133" s="58" t="s">
        <v>463</v>
      </c>
    </row>
    <row r="134" spans="1:16" ht="12.75" customHeight="1" thickBot="1" x14ac:dyDescent="0.25">
      <c r="A134" s="11" t="str">
        <f t="shared" si="18"/>
        <v> BRNO 32 </v>
      </c>
      <c r="B134" s="13" t="str">
        <f t="shared" si="19"/>
        <v>I</v>
      </c>
      <c r="C134" s="11">
        <f t="shared" si="20"/>
        <v>51016.434500000003</v>
      </c>
      <c r="D134" s="19" t="str">
        <f t="shared" si="21"/>
        <v>vis</v>
      </c>
      <c r="E134" s="55">
        <f>VLOOKUP(C134,Active!C$21:E$969,3,FALSE)</f>
        <v>6001.0486695239997</v>
      </c>
      <c r="F134" s="13" t="s">
        <v>116</v>
      </c>
      <c r="G134" s="19" t="str">
        <f t="shared" si="22"/>
        <v>51016.4345</v>
      </c>
      <c r="H134" s="11">
        <f t="shared" si="23"/>
        <v>6001</v>
      </c>
      <c r="I134" s="56" t="s">
        <v>500</v>
      </c>
      <c r="J134" s="57" t="s">
        <v>501</v>
      </c>
      <c r="K134" s="56" t="s">
        <v>480</v>
      </c>
      <c r="L134" s="56" t="s">
        <v>502</v>
      </c>
      <c r="M134" s="57" t="s">
        <v>243</v>
      </c>
      <c r="N134" s="57"/>
      <c r="O134" s="58" t="s">
        <v>421</v>
      </c>
      <c r="P134" s="58" t="s">
        <v>463</v>
      </c>
    </row>
    <row r="135" spans="1:16" ht="12.75" customHeight="1" thickBot="1" x14ac:dyDescent="0.25">
      <c r="A135" s="11" t="str">
        <f t="shared" si="18"/>
        <v> BRNO 32 </v>
      </c>
      <c r="B135" s="13" t="str">
        <f t="shared" si="19"/>
        <v>I</v>
      </c>
      <c r="C135" s="11">
        <f t="shared" si="20"/>
        <v>51016.450499999999</v>
      </c>
      <c r="D135" s="19" t="str">
        <f t="shared" si="21"/>
        <v>vis</v>
      </c>
      <c r="E135" s="55">
        <f>VLOOKUP(C135,Active!C$21:E$969,3,FALSE)</f>
        <v>6001.0620124364286</v>
      </c>
      <c r="F135" s="13" t="s">
        <v>116</v>
      </c>
      <c r="G135" s="19" t="str">
        <f t="shared" si="22"/>
        <v>51016.4505</v>
      </c>
      <c r="H135" s="11">
        <f t="shared" si="23"/>
        <v>6001</v>
      </c>
      <c r="I135" s="56" t="s">
        <v>503</v>
      </c>
      <c r="J135" s="57" t="s">
        <v>504</v>
      </c>
      <c r="K135" s="56" t="s">
        <v>480</v>
      </c>
      <c r="L135" s="56" t="s">
        <v>505</v>
      </c>
      <c r="M135" s="57" t="s">
        <v>243</v>
      </c>
      <c r="N135" s="57"/>
      <c r="O135" s="58" t="s">
        <v>506</v>
      </c>
      <c r="P135" s="58" t="s">
        <v>463</v>
      </c>
    </row>
    <row r="136" spans="1:16" ht="12.75" customHeight="1" thickBot="1" x14ac:dyDescent="0.25">
      <c r="A136" s="11" t="str">
        <f t="shared" si="18"/>
        <v> BRNO 32 </v>
      </c>
      <c r="B136" s="13" t="str">
        <f t="shared" si="19"/>
        <v>I</v>
      </c>
      <c r="C136" s="11">
        <f t="shared" si="20"/>
        <v>51034.414400000001</v>
      </c>
      <c r="D136" s="19" t="str">
        <f t="shared" si="21"/>
        <v>vis</v>
      </c>
      <c r="E136" s="55">
        <f>VLOOKUP(C136,Active!C$21:E$969,3,FALSE)</f>
        <v>6016.0426839768743</v>
      </c>
      <c r="F136" s="13" t="s">
        <v>116</v>
      </c>
      <c r="G136" s="19" t="str">
        <f t="shared" si="22"/>
        <v>51034.4144</v>
      </c>
      <c r="H136" s="11">
        <f t="shared" si="23"/>
        <v>6016</v>
      </c>
      <c r="I136" s="56" t="s">
        <v>507</v>
      </c>
      <c r="J136" s="57" t="s">
        <v>508</v>
      </c>
      <c r="K136" s="56" t="s">
        <v>509</v>
      </c>
      <c r="L136" s="56" t="s">
        <v>510</v>
      </c>
      <c r="M136" s="57" t="s">
        <v>306</v>
      </c>
      <c r="N136" s="57" t="s">
        <v>307</v>
      </c>
      <c r="O136" s="58" t="s">
        <v>511</v>
      </c>
      <c r="P136" s="58" t="s">
        <v>463</v>
      </c>
    </row>
    <row r="137" spans="1:16" ht="12.75" customHeight="1" thickBot="1" x14ac:dyDescent="0.25">
      <c r="A137" s="11" t="str">
        <f t="shared" si="18"/>
        <v>IBVS 5040 </v>
      </c>
      <c r="B137" s="13" t="str">
        <f t="shared" si="19"/>
        <v>I</v>
      </c>
      <c r="C137" s="11">
        <f t="shared" si="20"/>
        <v>51891.803999999996</v>
      </c>
      <c r="D137" s="19" t="str">
        <f t="shared" si="21"/>
        <v>vis</v>
      </c>
      <c r="E137" s="55" t="e">
        <f>VLOOKUP(C137,Active!C$21:E$969,3,FALSE)</f>
        <v>#N/A</v>
      </c>
      <c r="F137" s="13" t="s">
        <v>116</v>
      </c>
      <c r="G137" s="19" t="str">
        <f t="shared" si="22"/>
        <v>51891.8040</v>
      </c>
      <c r="H137" s="11">
        <f t="shared" si="23"/>
        <v>6731</v>
      </c>
      <c r="I137" s="56" t="s">
        <v>517</v>
      </c>
      <c r="J137" s="57" t="s">
        <v>518</v>
      </c>
      <c r="K137" s="56" t="s">
        <v>519</v>
      </c>
      <c r="L137" s="56" t="s">
        <v>520</v>
      </c>
      <c r="M137" s="57" t="s">
        <v>306</v>
      </c>
      <c r="N137" s="57" t="s">
        <v>307</v>
      </c>
      <c r="O137" s="58" t="s">
        <v>521</v>
      </c>
      <c r="P137" s="59" t="s">
        <v>522</v>
      </c>
    </row>
    <row r="138" spans="1:16" ht="12.75" customHeight="1" thickBot="1" x14ac:dyDescent="0.25">
      <c r="A138" s="11" t="str">
        <f t="shared" si="18"/>
        <v>OEJV 0074 </v>
      </c>
      <c r="B138" s="13" t="str">
        <f t="shared" si="19"/>
        <v>I</v>
      </c>
      <c r="C138" s="11">
        <f t="shared" si="20"/>
        <v>52847.502</v>
      </c>
      <c r="D138" s="19" t="str">
        <f t="shared" si="21"/>
        <v>vis</v>
      </c>
      <c r="E138" s="55" t="e">
        <f>VLOOKUP(C138,Active!C$21:E$969,3,FALSE)</f>
        <v>#N/A</v>
      </c>
      <c r="F138" s="13" t="s">
        <v>116</v>
      </c>
      <c r="G138" s="19" t="str">
        <f t="shared" si="22"/>
        <v>52847.502</v>
      </c>
      <c r="H138" s="11">
        <f t="shared" si="23"/>
        <v>7528</v>
      </c>
      <c r="I138" s="56" t="s">
        <v>534</v>
      </c>
      <c r="J138" s="57" t="s">
        <v>535</v>
      </c>
      <c r="K138" s="56" t="s">
        <v>536</v>
      </c>
      <c r="L138" s="56" t="s">
        <v>537</v>
      </c>
      <c r="M138" s="57" t="s">
        <v>243</v>
      </c>
      <c r="N138" s="57"/>
      <c r="O138" s="58" t="s">
        <v>538</v>
      </c>
      <c r="P138" s="59" t="s">
        <v>539</v>
      </c>
    </row>
    <row r="139" spans="1:16" ht="12.75" customHeight="1" thickBot="1" x14ac:dyDescent="0.25">
      <c r="A139" s="11" t="str">
        <f t="shared" ref="A139:A144" si="24">P139</f>
        <v>IBVS 5820 </v>
      </c>
      <c r="B139" s="13" t="str">
        <f t="shared" ref="B139:B144" si="25">IF(H139=INT(H139),"I","II")</f>
        <v>II</v>
      </c>
      <c r="C139" s="11">
        <f t="shared" ref="C139:C144" si="26">1*G139</f>
        <v>54357.832999999999</v>
      </c>
      <c r="D139" s="19" t="str">
        <f t="shared" ref="D139:D144" si="27">VLOOKUP(F139,I$1:J$5,2,FALSE)</f>
        <v>vis</v>
      </c>
      <c r="E139" s="55" t="e">
        <f>VLOOKUP(C139,Active!C$21:E$969,3,FALSE)</f>
        <v>#N/A</v>
      </c>
      <c r="F139" s="13" t="s">
        <v>116</v>
      </c>
      <c r="G139" s="19" t="str">
        <f t="shared" ref="G139:G144" si="28">MID(I139,3,LEN(I139)-3)</f>
        <v>54357.833</v>
      </c>
      <c r="H139" s="11">
        <f t="shared" ref="H139:H144" si="29">1*K139</f>
        <v>8787.5</v>
      </c>
      <c r="I139" s="56" t="s">
        <v>551</v>
      </c>
      <c r="J139" s="57" t="s">
        <v>552</v>
      </c>
      <c r="K139" s="56" t="s">
        <v>553</v>
      </c>
      <c r="L139" s="56" t="s">
        <v>175</v>
      </c>
      <c r="M139" s="57" t="s">
        <v>544</v>
      </c>
      <c r="N139" s="57" t="s">
        <v>554</v>
      </c>
      <c r="O139" s="58" t="s">
        <v>555</v>
      </c>
      <c r="P139" s="59" t="s">
        <v>556</v>
      </c>
    </row>
    <row r="140" spans="1:16" ht="12.75" customHeight="1" thickBot="1" x14ac:dyDescent="0.25">
      <c r="A140" s="11" t="str">
        <f t="shared" si="24"/>
        <v>BAVM 193 </v>
      </c>
      <c r="B140" s="13" t="str">
        <f t="shared" si="25"/>
        <v>I</v>
      </c>
      <c r="C140" s="11">
        <f t="shared" si="26"/>
        <v>54364.433499999999</v>
      </c>
      <c r="D140" s="19" t="str">
        <f t="shared" si="27"/>
        <v>vis</v>
      </c>
      <c r="E140" s="55">
        <f>VLOOKUP(C140,Active!C$21:E$969,3,FALSE)</f>
        <v>8793.0522621031687</v>
      </c>
      <c r="F140" s="13" t="s">
        <v>116</v>
      </c>
      <c r="G140" s="19" t="str">
        <f t="shared" si="28"/>
        <v>54364.4335</v>
      </c>
      <c r="H140" s="11">
        <f t="shared" si="29"/>
        <v>8793</v>
      </c>
      <c r="I140" s="56" t="s">
        <v>561</v>
      </c>
      <c r="J140" s="57" t="s">
        <v>562</v>
      </c>
      <c r="K140" s="56" t="s">
        <v>563</v>
      </c>
      <c r="L140" s="56" t="s">
        <v>564</v>
      </c>
      <c r="M140" s="57" t="s">
        <v>544</v>
      </c>
      <c r="N140" s="57" t="s">
        <v>467</v>
      </c>
      <c r="O140" s="58" t="s">
        <v>361</v>
      </c>
      <c r="P140" s="59" t="s">
        <v>565</v>
      </c>
    </row>
    <row r="141" spans="1:16" ht="12.75" customHeight="1" thickBot="1" x14ac:dyDescent="0.25">
      <c r="A141" s="11" t="str">
        <f t="shared" si="24"/>
        <v>BAVM 203 </v>
      </c>
      <c r="B141" s="13" t="str">
        <f t="shared" si="25"/>
        <v>I</v>
      </c>
      <c r="C141" s="11">
        <f t="shared" si="26"/>
        <v>54798.526400000002</v>
      </c>
      <c r="D141" s="19" t="str">
        <f t="shared" si="27"/>
        <v>vis</v>
      </c>
      <c r="E141" s="55">
        <f>VLOOKUP(C141,Active!C$21:E$969,3,FALSE)</f>
        <v>9155.0562341214154</v>
      </c>
      <c r="F141" s="13" t="s">
        <v>116</v>
      </c>
      <c r="G141" s="19" t="str">
        <f t="shared" si="28"/>
        <v>54798.5264</v>
      </c>
      <c r="H141" s="11">
        <f t="shared" si="29"/>
        <v>9155</v>
      </c>
      <c r="I141" s="56" t="s">
        <v>566</v>
      </c>
      <c r="J141" s="57" t="s">
        <v>567</v>
      </c>
      <c r="K141" s="56" t="s">
        <v>568</v>
      </c>
      <c r="L141" s="56" t="s">
        <v>569</v>
      </c>
      <c r="M141" s="57" t="s">
        <v>544</v>
      </c>
      <c r="N141" s="57" t="s">
        <v>116</v>
      </c>
      <c r="O141" s="58" t="s">
        <v>361</v>
      </c>
      <c r="P141" s="59" t="s">
        <v>570</v>
      </c>
    </row>
    <row r="142" spans="1:16" ht="12.75" customHeight="1" thickBot="1" x14ac:dyDescent="0.25">
      <c r="A142" s="11" t="str">
        <f t="shared" si="24"/>
        <v>BAVM 212 </v>
      </c>
      <c r="B142" s="13" t="str">
        <f t="shared" si="25"/>
        <v>I</v>
      </c>
      <c r="C142" s="11">
        <f t="shared" si="26"/>
        <v>55063.531000000003</v>
      </c>
      <c r="D142" s="19" t="str">
        <f t="shared" si="27"/>
        <v>vis</v>
      </c>
      <c r="E142" s="55">
        <f>VLOOKUP(C142,Active!C$21:E$969,3,FALSE)</f>
        <v>9376.0520573728591</v>
      </c>
      <c r="F142" s="13" t="s">
        <v>116</v>
      </c>
      <c r="G142" s="19" t="str">
        <f t="shared" si="28"/>
        <v>55063.5310</v>
      </c>
      <c r="H142" s="11">
        <f t="shared" si="29"/>
        <v>9376</v>
      </c>
      <c r="I142" s="56" t="s">
        <v>571</v>
      </c>
      <c r="J142" s="57" t="s">
        <v>572</v>
      </c>
      <c r="K142" s="56" t="s">
        <v>573</v>
      </c>
      <c r="L142" s="56" t="s">
        <v>574</v>
      </c>
      <c r="M142" s="57" t="s">
        <v>544</v>
      </c>
      <c r="N142" s="57" t="s">
        <v>467</v>
      </c>
      <c r="O142" s="58" t="s">
        <v>361</v>
      </c>
      <c r="P142" s="59" t="s">
        <v>575</v>
      </c>
    </row>
    <row r="143" spans="1:16" ht="12.75" customHeight="1" thickBot="1" x14ac:dyDescent="0.25">
      <c r="A143" s="11" t="str">
        <f t="shared" si="24"/>
        <v>BAVM 225 </v>
      </c>
      <c r="B143" s="13" t="str">
        <f t="shared" si="25"/>
        <v>I</v>
      </c>
      <c r="C143" s="11">
        <f t="shared" si="26"/>
        <v>55815.390700000004</v>
      </c>
      <c r="D143" s="19" t="str">
        <f t="shared" si="27"/>
        <v>vis</v>
      </c>
      <c r="E143" s="55">
        <f>VLOOKUP(C143,Active!C$21:E$969,3,FALSE)</f>
        <v>10003.051941039343</v>
      </c>
      <c r="F143" s="13" t="s">
        <v>116</v>
      </c>
      <c r="G143" s="19" t="str">
        <f t="shared" si="28"/>
        <v>55815.3907</v>
      </c>
      <c r="H143" s="11">
        <f t="shared" si="29"/>
        <v>10003</v>
      </c>
      <c r="I143" s="56" t="s">
        <v>586</v>
      </c>
      <c r="J143" s="57" t="s">
        <v>587</v>
      </c>
      <c r="K143" s="56" t="s">
        <v>588</v>
      </c>
      <c r="L143" s="56" t="s">
        <v>589</v>
      </c>
      <c r="M143" s="57" t="s">
        <v>544</v>
      </c>
      <c r="N143" s="57" t="s">
        <v>467</v>
      </c>
      <c r="O143" s="58" t="s">
        <v>361</v>
      </c>
      <c r="P143" s="59" t="s">
        <v>590</v>
      </c>
    </row>
    <row r="144" spans="1:16" ht="12.75" customHeight="1" thickBot="1" x14ac:dyDescent="0.25">
      <c r="A144" s="11" t="str">
        <f t="shared" si="24"/>
        <v> JAAVSO 43-1 </v>
      </c>
      <c r="B144" s="13" t="str">
        <f t="shared" si="25"/>
        <v>I</v>
      </c>
      <c r="C144" s="11">
        <f t="shared" si="26"/>
        <v>56948.582499999997</v>
      </c>
      <c r="D144" s="19" t="str">
        <f t="shared" si="27"/>
        <v>vis</v>
      </c>
      <c r="E144" s="55">
        <f>VLOOKUP(C144,Active!C$21:E$969,3,FALSE)</f>
        <v>10948.056875832106</v>
      </c>
      <c r="F144" s="13" t="s">
        <v>116</v>
      </c>
      <c r="G144" s="19" t="str">
        <f t="shared" si="28"/>
        <v>56948.5825</v>
      </c>
      <c r="H144" s="11">
        <f t="shared" si="29"/>
        <v>10948</v>
      </c>
      <c r="I144" s="56" t="s">
        <v>611</v>
      </c>
      <c r="J144" s="57" t="s">
        <v>612</v>
      </c>
      <c r="K144" s="56" t="s">
        <v>613</v>
      </c>
      <c r="L144" s="56" t="s">
        <v>614</v>
      </c>
      <c r="M144" s="57" t="s">
        <v>544</v>
      </c>
      <c r="N144" s="57" t="s">
        <v>116</v>
      </c>
      <c r="O144" s="58" t="s">
        <v>615</v>
      </c>
      <c r="P144" s="58" t="s">
        <v>616</v>
      </c>
    </row>
    <row r="145" spans="2:6" x14ac:dyDescent="0.2">
      <c r="B145" s="13"/>
      <c r="F145" s="13"/>
    </row>
    <row r="146" spans="2:6" x14ac:dyDescent="0.2">
      <c r="B146" s="13"/>
      <c r="F146" s="13"/>
    </row>
    <row r="147" spans="2:6" x14ac:dyDescent="0.2">
      <c r="B147" s="13"/>
      <c r="F147" s="13"/>
    </row>
    <row r="148" spans="2:6" x14ac:dyDescent="0.2">
      <c r="B148" s="13"/>
      <c r="F148" s="13"/>
    </row>
    <row r="149" spans="2:6" x14ac:dyDescent="0.2">
      <c r="B149" s="13"/>
      <c r="F149" s="13"/>
    </row>
    <row r="150" spans="2:6" x14ac:dyDescent="0.2">
      <c r="B150" s="13"/>
      <c r="F150" s="13"/>
    </row>
    <row r="151" spans="2:6" x14ac:dyDescent="0.2">
      <c r="B151" s="13"/>
      <c r="F151" s="13"/>
    </row>
    <row r="152" spans="2:6" x14ac:dyDescent="0.2">
      <c r="B152" s="13"/>
      <c r="F152" s="13"/>
    </row>
    <row r="153" spans="2:6" x14ac:dyDescent="0.2">
      <c r="B153" s="13"/>
      <c r="F153" s="13"/>
    </row>
    <row r="154" spans="2:6" x14ac:dyDescent="0.2">
      <c r="B154" s="13"/>
      <c r="F154" s="13"/>
    </row>
    <row r="155" spans="2:6" x14ac:dyDescent="0.2">
      <c r="B155" s="13"/>
      <c r="F155" s="13"/>
    </row>
    <row r="156" spans="2:6" x14ac:dyDescent="0.2">
      <c r="B156" s="13"/>
      <c r="F156" s="13"/>
    </row>
    <row r="157" spans="2:6" x14ac:dyDescent="0.2">
      <c r="B157" s="13"/>
      <c r="F157" s="13"/>
    </row>
    <row r="158" spans="2:6" x14ac:dyDescent="0.2">
      <c r="B158" s="13"/>
      <c r="F158" s="13"/>
    </row>
    <row r="159" spans="2:6" x14ac:dyDescent="0.2">
      <c r="B159" s="13"/>
      <c r="F159" s="13"/>
    </row>
    <row r="160" spans="2:6" x14ac:dyDescent="0.2">
      <c r="B160" s="13"/>
      <c r="F160" s="13"/>
    </row>
    <row r="161" spans="2:6" x14ac:dyDescent="0.2">
      <c r="B161" s="13"/>
      <c r="F161" s="13"/>
    </row>
    <row r="162" spans="2:6" x14ac:dyDescent="0.2">
      <c r="B162" s="13"/>
      <c r="F162" s="13"/>
    </row>
    <row r="163" spans="2:6" x14ac:dyDescent="0.2">
      <c r="B163" s="13"/>
      <c r="F163" s="13"/>
    </row>
    <row r="164" spans="2:6" x14ac:dyDescent="0.2">
      <c r="B164" s="13"/>
      <c r="F164" s="13"/>
    </row>
    <row r="165" spans="2:6" x14ac:dyDescent="0.2">
      <c r="B165" s="13"/>
      <c r="F165" s="13"/>
    </row>
    <row r="166" spans="2:6" x14ac:dyDescent="0.2">
      <c r="B166" s="13"/>
      <c r="F166" s="13"/>
    </row>
    <row r="167" spans="2:6" x14ac:dyDescent="0.2">
      <c r="B167" s="13"/>
      <c r="F167" s="13"/>
    </row>
    <row r="168" spans="2:6" x14ac:dyDescent="0.2">
      <c r="B168" s="13"/>
      <c r="F168" s="13"/>
    </row>
    <row r="169" spans="2:6" x14ac:dyDescent="0.2">
      <c r="B169" s="13"/>
      <c r="F169" s="13"/>
    </row>
    <row r="170" spans="2:6" x14ac:dyDescent="0.2">
      <c r="B170" s="13"/>
      <c r="F170" s="13"/>
    </row>
    <row r="171" spans="2:6" x14ac:dyDescent="0.2">
      <c r="B171" s="13"/>
      <c r="F171" s="13"/>
    </row>
    <row r="172" spans="2:6" x14ac:dyDescent="0.2">
      <c r="B172" s="13"/>
      <c r="F172" s="13"/>
    </row>
    <row r="173" spans="2:6" x14ac:dyDescent="0.2">
      <c r="B173" s="13"/>
      <c r="F173" s="13"/>
    </row>
    <row r="174" spans="2:6" x14ac:dyDescent="0.2">
      <c r="B174" s="13"/>
      <c r="F174" s="13"/>
    </row>
    <row r="175" spans="2:6" x14ac:dyDescent="0.2">
      <c r="B175" s="13"/>
      <c r="F175" s="13"/>
    </row>
    <row r="176" spans="2:6" x14ac:dyDescent="0.2">
      <c r="B176" s="13"/>
      <c r="F176" s="13"/>
    </row>
    <row r="177" spans="2:6" x14ac:dyDescent="0.2">
      <c r="B177" s="13"/>
      <c r="F177" s="13"/>
    </row>
    <row r="178" spans="2:6" x14ac:dyDescent="0.2">
      <c r="B178" s="13"/>
      <c r="F178" s="13"/>
    </row>
    <row r="179" spans="2:6" x14ac:dyDescent="0.2">
      <c r="B179" s="13"/>
      <c r="F179" s="13"/>
    </row>
    <row r="180" spans="2:6" x14ac:dyDescent="0.2">
      <c r="B180" s="13"/>
      <c r="F180" s="13"/>
    </row>
    <row r="181" spans="2:6" x14ac:dyDescent="0.2">
      <c r="B181" s="13"/>
      <c r="F181" s="13"/>
    </row>
    <row r="182" spans="2:6" x14ac:dyDescent="0.2">
      <c r="B182" s="13"/>
      <c r="F182" s="13"/>
    </row>
    <row r="183" spans="2:6" x14ac:dyDescent="0.2">
      <c r="B183" s="13"/>
      <c r="F183" s="13"/>
    </row>
    <row r="184" spans="2:6" x14ac:dyDescent="0.2">
      <c r="B184" s="13"/>
      <c r="F184" s="13"/>
    </row>
    <row r="185" spans="2:6" x14ac:dyDescent="0.2">
      <c r="B185" s="13"/>
      <c r="F185" s="13"/>
    </row>
    <row r="186" spans="2:6" x14ac:dyDescent="0.2">
      <c r="B186" s="13"/>
      <c r="F186" s="13"/>
    </row>
    <row r="187" spans="2:6" x14ac:dyDescent="0.2">
      <c r="B187" s="13"/>
      <c r="F187" s="13"/>
    </row>
    <row r="188" spans="2:6" x14ac:dyDescent="0.2">
      <c r="B188" s="13"/>
      <c r="F188" s="13"/>
    </row>
    <row r="189" spans="2:6" x14ac:dyDescent="0.2">
      <c r="B189" s="13"/>
      <c r="F189" s="13"/>
    </row>
    <row r="190" spans="2:6" x14ac:dyDescent="0.2">
      <c r="B190" s="13"/>
      <c r="F190" s="13"/>
    </row>
    <row r="191" spans="2:6" x14ac:dyDescent="0.2">
      <c r="B191" s="13"/>
      <c r="F191" s="13"/>
    </row>
    <row r="192" spans="2:6" x14ac:dyDescent="0.2">
      <c r="B192" s="13"/>
      <c r="F192" s="13"/>
    </row>
    <row r="193" spans="2:6" x14ac:dyDescent="0.2">
      <c r="B193" s="13"/>
      <c r="F193" s="13"/>
    </row>
    <row r="194" spans="2:6" x14ac:dyDescent="0.2">
      <c r="B194" s="13"/>
      <c r="F194" s="13"/>
    </row>
    <row r="195" spans="2:6" x14ac:dyDescent="0.2">
      <c r="B195" s="13"/>
      <c r="F195" s="13"/>
    </row>
    <row r="196" spans="2:6" x14ac:dyDescent="0.2">
      <c r="B196" s="13"/>
      <c r="F196" s="13"/>
    </row>
    <row r="197" spans="2:6" x14ac:dyDescent="0.2">
      <c r="B197" s="13"/>
      <c r="F197" s="13"/>
    </row>
    <row r="198" spans="2:6" x14ac:dyDescent="0.2">
      <c r="B198" s="13"/>
      <c r="F198" s="13"/>
    </row>
    <row r="199" spans="2:6" x14ac:dyDescent="0.2">
      <c r="B199" s="13"/>
      <c r="F199" s="13"/>
    </row>
    <row r="200" spans="2:6" x14ac:dyDescent="0.2">
      <c r="B200" s="13"/>
      <c r="F200" s="13"/>
    </row>
    <row r="201" spans="2:6" x14ac:dyDescent="0.2">
      <c r="B201" s="13"/>
      <c r="F201" s="13"/>
    </row>
    <row r="202" spans="2:6" x14ac:dyDescent="0.2">
      <c r="B202" s="13"/>
      <c r="F202" s="13"/>
    </row>
    <row r="203" spans="2:6" x14ac:dyDescent="0.2">
      <c r="B203" s="13"/>
      <c r="F203" s="13"/>
    </row>
    <row r="204" spans="2:6" x14ac:dyDescent="0.2">
      <c r="B204" s="13"/>
      <c r="F204" s="13"/>
    </row>
    <row r="205" spans="2:6" x14ac:dyDescent="0.2">
      <c r="B205" s="13"/>
      <c r="F205" s="13"/>
    </row>
    <row r="206" spans="2:6" x14ac:dyDescent="0.2">
      <c r="B206" s="13"/>
      <c r="F206" s="13"/>
    </row>
    <row r="207" spans="2:6" x14ac:dyDescent="0.2">
      <c r="B207" s="13"/>
      <c r="F207" s="13"/>
    </row>
    <row r="208" spans="2:6" x14ac:dyDescent="0.2">
      <c r="B208" s="13"/>
      <c r="F208" s="13"/>
    </row>
    <row r="209" spans="2:6" x14ac:dyDescent="0.2">
      <c r="B209" s="13"/>
      <c r="F209" s="13"/>
    </row>
    <row r="210" spans="2:6" x14ac:dyDescent="0.2">
      <c r="B210" s="13"/>
      <c r="F210" s="13"/>
    </row>
    <row r="211" spans="2:6" x14ac:dyDescent="0.2">
      <c r="B211" s="13"/>
      <c r="F211" s="13"/>
    </row>
    <row r="212" spans="2:6" x14ac:dyDescent="0.2">
      <c r="B212" s="13"/>
      <c r="F212" s="13"/>
    </row>
    <row r="213" spans="2:6" x14ac:dyDescent="0.2">
      <c r="B213" s="13"/>
      <c r="F213" s="13"/>
    </row>
    <row r="214" spans="2:6" x14ac:dyDescent="0.2">
      <c r="B214" s="13"/>
      <c r="F214" s="13"/>
    </row>
    <row r="215" spans="2:6" x14ac:dyDescent="0.2">
      <c r="B215" s="13"/>
      <c r="F215" s="13"/>
    </row>
    <row r="216" spans="2:6" x14ac:dyDescent="0.2">
      <c r="B216" s="13"/>
      <c r="F216" s="13"/>
    </row>
    <row r="217" spans="2:6" x14ac:dyDescent="0.2">
      <c r="B217" s="13"/>
      <c r="F217" s="13"/>
    </row>
    <row r="218" spans="2:6" x14ac:dyDescent="0.2">
      <c r="B218" s="13"/>
      <c r="F218" s="13"/>
    </row>
    <row r="219" spans="2:6" x14ac:dyDescent="0.2">
      <c r="B219" s="13"/>
      <c r="F219" s="13"/>
    </row>
    <row r="220" spans="2:6" x14ac:dyDescent="0.2">
      <c r="B220" s="13"/>
      <c r="F220" s="13"/>
    </row>
    <row r="221" spans="2:6" x14ac:dyDescent="0.2">
      <c r="B221" s="13"/>
      <c r="F221" s="13"/>
    </row>
    <row r="222" spans="2:6" x14ac:dyDescent="0.2">
      <c r="B222" s="13"/>
      <c r="F222" s="13"/>
    </row>
    <row r="223" spans="2:6" x14ac:dyDescent="0.2">
      <c r="B223" s="13"/>
      <c r="F223" s="13"/>
    </row>
    <row r="224" spans="2:6" x14ac:dyDescent="0.2">
      <c r="B224" s="13"/>
      <c r="F224" s="13"/>
    </row>
    <row r="225" spans="2:6" x14ac:dyDescent="0.2">
      <c r="B225" s="13"/>
      <c r="F225" s="13"/>
    </row>
    <row r="226" spans="2:6" x14ac:dyDescent="0.2">
      <c r="B226" s="13"/>
      <c r="F226" s="13"/>
    </row>
    <row r="227" spans="2:6" x14ac:dyDescent="0.2">
      <c r="B227" s="13"/>
      <c r="F227" s="13"/>
    </row>
    <row r="228" spans="2:6" x14ac:dyDescent="0.2">
      <c r="B228" s="13"/>
      <c r="F228" s="13"/>
    </row>
    <row r="229" spans="2:6" x14ac:dyDescent="0.2">
      <c r="B229" s="13"/>
      <c r="F229" s="13"/>
    </row>
    <row r="230" spans="2:6" x14ac:dyDescent="0.2">
      <c r="B230" s="13"/>
      <c r="F230" s="13"/>
    </row>
    <row r="231" spans="2:6" x14ac:dyDescent="0.2">
      <c r="B231" s="13"/>
      <c r="F231" s="13"/>
    </row>
    <row r="232" spans="2:6" x14ac:dyDescent="0.2">
      <c r="B232" s="13"/>
      <c r="F232" s="13"/>
    </row>
    <row r="233" spans="2:6" x14ac:dyDescent="0.2">
      <c r="B233" s="13"/>
      <c r="F233" s="13"/>
    </row>
    <row r="234" spans="2:6" x14ac:dyDescent="0.2">
      <c r="B234" s="13"/>
      <c r="F234" s="13"/>
    </row>
    <row r="235" spans="2:6" x14ac:dyDescent="0.2">
      <c r="B235" s="13"/>
      <c r="F235" s="13"/>
    </row>
    <row r="236" spans="2:6" x14ac:dyDescent="0.2">
      <c r="B236" s="13"/>
      <c r="F236" s="13"/>
    </row>
    <row r="237" spans="2:6" x14ac:dyDescent="0.2">
      <c r="B237" s="13"/>
      <c r="F237" s="13"/>
    </row>
    <row r="238" spans="2:6" x14ac:dyDescent="0.2">
      <c r="B238" s="13"/>
      <c r="F238" s="13"/>
    </row>
    <row r="239" spans="2:6" x14ac:dyDescent="0.2">
      <c r="B239" s="13"/>
      <c r="F239" s="13"/>
    </row>
    <row r="240" spans="2:6" x14ac:dyDescent="0.2">
      <c r="B240" s="13"/>
      <c r="F240" s="13"/>
    </row>
    <row r="241" spans="2:6" x14ac:dyDescent="0.2">
      <c r="B241" s="13"/>
      <c r="F241" s="13"/>
    </row>
    <row r="242" spans="2:6" x14ac:dyDescent="0.2">
      <c r="B242" s="13"/>
      <c r="F242" s="13"/>
    </row>
    <row r="243" spans="2:6" x14ac:dyDescent="0.2">
      <c r="B243" s="13"/>
      <c r="F243" s="13"/>
    </row>
    <row r="244" spans="2:6" x14ac:dyDescent="0.2">
      <c r="B244" s="13"/>
      <c r="F244" s="13"/>
    </row>
    <row r="245" spans="2:6" x14ac:dyDescent="0.2">
      <c r="B245" s="13"/>
      <c r="F245" s="13"/>
    </row>
    <row r="246" spans="2:6" x14ac:dyDescent="0.2">
      <c r="B246" s="13"/>
      <c r="F246" s="13"/>
    </row>
    <row r="247" spans="2:6" x14ac:dyDescent="0.2">
      <c r="B247" s="13"/>
      <c r="F247" s="13"/>
    </row>
    <row r="248" spans="2:6" x14ac:dyDescent="0.2">
      <c r="B248" s="13"/>
      <c r="F248" s="13"/>
    </row>
    <row r="249" spans="2:6" x14ac:dyDescent="0.2">
      <c r="B249" s="13"/>
      <c r="F249" s="13"/>
    </row>
    <row r="250" spans="2:6" x14ac:dyDescent="0.2">
      <c r="B250" s="13"/>
      <c r="F250" s="13"/>
    </row>
    <row r="251" spans="2:6" x14ac:dyDescent="0.2">
      <c r="B251" s="13"/>
      <c r="F251" s="13"/>
    </row>
    <row r="252" spans="2:6" x14ac:dyDescent="0.2">
      <c r="B252" s="13"/>
      <c r="F252" s="13"/>
    </row>
    <row r="253" spans="2:6" x14ac:dyDescent="0.2">
      <c r="B253" s="13"/>
      <c r="F253" s="13"/>
    </row>
    <row r="254" spans="2:6" x14ac:dyDescent="0.2">
      <c r="B254" s="13"/>
      <c r="F254" s="13"/>
    </row>
    <row r="255" spans="2:6" x14ac:dyDescent="0.2">
      <c r="B255" s="13"/>
      <c r="F255" s="13"/>
    </row>
    <row r="256" spans="2:6" x14ac:dyDescent="0.2">
      <c r="B256" s="13"/>
      <c r="F256" s="13"/>
    </row>
    <row r="257" spans="2:6" x14ac:dyDescent="0.2">
      <c r="B257" s="13"/>
      <c r="F257" s="13"/>
    </row>
    <row r="258" spans="2:6" x14ac:dyDescent="0.2">
      <c r="B258" s="13"/>
      <c r="F258" s="13"/>
    </row>
    <row r="259" spans="2:6" x14ac:dyDescent="0.2">
      <c r="B259" s="13"/>
      <c r="F259" s="13"/>
    </row>
    <row r="260" spans="2:6" x14ac:dyDescent="0.2">
      <c r="B260" s="13"/>
      <c r="F260" s="13"/>
    </row>
    <row r="261" spans="2:6" x14ac:dyDescent="0.2">
      <c r="B261" s="13"/>
      <c r="F261" s="13"/>
    </row>
    <row r="262" spans="2:6" x14ac:dyDescent="0.2">
      <c r="B262" s="13"/>
      <c r="F262" s="13"/>
    </row>
    <row r="263" spans="2:6" x14ac:dyDescent="0.2">
      <c r="B263" s="13"/>
      <c r="F263" s="13"/>
    </row>
    <row r="264" spans="2:6" x14ac:dyDescent="0.2">
      <c r="B264" s="13"/>
      <c r="F264" s="13"/>
    </row>
    <row r="265" spans="2:6" x14ac:dyDescent="0.2">
      <c r="B265" s="13"/>
      <c r="F265" s="13"/>
    </row>
    <row r="266" spans="2:6" x14ac:dyDescent="0.2">
      <c r="B266" s="13"/>
      <c r="F266" s="13"/>
    </row>
    <row r="267" spans="2:6" x14ac:dyDescent="0.2">
      <c r="B267" s="13"/>
      <c r="F267" s="13"/>
    </row>
    <row r="268" spans="2:6" x14ac:dyDescent="0.2">
      <c r="B268" s="13"/>
      <c r="F268" s="13"/>
    </row>
    <row r="269" spans="2:6" x14ac:dyDescent="0.2">
      <c r="B269" s="13"/>
      <c r="F269" s="13"/>
    </row>
    <row r="270" spans="2:6" x14ac:dyDescent="0.2">
      <c r="B270" s="13"/>
      <c r="F270" s="13"/>
    </row>
    <row r="271" spans="2:6" x14ac:dyDescent="0.2">
      <c r="B271" s="13"/>
      <c r="F271" s="13"/>
    </row>
    <row r="272" spans="2:6" x14ac:dyDescent="0.2">
      <c r="B272" s="13"/>
      <c r="F272" s="13"/>
    </row>
    <row r="273" spans="2:6" x14ac:dyDescent="0.2">
      <c r="B273" s="13"/>
      <c r="F273" s="13"/>
    </row>
    <row r="274" spans="2:6" x14ac:dyDescent="0.2">
      <c r="B274" s="13"/>
      <c r="F274" s="13"/>
    </row>
    <row r="275" spans="2:6" x14ac:dyDescent="0.2">
      <c r="B275" s="13"/>
      <c r="F275" s="13"/>
    </row>
    <row r="276" spans="2:6" x14ac:dyDescent="0.2">
      <c r="B276" s="13"/>
      <c r="F276" s="13"/>
    </row>
    <row r="277" spans="2:6" x14ac:dyDescent="0.2">
      <c r="B277" s="13"/>
      <c r="F277" s="13"/>
    </row>
    <row r="278" spans="2:6" x14ac:dyDescent="0.2">
      <c r="B278" s="13"/>
      <c r="F278" s="13"/>
    </row>
    <row r="279" spans="2:6" x14ac:dyDescent="0.2">
      <c r="B279" s="13"/>
      <c r="F279" s="13"/>
    </row>
    <row r="280" spans="2:6" x14ac:dyDescent="0.2">
      <c r="B280" s="13"/>
      <c r="F280" s="13"/>
    </row>
    <row r="281" spans="2:6" x14ac:dyDescent="0.2">
      <c r="B281" s="13"/>
      <c r="F281" s="13"/>
    </row>
    <row r="282" spans="2:6" x14ac:dyDescent="0.2">
      <c r="B282" s="13"/>
      <c r="F282" s="13"/>
    </row>
    <row r="283" spans="2:6" x14ac:dyDescent="0.2">
      <c r="B283" s="13"/>
      <c r="F283" s="13"/>
    </row>
    <row r="284" spans="2:6" x14ac:dyDescent="0.2">
      <c r="B284" s="13"/>
      <c r="F284" s="13"/>
    </row>
    <row r="285" spans="2:6" x14ac:dyDescent="0.2">
      <c r="B285" s="13"/>
      <c r="F285" s="13"/>
    </row>
    <row r="286" spans="2:6" x14ac:dyDescent="0.2">
      <c r="B286" s="13"/>
      <c r="F286" s="13"/>
    </row>
    <row r="287" spans="2:6" x14ac:dyDescent="0.2">
      <c r="B287" s="13"/>
      <c r="F287" s="13"/>
    </row>
    <row r="288" spans="2:6" x14ac:dyDescent="0.2">
      <c r="B288" s="13"/>
      <c r="F288" s="13"/>
    </row>
    <row r="289" spans="2:6" x14ac:dyDescent="0.2">
      <c r="B289" s="13"/>
      <c r="F289" s="13"/>
    </row>
    <row r="290" spans="2:6" x14ac:dyDescent="0.2">
      <c r="B290" s="13"/>
      <c r="F290" s="13"/>
    </row>
    <row r="291" spans="2:6" x14ac:dyDescent="0.2">
      <c r="B291" s="13"/>
      <c r="F291" s="13"/>
    </row>
    <row r="292" spans="2:6" x14ac:dyDescent="0.2">
      <c r="B292" s="13"/>
      <c r="F292" s="13"/>
    </row>
    <row r="293" spans="2:6" x14ac:dyDescent="0.2">
      <c r="B293" s="13"/>
      <c r="F293" s="13"/>
    </row>
    <row r="294" spans="2:6" x14ac:dyDescent="0.2">
      <c r="B294" s="13"/>
      <c r="F294" s="13"/>
    </row>
    <row r="295" spans="2:6" x14ac:dyDescent="0.2">
      <c r="B295" s="13"/>
      <c r="F295" s="13"/>
    </row>
    <row r="296" spans="2:6" x14ac:dyDescent="0.2">
      <c r="B296" s="13"/>
      <c r="F296" s="13"/>
    </row>
    <row r="297" spans="2:6" x14ac:dyDescent="0.2">
      <c r="B297" s="13"/>
      <c r="F297" s="13"/>
    </row>
    <row r="298" spans="2:6" x14ac:dyDescent="0.2">
      <c r="B298" s="13"/>
      <c r="F298" s="13"/>
    </row>
    <row r="299" spans="2:6" x14ac:dyDescent="0.2">
      <c r="B299" s="13"/>
      <c r="F299" s="13"/>
    </row>
    <row r="300" spans="2:6" x14ac:dyDescent="0.2">
      <c r="B300" s="13"/>
      <c r="F300" s="13"/>
    </row>
    <row r="301" spans="2:6" x14ac:dyDescent="0.2">
      <c r="B301" s="13"/>
      <c r="F301" s="13"/>
    </row>
    <row r="302" spans="2:6" x14ac:dyDescent="0.2">
      <c r="B302" s="13"/>
      <c r="F302" s="13"/>
    </row>
    <row r="303" spans="2:6" x14ac:dyDescent="0.2">
      <c r="B303" s="13"/>
      <c r="F303" s="13"/>
    </row>
    <row r="304" spans="2:6" x14ac:dyDescent="0.2">
      <c r="B304" s="13"/>
      <c r="F304" s="13"/>
    </row>
    <row r="305" spans="2:6" x14ac:dyDescent="0.2">
      <c r="B305" s="13"/>
      <c r="F305" s="13"/>
    </row>
    <row r="306" spans="2:6" x14ac:dyDescent="0.2">
      <c r="B306" s="13"/>
      <c r="F306" s="13"/>
    </row>
    <row r="307" spans="2:6" x14ac:dyDescent="0.2">
      <c r="B307" s="13"/>
      <c r="F307" s="13"/>
    </row>
    <row r="308" spans="2:6" x14ac:dyDescent="0.2">
      <c r="B308" s="13"/>
      <c r="F308" s="13"/>
    </row>
    <row r="309" spans="2:6" x14ac:dyDescent="0.2">
      <c r="B309" s="13"/>
      <c r="F309" s="13"/>
    </row>
    <row r="310" spans="2:6" x14ac:dyDescent="0.2">
      <c r="B310" s="13"/>
      <c r="F310" s="13"/>
    </row>
    <row r="311" spans="2:6" x14ac:dyDescent="0.2">
      <c r="B311" s="13"/>
      <c r="F311" s="13"/>
    </row>
    <row r="312" spans="2:6" x14ac:dyDescent="0.2">
      <c r="B312" s="13"/>
      <c r="F312" s="13"/>
    </row>
    <row r="313" spans="2:6" x14ac:dyDescent="0.2">
      <c r="B313" s="13"/>
      <c r="F313" s="13"/>
    </row>
    <row r="314" spans="2:6" x14ac:dyDescent="0.2">
      <c r="B314" s="13"/>
      <c r="F314" s="13"/>
    </row>
    <row r="315" spans="2:6" x14ac:dyDescent="0.2">
      <c r="B315" s="13"/>
      <c r="F315" s="13"/>
    </row>
    <row r="316" spans="2:6" x14ac:dyDescent="0.2">
      <c r="B316" s="13"/>
      <c r="F316" s="13"/>
    </row>
    <row r="317" spans="2:6" x14ac:dyDescent="0.2">
      <c r="B317" s="13"/>
      <c r="F317" s="13"/>
    </row>
    <row r="318" spans="2:6" x14ac:dyDescent="0.2">
      <c r="B318" s="13"/>
      <c r="F318" s="13"/>
    </row>
    <row r="319" spans="2:6" x14ac:dyDescent="0.2">
      <c r="B319" s="13"/>
      <c r="F319" s="13"/>
    </row>
    <row r="320" spans="2:6" x14ac:dyDescent="0.2">
      <c r="B320" s="13"/>
      <c r="F320" s="13"/>
    </row>
    <row r="321" spans="2:6" x14ac:dyDescent="0.2">
      <c r="B321" s="13"/>
      <c r="F321" s="13"/>
    </row>
    <row r="322" spans="2:6" x14ac:dyDescent="0.2">
      <c r="B322" s="13"/>
      <c r="F322" s="13"/>
    </row>
    <row r="323" spans="2:6" x14ac:dyDescent="0.2">
      <c r="B323" s="13"/>
      <c r="F323" s="13"/>
    </row>
    <row r="324" spans="2:6" x14ac:dyDescent="0.2">
      <c r="B324" s="13"/>
      <c r="F324" s="13"/>
    </row>
    <row r="325" spans="2:6" x14ac:dyDescent="0.2">
      <c r="B325" s="13"/>
      <c r="F325" s="13"/>
    </row>
    <row r="326" spans="2:6" x14ac:dyDescent="0.2">
      <c r="B326" s="13"/>
      <c r="F326" s="13"/>
    </row>
    <row r="327" spans="2:6" x14ac:dyDescent="0.2">
      <c r="B327" s="13"/>
      <c r="F327" s="13"/>
    </row>
    <row r="328" spans="2:6" x14ac:dyDescent="0.2">
      <c r="B328" s="13"/>
      <c r="F328" s="13"/>
    </row>
    <row r="329" spans="2:6" x14ac:dyDescent="0.2">
      <c r="B329" s="13"/>
      <c r="F329" s="13"/>
    </row>
    <row r="330" spans="2:6" x14ac:dyDescent="0.2">
      <c r="B330" s="13"/>
      <c r="F330" s="13"/>
    </row>
    <row r="331" spans="2:6" x14ac:dyDescent="0.2">
      <c r="B331" s="13"/>
      <c r="F331" s="13"/>
    </row>
    <row r="332" spans="2:6" x14ac:dyDescent="0.2">
      <c r="B332" s="13"/>
      <c r="F332" s="13"/>
    </row>
    <row r="333" spans="2:6" x14ac:dyDescent="0.2">
      <c r="B333" s="13"/>
      <c r="F333" s="13"/>
    </row>
    <row r="334" spans="2:6" x14ac:dyDescent="0.2">
      <c r="B334" s="13"/>
      <c r="F334" s="13"/>
    </row>
    <row r="335" spans="2:6" x14ac:dyDescent="0.2">
      <c r="B335" s="13"/>
      <c r="F335" s="13"/>
    </row>
    <row r="336" spans="2:6" x14ac:dyDescent="0.2">
      <c r="B336" s="13"/>
      <c r="F336" s="13"/>
    </row>
    <row r="337" spans="2:6" x14ac:dyDescent="0.2">
      <c r="B337" s="13"/>
      <c r="F337" s="13"/>
    </row>
    <row r="338" spans="2:6" x14ac:dyDescent="0.2">
      <c r="B338" s="13"/>
      <c r="F338" s="13"/>
    </row>
    <row r="339" spans="2:6" x14ac:dyDescent="0.2">
      <c r="B339" s="13"/>
      <c r="F339" s="13"/>
    </row>
    <row r="340" spans="2:6" x14ac:dyDescent="0.2">
      <c r="B340" s="13"/>
      <c r="F340" s="13"/>
    </row>
    <row r="341" spans="2:6" x14ac:dyDescent="0.2">
      <c r="B341" s="13"/>
      <c r="F341" s="13"/>
    </row>
    <row r="342" spans="2:6" x14ac:dyDescent="0.2">
      <c r="B342" s="13"/>
      <c r="F342" s="13"/>
    </row>
    <row r="343" spans="2:6" x14ac:dyDescent="0.2">
      <c r="B343" s="13"/>
      <c r="F343" s="13"/>
    </row>
    <row r="344" spans="2:6" x14ac:dyDescent="0.2">
      <c r="B344" s="13"/>
      <c r="F344" s="13"/>
    </row>
    <row r="345" spans="2:6" x14ac:dyDescent="0.2">
      <c r="B345" s="13"/>
      <c r="F345" s="13"/>
    </row>
    <row r="346" spans="2:6" x14ac:dyDescent="0.2">
      <c r="B346" s="13"/>
      <c r="F346" s="13"/>
    </row>
    <row r="347" spans="2:6" x14ac:dyDescent="0.2">
      <c r="B347" s="13"/>
      <c r="F347" s="13"/>
    </row>
    <row r="348" spans="2:6" x14ac:dyDescent="0.2">
      <c r="B348" s="13"/>
      <c r="F348" s="13"/>
    </row>
    <row r="349" spans="2:6" x14ac:dyDescent="0.2">
      <c r="B349" s="13"/>
      <c r="F349" s="13"/>
    </row>
    <row r="350" spans="2:6" x14ac:dyDescent="0.2">
      <c r="B350" s="13"/>
      <c r="F350" s="13"/>
    </row>
    <row r="351" spans="2:6" x14ac:dyDescent="0.2">
      <c r="B351" s="13"/>
      <c r="F351" s="13"/>
    </row>
    <row r="352" spans="2:6" x14ac:dyDescent="0.2">
      <c r="B352" s="13"/>
      <c r="F352" s="13"/>
    </row>
    <row r="353" spans="2:6" x14ac:dyDescent="0.2">
      <c r="B353" s="13"/>
      <c r="F353" s="13"/>
    </row>
    <row r="354" spans="2:6" x14ac:dyDescent="0.2">
      <c r="B354" s="13"/>
      <c r="F354" s="13"/>
    </row>
    <row r="355" spans="2:6" x14ac:dyDescent="0.2">
      <c r="B355" s="13"/>
      <c r="F355" s="13"/>
    </row>
    <row r="356" spans="2:6" x14ac:dyDescent="0.2">
      <c r="B356" s="13"/>
      <c r="F356" s="13"/>
    </row>
    <row r="357" spans="2:6" x14ac:dyDescent="0.2">
      <c r="B357" s="13"/>
      <c r="F357" s="13"/>
    </row>
    <row r="358" spans="2:6" x14ac:dyDescent="0.2">
      <c r="B358" s="13"/>
      <c r="F358" s="13"/>
    </row>
    <row r="359" spans="2:6" x14ac:dyDescent="0.2">
      <c r="B359" s="13"/>
      <c r="F359" s="13"/>
    </row>
    <row r="360" spans="2:6" x14ac:dyDescent="0.2">
      <c r="B360" s="13"/>
      <c r="F360" s="13"/>
    </row>
    <row r="361" spans="2:6" x14ac:dyDescent="0.2">
      <c r="B361" s="13"/>
      <c r="F361" s="13"/>
    </row>
    <row r="362" spans="2:6" x14ac:dyDescent="0.2">
      <c r="B362" s="13"/>
      <c r="F362" s="13"/>
    </row>
    <row r="363" spans="2:6" x14ac:dyDescent="0.2">
      <c r="B363" s="13"/>
      <c r="F363" s="13"/>
    </row>
    <row r="364" spans="2:6" x14ac:dyDescent="0.2">
      <c r="B364" s="13"/>
      <c r="F364" s="13"/>
    </row>
    <row r="365" spans="2:6" x14ac:dyDescent="0.2">
      <c r="B365" s="13"/>
      <c r="F365" s="13"/>
    </row>
    <row r="366" spans="2:6" x14ac:dyDescent="0.2">
      <c r="B366" s="13"/>
      <c r="F366" s="13"/>
    </row>
    <row r="367" spans="2:6" x14ac:dyDescent="0.2">
      <c r="B367" s="13"/>
      <c r="F367" s="13"/>
    </row>
    <row r="368" spans="2:6" x14ac:dyDescent="0.2">
      <c r="B368" s="13"/>
      <c r="F368" s="13"/>
    </row>
    <row r="369" spans="2:6" x14ac:dyDescent="0.2">
      <c r="B369" s="13"/>
      <c r="F369" s="13"/>
    </row>
    <row r="370" spans="2:6" x14ac:dyDescent="0.2">
      <c r="B370" s="13"/>
      <c r="F370" s="13"/>
    </row>
    <row r="371" spans="2:6" x14ac:dyDescent="0.2">
      <c r="B371" s="13"/>
      <c r="F371" s="13"/>
    </row>
    <row r="372" spans="2:6" x14ac:dyDescent="0.2">
      <c r="B372" s="13"/>
      <c r="F372" s="13"/>
    </row>
    <row r="373" spans="2:6" x14ac:dyDescent="0.2">
      <c r="B373" s="13"/>
      <c r="F373" s="13"/>
    </row>
    <row r="374" spans="2:6" x14ac:dyDescent="0.2">
      <c r="B374" s="13"/>
      <c r="F374" s="13"/>
    </row>
    <row r="375" spans="2:6" x14ac:dyDescent="0.2">
      <c r="B375" s="13"/>
      <c r="F375" s="13"/>
    </row>
    <row r="376" spans="2:6" x14ac:dyDescent="0.2">
      <c r="B376" s="13"/>
      <c r="F376" s="13"/>
    </row>
    <row r="377" spans="2:6" x14ac:dyDescent="0.2">
      <c r="B377" s="13"/>
      <c r="F377" s="13"/>
    </row>
    <row r="378" spans="2:6" x14ac:dyDescent="0.2">
      <c r="B378" s="13"/>
      <c r="F378" s="13"/>
    </row>
    <row r="379" spans="2:6" x14ac:dyDescent="0.2">
      <c r="B379" s="13"/>
      <c r="F379" s="13"/>
    </row>
    <row r="380" spans="2:6" x14ac:dyDescent="0.2">
      <c r="B380" s="13"/>
      <c r="F380" s="13"/>
    </row>
    <row r="381" spans="2:6" x14ac:dyDescent="0.2">
      <c r="B381" s="13"/>
      <c r="F381" s="13"/>
    </row>
    <row r="382" spans="2:6" x14ac:dyDescent="0.2">
      <c r="B382" s="13"/>
      <c r="F382" s="13"/>
    </row>
    <row r="383" spans="2:6" x14ac:dyDescent="0.2">
      <c r="B383" s="13"/>
      <c r="F383" s="13"/>
    </row>
    <row r="384" spans="2:6" x14ac:dyDescent="0.2">
      <c r="B384" s="13"/>
      <c r="F384" s="13"/>
    </row>
    <row r="385" spans="2:6" x14ac:dyDescent="0.2">
      <c r="B385" s="13"/>
      <c r="F385" s="13"/>
    </row>
    <row r="386" spans="2:6" x14ac:dyDescent="0.2">
      <c r="B386" s="13"/>
      <c r="F386" s="13"/>
    </row>
    <row r="387" spans="2:6" x14ac:dyDescent="0.2">
      <c r="B387" s="13"/>
      <c r="F387" s="13"/>
    </row>
    <row r="388" spans="2:6" x14ac:dyDescent="0.2">
      <c r="B388" s="13"/>
      <c r="F388" s="13"/>
    </row>
    <row r="389" spans="2:6" x14ac:dyDescent="0.2">
      <c r="B389" s="13"/>
      <c r="F389" s="13"/>
    </row>
    <row r="390" spans="2:6" x14ac:dyDescent="0.2">
      <c r="B390" s="13"/>
      <c r="F390" s="13"/>
    </row>
    <row r="391" spans="2:6" x14ac:dyDescent="0.2">
      <c r="B391" s="13"/>
      <c r="F391" s="13"/>
    </row>
    <row r="392" spans="2:6" x14ac:dyDescent="0.2">
      <c r="B392" s="13"/>
      <c r="F392" s="13"/>
    </row>
    <row r="393" spans="2:6" x14ac:dyDescent="0.2">
      <c r="B393" s="13"/>
      <c r="F393" s="13"/>
    </row>
    <row r="394" spans="2:6" x14ac:dyDescent="0.2">
      <c r="B394" s="13"/>
      <c r="F394" s="13"/>
    </row>
    <row r="395" spans="2:6" x14ac:dyDescent="0.2">
      <c r="B395" s="13"/>
      <c r="F395" s="13"/>
    </row>
    <row r="396" spans="2:6" x14ac:dyDescent="0.2">
      <c r="B396" s="13"/>
      <c r="F396" s="13"/>
    </row>
    <row r="397" spans="2:6" x14ac:dyDescent="0.2">
      <c r="B397" s="13"/>
      <c r="F397" s="13"/>
    </row>
    <row r="398" spans="2:6" x14ac:dyDescent="0.2">
      <c r="B398" s="13"/>
      <c r="F398" s="13"/>
    </row>
    <row r="399" spans="2:6" x14ac:dyDescent="0.2">
      <c r="B399" s="13"/>
      <c r="F399" s="13"/>
    </row>
    <row r="400" spans="2:6" x14ac:dyDescent="0.2">
      <c r="B400" s="13"/>
      <c r="F400" s="13"/>
    </row>
    <row r="401" spans="2:6" x14ac:dyDescent="0.2">
      <c r="B401" s="13"/>
      <c r="F401" s="13"/>
    </row>
    <row r="402" spans="2:6" x14ac:dyDescent="0.2">
      <c r="B402" s="13"/>
      <c r="F402" s="13"/>
    </row>
    <row r="403" spans="2:6" x14ac:dyDescent="0.2">
      <c r="B403" s="13"/>
      <c r="F403" s="13"/>
    </row>
    <row r="404" spans="2:6" x14ac:dyDescent="0.2">
      <c r="B404" s="13"/>
      <c r="F404" s="13"/>
    </row>
    <row r="405" spans="2:6" x14ac:dyDescent="0.2">
      <c r="B405" s="13"/>
      <c r="F405" s="13"/>
    </row>
    <row r="406" spans="2:6" x14ac:dyDescent="0.2">
      <c r="B406" s="13"/>
      <c r="F406" s="13"/>
    </row>
    <row r="407" spans="2:6" x14ac:dyDescent="0.2">
      <c r="B407" s="13"/>
      <c r="F407" s="13"/>
    </row>
    <row r="408" spans="2:6" x14ac:dyDescent="0.2">
      <c r="B408" s="13"/>
      <c r="F408" s="13"/>
    </row>
    <row r="409" spans="2:6" x14ac:dyDescent="0.2">
      <c r="B409" s="13"/>
      <c r="F409" s="13"/>
    </row>
    <row r="410" spans="2:6" x14ac:dyDescent="0.2">
      <c r="B410" s="13"/>
      <c r="F410" s="13"/>
    </row>
    <row r="411" spans="2:6" x14ac:dyDescent="0.2">
      <c r="B411" s="13"/>
      <c r="F411" s="13"/>
    </row>
    <row r="412" spans="2:6" x14ac:dyDescent="0.2">
      <c r="B412" s="13"/>
      <c r="F412" s="13"/>
    </row>
    <row r="413" spans="2:6" x14ac:dyDescent="0.2">
      <c r="B413" s="13"/>
      <c r="F413" s="13"/>
    </row>
    <row r="414" spans="2:6" x14ac:dyDescent="0.2">
      <c r="B414" s="13"/>
      <c r="F414" s="13"/>
    </row>
    <row r="415" spans="2:6" x14ac:dyDescent="0.2">
      <c r="B415" s="13"/>
      <c r="F415" s="13"/>
    </row>
    <row r="416" spans="2:6" x14ac:dyDescent="0.2">
      <c r="B416" s="13"/>
      <c r="F416" s="13"/>
    </row>
    <row r="417" spans="2:6" x14ac:dyDescent="0.2">
      <c r="B417" s="13"/>
      <c r="F417" s="13"/>
    </row>
    <row r="418" spans="2:6" x14ac:dyDescent="0.2">
      <c r="B418" s="13"/>
      <c r="F418" s="13"/>
    </row>
    <row r="419" spans="2:6" x14ac:dyDescent="0.2">
      <c r="B419" s="13"/>
      <c r="F419" s="13"/>
    </row>
    <row r="420" spans="2:6" x14ac:dyDescent="0.2">
      <c r="B420" s="13"/>
      <c r="F420" s="13"/>
    </row>
    <row r="421" spans="2:6" x14ac:dyDescent="0.2">
      <c r="B421" s="13"/>
      <c r="F421" s="13"/>
    </row>
    <row r="422" spans="2:6" x14ac:dyDescent="0.2">
      <c r="B422" s="13"/>
      <c r="F422" s="13"/>
    </row>
    <row r="423" spans="2:6" x14ac:dyDescent="0.2">
      <c r="B423" s="13"/>
      <c r="F423" s="13"/>
    </row>
    <row r="424" spans="2:6" x14ac:dyDescent="0.2">
      <c r="B424" s="13"/>
      <c r="F424" s="13"/>
    </row>
    <row r="425" spans="2:6" x14ac:dyDescent="0.2">
      <c r="B425" s="13"/>
      <c r="F425" s="13"/>
    </row>
    <row r="426" spans="2:6" x14ac:dyDescent="0.2">
      <c r="B426" s="13"/>
      <c r="F426" s="13"/>
    </row>
    <row r="427" spans="2:6" x14ac:dyDescent="0.2">
      <c r="B427" s="13"/>
      <c r="F427" s="13"/>
    </row>
    <row r="428" spans="2:6" x14ac:dyDescent="0.2">
      <c r="B428" s="13"/>
      <c r="F428" s="13"/>
    </row>
    <row r="429" spans="2:6" x14ac:dyDescent="0.2">
      <c r="B429" s="13"/>
      <c r="F429" s="13"/>
    </row>
    <row r="430" spans="2:6" x14ac:dyDescent="0.2">
      <c r="B430" s="13"/>
      <c r="F430" s="13"/>
    </row>
    <row r="431" spans="2:6" x14ac:dyDescent="0.2">
      <c r="B431" s="13"/>
      <c r="F431" s="13"/>
    </row>
    <row r="432" spans="2:6" x14ac:dyDescent="0.2">
      <c r="B432" s="13"/>
      <c r="F432" s="13"/>
    </row>
    <row r="433" spans="2:6" x14ac:dyDescent="0.2">
      <c r="B433" s="13"/>
      <c r="F433" s="13"/>
    </row>
    <row r="434" spans="2:6" x14ac:dyDescent="0.2">
      <c r="B434" s="13"/>
      <c r="F434" s="13"/>
    </row>
    <row r="435" spans="2:6" x14ac:dyDescent="0.2">
      <c r="B435" s="13"/>
      <c r="F435" s="13"/>
    </row>
    <row r="436" spans="2:6" x14ac:dyDescent="0.2">
      <c r="B436" s="13"/>
      <c r="F436" s="13"/>
    </row>
    <row r="437" spans="2:6" x14ac:dyDescent="0.2">
      <c r="B437" s="13"/>
      <c r="F437" s="13"/>
    </row>
    <row r="438" spans="2:6" x14ac:dyDescent="0.2">
      <c r="B438" s="13"/>
      <c r="F438" s="13"/>
    </row>
    <row r="439" spans="2:6" x14ac:dyDescent="0.2">
      <c r="B439" s="13"/>
      <c r="F439" s="13"/>
    </row>
    <row r="440" spans="2:6" x14ac:dyDescent="0.2">
      <c r="B440" s="13"/>
      <c r="F440" s="13"/>
    </row>
    <row r="441" spans="2:6" x14ac:dyDescent="0.2">
      <c r="B441" s="13"/>
      <c r="F441" s="13"/>
    </row>
    <row r="442" spans="2:6" x14ac:dyDescent="0.2">
      <c r="B442" s="13"/>
      <c r="F442" s="13"/>
    </row>
    <row r="443" spans="2:6" x14ac:dyDescent="0.2">
      <c r="B443" s="13"/>
      <c r="F443" s="13"/>
    </row>
    <row r="444" spans="2:6" x14ac:dyDescent="0.2">
      <c r="B444" s="13"/>
      <c r="F444" s="13"/>
    </row>
    <row r="445" spans="2:6" x14ac:dyDescent="0.2">
      <c r="B445" s="13"/>
      <c r="F445" s="13"/>
    </row>
    <row r="446" spans="2:6" x14ac:dyDescent="0.2">
      <c r="B446" s="13"/>
      <c r="F446" s="13"/>
    </row>
    <row r="447" spans="2:6" x14ac:dyDescent="0.2">
      <c r="B447" s="13"/>
      <c r="F447" s="13"/>
    </row>
    <row r="448" spans="2:6" x14ac:dyDescent="0.2">
      <c r="B448" s="13"/>
      <c r="F448" s="13"/>
    </row>
    <row r="449" spans="2:6" x14ac:dyDescent="0.2">
      <c r="B449" s="13"/>
      <c r="F449" s="13"/>
    </row>
    <row r="450" spans="2:6" x14ac:dyDescent="0.2">
      <c r="B450" s="13"/>
      <c r="F450" s="13"/>
    </row>
    <row r="451" spans="2:6" x14ac:dyDescent="0.2">
      <c r="B451" s="13"/>
      <c r="F451" s="13"/>
    </row>
    <row r="452" spans="2:6" x14ac:dyDescent="0.2">
      <c r="B452" s="13"/>
      <c r="F452" s="13"/>
    </row>
    <row r="453" spans="2:6" x14ac:dyDescent="0.2">
      <c r="B453" s="13"/>
      <c r="F453" s="13"/>
    </row>
    <row r="454" spans="2:6" x14ac:dyDescent="0.2">
      <c r="B454" s="13"/>
      <c r="F454" s="13"/>
    </row>
    <row r="455" spans="2:6" x14ac:dyDescent="0.2">
      <c r="B455" s="13"/>
      <c r="F455" s="13"/>
    </row>
    <row r="456" spans="2:6" x14ac:dyDescent="0.2">
      <c r="B456" s="13"/>
      <c r="F456" s="13"/>
    </row>
    <row r="457" spans="2:6" x14ac:dyDescent="0.2">
      <c r="B457" s="13"/>
      <c r="F457" s="13"/>
    </row>
    <row r="458" spans="2:6" x14ac:dyDescent="0.2">
      <c r="B458" s="13"/>
      <c r="F458" s="13"/>
    </row>
    <row r="459" spans="2:6" x14ac:dyDescent="0.2">
      <c r="B459" s="13"/>
      <c r="F459" s="13"/>
    </row>
    <row r="460" spans="2:6" x14ac:dyDescent="0.2">
      <c r="B460" s="13"/>
      <c r="F460" s="13"/>
    </row>
    <row r="461" spans="2:6" x14ac:dyDescent="0.2">
      <c r="B461" s="13"/>
      <c r="F461" s="13"/>
    </row>
    <row r="462" spans="2:6" x14ac:dyDescent="0.2">
      <c r="B462" s="13"/>
      <c r="F462" s="13"/>
    </row>
    <row r="463" spans="2:6" x14ac:dyDescent="0.2">
      <c r="B463" s="13"/>
      <c r="F463" s="13"/>
    </row>
    <row r="464" spans="2:6" x14ac:dyDescent="0.2">
      <c r="B464" s="13"/>
      <c r="F464" s="13"/>
    </row>
    <row r="465" spans="2:6" x14ac:dyDescent="0.2">
      <c r="B465" s="13"/>
      <c r="F465" s="13"/>
    </row>
    <row r="466" spans="2:6" x14ac:dyDescent="0.2">
      <c r="B466" s="13"/>
      <c r="F466" s="13"/>
    </row>
    <row r="467" spans="2:6" x14ac:dyDescent="0.2">
      <c r="B467" s="13"/>
      <c r="F467" s="13"/>
    </row>
    <row r="468" spans="2:6" x14ac:dyDescent="0.2">
      <c r="B468" s="13"/>
      <c r="F468" s="13"/>
    </row>
    <row r="469" spans="2:6" x14ac:dyDescent="0.2">
      <c r="B469" s="13"/>
      <c r="F469" s="13"/>
    </row>
    <row r="470" spans="2:6" x14ac:dyDescent="0.2">
      <c r="B470" s="13"/>
      <c r="F470" s="13"/>
    </row>
    <row r="471" spans="2:6" x14ac:dyDescent="0.2">
      <c r="B471" s="13"/>
      <c r="F471" s="13"/>
    </row>
    <row r="472" spans="2:6" x14ac:dyDescent="0.2">
      <c r="B472" s="13"/>
      <c r="F472" s="13"/>
    </row>
    <row r="473" spans="2:6" x14ac:dyDescent="0.2">
      <c r="B473" s="13"/>
      <c r="F473" s="13"/>
    </row>
    <row r="474" spans="2:6" x14ac:dyDescent="0.2">
      <c r="B474" s="13"/>
      <c r="F474" s="13"/>
    </row>
    <row r="475" spans="2:6" x14ac:dyDescent="0.2">
      <c r="B475" s="13"/>
      <c r="F475" s="13"/>
    </row>
    <row r="476" spans="2:6" x14ac:dyDescent="0.2">
      <c r="B476" s="13"/>
      <c r="F476" s="13"/>
    </row>
    <row r="477" spans="2:6" x14ac:dyDescent="0.2">
      <c r="B477" s="13"/>
      <c r="F477" s="13"/>
    </row>
    <row r="478" spans="2:6" x14ac:dyDescent="0.2">
      <c r="B478" s="13"/>
      <c r="F478" s="13"/>
    </row>
    <row r="479" spans="2:6" x14ac:dyDescent="0.2">
      <c r="B479" s="13"/>
      <c r="F479" s="13"/>
    </row>
    <row r="480" spans="2:6" x14ac:dyDescent="0.2">
      <c r="B480" s="13"/>
      <c r="F480" s="13"/>
    </row>
    <row r="481" spans="2:6" x14ac:dyDescent="0.2">
      <c r="B481" s="13"/>
      <c r="F481" s="13"/>
    </row>
    <row r="482" spans="2:6" x14ac:dyDescent="0.2">
      <c r="B482" s="13"/>
      <c r="F482" s="13"/>
    </row>
    <row r="483" spans="2:6" x14ac:dyDescent="0.2">
      <c r="B483" s="13"/>
      <c r="F483" s="13"/>
    </row>
    <row r="484" spans="2:6" x14ac:dyDescent="0.2">
      <c r="B484" s="13"/>
      <c r="F484" s="13"/>
    </row>
    <row r="485" spans="2:6" x14ac:dyDescent="0.2">
      <c r="B485" s="13"/>
      <c r="F485" s="13"/>
    </row>
    <row r="486" spans="2:6" x14ac:dyDescent="0.2">
      <c r="B486" s="13"/>
      <c r="F486" s="13"/>
    </row>
    <row r="487" spans="2:6" x14ac:dyDescent="0.2">
      <c r="B487" s="13"/>
      <c r="F487" s="13"/>
    </row>
    <row r="488" spans="2:6" x14ac:dyDescent="0.2">
      <c r="B488" s="13"/>
      <c r="F488" s="13"/>
    </row>
    <row r="489" spans="2:6" x14ac:dyDescent="0.2">
      <c r="B489" s="13"/>
      <c r="F489" s="13"/>
    </row>
    <row r="490" spans="2:6" x14ac:dyDescent="0.2">
      <c r="B490" s="13"/>
      <c r="F490" s="13"/>
    </row>
    <row r="491" spans="2:6" x14ac:dyDescent="0.2">
      <c r="B491" s="13"/>
      <c r="F491" s="13"/>
    </row>
    <row r="492" spans="2:6" x14ac:dyDescent="0.2">
      <c r="B492" s="13"/>
      <c r="F492" s="13"/>
    </row>
    <row r="493" spans="2:6" x14ac:dyDescent="0.2">
      <c r="B493" s="13"/>
      <c r="F493" s="13"/>
    </row>
    <row r="494" spans="2:6" x14ac:dyDescent="0.2">
      <c r="B494" s="13"/>
      <c r="F494" s="13"/>
    </row>
    <row r="495" spans="2:6" x14ac:dyDescent="0.2">
      <c r="B495" s="13"/>
      <c r="F495" s="13"/>
    </row>
    <row r="496" spans="2:6" x14ac:dyDescent="0.2">
      <c r="B496" s="13"/>
      <c r="F496" s="13"/>
    </row>
    <row r="497" spans="2:6" x14ac:dyDescent="0.2">
      <c r="B497" s="13"/>
      <c r="F497" s="13"/>
    </row>
    <row r="498" spans="2:6" x14ac:dyDescent="0.2">
      <c r="B498" s="13"/>
      <c r="F498" s="13"/>
    </row>
    <row r="499" spans="2:6" x14ac:dyDescent="0.2">
      <c r="B499" s="13"/>
      <c r="F499" s="13"/>
    </row>
    <row r="500" spans="2:6" x14ac:dyDescent="0.2">
      <c r="B500" s="13"/>
      <c r="F500" s="13"/>
    </row>
    <row r="501" spans="2:6" x14ac:dyDescent="0.2">
      <c r="B501" s="13"/>
      <c r="F501" s="13"/>
    </row>
    <row r="502" spans="2:6" x14ac:dyDescent="0.2">
      <c r="B502" s="13"/>
      <c r="F502" s="13"/>
    </row>
    <row r="503" spans="2:6" x14ac:dyDescent="0.2">
      <c r="B503" s="13"/>
      <c r="F503" s="13"/>
    </row>
    <row r="504" spans="2:6" x14ac:dyDescent="0.2">
      <c r="B504" s="13"/>
      <c r="F504" s="13"/>
    </row>
    <row r="505" spans="2:6" x14ac:dyDescent="0.2">
      <c r="B505" s="13"/>
      <c r="F505" s="13"/>
    </row>
    <row r="506" spans="2:6" x14ac:dyDescent="0.2">
      <c r="B506" s="13"/>
      <c r="F506" s="13"/>
    </row>
    <row r="507" spans="2:6" x14ac:dyDescent="0.2">
      <c r="B507" s="13"/>
      <c r="F507" s="13"/>
    </row>
    <row r="508" spans="2:6" x14ac:dyDescent="0.2">
      <c r="B508" s="13"/>
      <c r="F508" s="13"/>
    </row>
    <row r="509" spans="2:6" x14ac:dyDescent="0.2">
      <c r="B509" s="13"/>
      <c r="F509" s="13"/>
    </row>
    <row r="510" spans="2:6" x14ac:dyDescent="0.2">
      <c r="B510" s="13"/>
      <c r="F510" s="13"/>
    </row>
    <row r="511" spans="2:6" x14ac:dyDescent="0.2">
      <c r="B511" s="13"/>
      <c r="F511" s="13"/>
    </row>
    <row r="512" spans="2:6" x14ac:dyDescent="0.2">
      <c r="B512" s="13"/>
      <c r="F512" s="13"/>
    </row>
    <row r="513" spans="2:6" x14ac:dyDescent="0.2">
      <c r="B513" s="13"/>
      <c r="F513" s="13"/>
    </row>
    <row r="514" spans="2:6" x14ac:dyDescent="0.2">
      <c r="B514" s="13"/>
      <c r="F514" s="13"/>
    </row>
    <row r="515" spans="2:6" x14ac:dyDescent="0.2">
      <c r="B515" s="13"/>
      <c r="F515" s="13"/>
    </row>
    <row r="516" spans="2:6" x14ac:dyDescent="0.2">
      <c r="B516" s="13"/>
      <c r="F516" s="13"/>
    </row>
    <row r="517" spans="2:6" x14ac:dyDescent="0.2">
      <c r="B517" s="13"/>
      <c r="F517" s="13"/>
    </row>
    <row r="518" spans="2:6" x14ac:dyDescent="0.2">
      <c r="B518" s="13"/>
      <c r="F518" s="13"/>
    </row>
    <row r="519" spans="2:6" x14ac:dyDescent="0.2">
      <c r="B519" s="13"/>
      <c r="F519" s="13"/>
    </row>
    <row r="520" spans="2:6" x14ac:dyDescent="0.2">
      <c r="B520" s="13"/>
      <c r="F520" s="13"/>
    </row>
    <row r="521" spans="2:6" x14ac:dyDescent="0.2">
      <c r="B521" s="13"/>
      <c r="F521" s="13"/>
    </row>
    <row r="522" spans="2:6" x14ac:dyDescent="0.2">
      <c r="B522" s="13"/>
      <c r="F522" s="13"/>
    </row>
    <row r="523" spans="2:6" x14ac:dyDescent="0.2">
      <c r="B523" s="13"/>
      <c r="F523" s="13"/>
    </row>
    <row r="524" spans="2:6" x14ac:dyDescent="0.2">
      <c r="B524" s="13"/>
      <c r="F524" s="13"/>
    </row>
    <row r="525" spans="2:6" x14ac:dyDescent="0.2">
      <c r="B525" s="13"/>
      <c r="F525" s="13"/>
    </row>
    <row r="526" spans="2:6" x14ac:dyDescent="0.2">
      <c r="B526" s="13"/>
      <c r="F526" s="13"/>
    </row>
    <row r="527" spans="2:6" x14ac:dyDescent="0.2">
      <c r="B527" s="13"/>
      <c r="F527" s="13"/>
    </row>
    <row r="528" spans="2:6" x14ac:dyDescent="0.2">
      <c r="B528" s="13"/>
      <c r="F528" s="13"/>
    </row>
    <row r="529" spans="2:6" x14ac:dyDescent="0.2">
      <c r="B529" s="13"/>
      <c r="F529" s="13"/>
    </row>
    <row r="530" spans="2:6" x14ac:dyDescent="0.2">
      <c r="B530" s="13"/>
      <c r="F530" s="13"/>
    </row>
    <row r="531" spans="2:6" x14ac:dyDescent="0.2">
      <c r="B531" s="13"/>
      <c r="F531" s="13"/>
    </row>
    <row r="532" spans="2:6" x14ac:dyDescent="0.2">
      <c r="B532" s="13"/>
      <c r="F532" s="13"/>
    </row>
    <row r="533" spans="2:6" x14ac:dyDescent="0.2">
      <c r="B533" s="13"/>
      <c r="F533" s="13"/>
    </row>
    <row r="534" spans="2:6" x14ac:dyDescent="0.2">
      <c r="B534" s="13"/>
      <c r="F534" s="13"/>
    </row>
    <row r="535" spans="2:6" x14ac:dyDescent="0.2">
      <c r="B535" s="13"/>
      <c r="F535" s="13"/>
    </row>
    <row r="536" spans="2:6" x14ac:dyDescent="0.2">
      <c r="B536" s="13"/>
      <c r="F536" s="13"/>
    </row>
    <row r="537" spans="2:6" x14ac:dyDescent="0.2">
      <c r="B537" s="13"/>
      <c r="F537" s="13"/>
    </row>
    <row r="538" spans="2:6" x14ac:dyDescent="0.2">
      <c r="B538" s="13"/>
      <c r="F538" s="13"/>
    </row>
    <row r="539" spans="2:6" x14ac:dyDescent="0.2">
      <c r="B539" s="13"/>
      <c r="F539" s="13"/>
    </row>
    <row r="540" spans="2:6" x14ac:dyDescent="0.2">
      <c r="B540" s="13"/>
      <c r="F540" s="13"/>
    </row>
    <row r="541" spans="2:6" x14ac:dyDescent="0.2">
      <c r="B541" s="13"/>
      <c r="F541" s="13"/>
    </row>
    <row r="542" spans="2:6" x14ac:dyDescent="0.2">
      <c r="B542" s="13"/>
      <c r="F542" s="13"/>
    </row>
    <row r="543" spans="2:6" x14ac:dyDescent="0.2">
      <c r="B543" s="13"/>
      <c r="F543" s="13"/>
    </row>
    <row r="544" spans="2:6" x14ac:dyDescent="0.2">
      <c r="B544" s="13"/>
      <c r="F544" s="13"/>
    </row>
    <row r="545" spans="2:6" x14ac:dyDescent="0.2">
      <c r="B545" s="13"/>
      <c r="F545" s="13"/>
    </row>
    <row r="546" spans="2:6" x14ac:dyDescent="0.2">
      <c r="B546" s="13"/>
      <c r="F546" s="13"/>
    </row>
    <row r="547" spans="2:6" x14ac:dyDescent="0.2">
      <c r="B547" s="13"/>
      <c r="F547" s="13"/>
    </row>
    <row r="548" spans="2:6" x14ac:dyDescent="0.2">
      <c r="B548" s="13"/>
      <c r="F548" s="13"/>
    </row>
    <row r="549" spans="2:6" x14ac:dyDescent="0.2">
      <c r="B549" s="13"/>
      <c r="F549" s="13"/>
    </row>
    <row r="550" spans="2:6" x14ac:dyDescent="0.2">
      <c r="B550" s="13"/>
      <c r="F550" s="13"/>
    </row>
    <row r="551" spans="2:6" x14ac:dyDescent="0.2">
      <c r="B551" s="13"/>
      <c r="F551" s="13"/>
    </row>
    <row r="552" spans="2:6" x14ac:dyDescent="0.2">
      <c r="B552" s="13"/>
      <c r="F552" s="13"/>
    </row>
    <row r="553" spans="2:6" x14ac:dyDescent="0.2">
      <c r="B553" s="13"/>
      <c r="F553" s="13"/>
    </row>
    <row r="554" spans="2:6" x14ac:dyDescent="0.2">
      <c r="B554" s="13"/>
      <c r="F554" s="13"/>
    </row>
    <row r="555" spans="2:6" x14ac:dyDescent="0.2">
      <c r="B555" s="13"/>
      <c r="F555" s="13"/>
    </row>
    <row r="556" spans="2:6" x14ac:dyDescent="0.2">
      <c r="B556" s="13"/>
      <c r="F556" s="13"/>
    </row>
    <row r="557" spans="2:6" x14ac:dyDescent="0.2">
      <c r="B557" s="13"/>
      <c r="F557" s="13"/>
    </row>
    <row r="558" spans="2:6" x14ac:dyDescent="0.2">
      <c r="B558" s="13"/>
      <c r="F558" s="13"/>
    </row>
    <row r="559" spans="2:6" x14ac:dyDescent="0.2">
      <c r="B559" s="13"/>
      <c r="F559" s="13"/>
    </row>
    <row r="560" spans="2:6" x14ac:dyDescent="0.2">
      <c r="B560" s="13"/>
      <c r="F560" s="13"/>
    </row>
    <row r="561" spans="2:6" x14ac:dyDescent="0.2">
      <c r="B561" s="13"/>
      <c r="F561" s="13"/>
    </row>
    <row r="562" spans="2:6" x14ac:dyDescent="0.2">
      <c r="B562" s="13"/>
      <c r="F562" s="13"/>
    </row>
    <row r="563" spans="2:6" x14ac:dyDescent="0.2">
      <c r="B563" s="13"/>
      <c r="F563" s="13"/>
    </row>
    <row r="564" spans="2:6" x14ac:dyDescent="0.2">
      <c r="B564" s="13"/>
      <c r="F564" s="13"/>
    </row>
    <row r="565" spans="2:6" x14ac:dyDescent="0.2">
      <c r="B565" s="13"/>
      <c r="F565" s="13"/>
    </row>
    <row r="566" spans="2:6" x14ac:dyDescent="0.2">
      <c r="B566" s="13"/>
      <c r="F566" s="13"/>
    </row>
    <row r="567" spans="2:6" x14ac:dyDescent="0.2">
      <c r="B567" s="13"/>
      <c r="F567" s="13"/>
    </row>
    <row r="568" spans="2:6" x14ac:dyDescent="0.2">
      <c r="B568" s="13"/>
      <c r="F568" s="13"/>
    </row>
    <row r="569" spans="2:6" x14ac:dyDescent="0.2">
      <c r="B569" s="13"/>
      <c r="F569" s="13"/>
    </row>
    <row r="570" spans="2:6" x14ac:dyDescent="0.2">
      <c r="B570" s="13"/>
      <c r="F570" s="13"/>
    </row>
    <row r="571" spans="2:6" x14ac:dyDescent="0.2">
      <c r="B571" s="13"/>
      <c r="F571" s="13"/>
    </row>
    <row r="572" spans="2:6" x14ac:dyDescent="0.2">
      <c r="B572" s="13"/>
      <c r="F572" s="13"/>
    </row>
    <row r="573" spans="2:6" x14ac:dyDescent="0.2">
      <c r="B573" s="13"/>
      <c r="F573" s="13"/>
    </row>
    <row r="574" spans="2:6" x14ac:dyDescent="0.2">
      <c r="B574" s="13"/>
      <c r="F574" s="13"/>
    </row>
    <row r="575" spans="2:6" x14ac:dyDescent="0.2">
      <c r="B575" s="13"/>
      <c r="F575" s="13"/>
    </row>
    <row r="576" spans="2:6" x14ac:dyDescent="0.2">
      <c r="B576" s="13"/>
      <c r="F576" s="13"/>
    </row>
    <row r="577" spans="2:6" x14ac:dyDescent="0.2">
      <c r="B577" s="13"/>
      <c r="F577" s="13"/>
    </row>
    <row r="578" spans="2:6" x14ac:dyDescent="0.2">
      <c r="B578" s="13"/>
      <c r="F578" s="13"/>
    </row>
    <row r="579" spans="2:6" x14ac:dyDescent="0.2">
      <c r="B579" s="13"/>
      <c r="F579" s="13"/>
    </row>
    <row r="580" spans="2:6" x14ac:dyDescent="0.2">
      <c r="B580" s="13"/>
      <c r="F580" s="13"/>
    </row>
    <row r="581" spans="2:6" x14ac:dyDescent="0.2">
      <c r="B581" s="13"/>
      <c r="F581" s="13"/>
    </row>
    <row r="582" spans="2:6" x14ac:dyDescent="0.2">
      <c r="B582" s="13"/>
      <c r="F582" s="13"/>
    </row>
    <row r="583" spans="2:6" x14ac:dyDescent="0.2">
      <c r="B583" s="13"/>
      <c r="F583" s="13"/>
    </row>
    <row r="584" spans="2:6" x14ac:dyDescent="0.2">
      <c r="B584" s="13"/>
      <c r="F584" s="13"/>
    </row>
    <row r="585" spans="2:6" x14ac:dyDescent="0.2">
      <c r="B585" s="13"/>
      <c r="F585" s="13"/>
    </row>
    <row r="586" spans="2:6" x14ac:dyDescent="0.2">
      <c r="B586" s="13"/>
      <c r="F586" s="13"/>
    </row>
    <row r="587" spans="2:6" x14ac:dyDescent="0.2">
      <c r="B587" s="13"/>
      <c r="F587" s="13"/>
    </row>
    <row r="588" spans="2:6" x14ac:dyDescent="0.2">
      <c r="B588" s="13"/>
      <c r="F588" s="13"/>
    </row>
    <row r="589" spans="2:6" x14ac:dyDescent="0.2">
      <c r="B589" s="13"/>
      <c r="F589" s="13"/>
    </row>
    <row r="590" spans="2:6" x14ac:dyDescent="0.2">
      <c r="B590" s="13"/>
      <c r="F590" s="13"/>
    </row>
    <row r="591" spans="2:6" x14ac:dyDescent="0.2">
      <c r="B591" s="13"/>
      <c r="F591" s="13"/>
    </row>
    <row r="592" spans="2:6" x14ac:dyDescent="0.2">
      <c r="B592" s="13"/>
      <c r="F592" s="13"/>
    </row>
    <row r="593" spans="2:6" x14ac:dyDescent="0.2">
      <c r="B593" s="13"/>
      <c r="F593" s="13"/>
    </row>
    <row r="594" spans="2:6" x14ac:dyDescent="0.2">
      <c r="B594" s="13"/>
      <c r="F594" s="13"/>
    </row>
    <row r="595" spans="2:6" x14ac:dyDescent="0.2">
      <c r="B595" s="13"/>
      <c r="F595" s="13"/>
    </row>
    <row r="596" spans="2:6" x14ac:dyDescent="0.2">
      <c r="B596" s="13"/>
      <c r="F596" s="13"/>
    </row>
    <row r="597" spans="2:6" x14ac:dyDescent="0.2">
      <c r="B597" s="13"/>
      <c r="F597" s="13"/>
    </row>
    <row r="598" spans="2:6" x14ac:dyDescent="0.2">
      <c r="B598" s="13"/>
      <c r="F598" s="13"/>
    </row>
    <row r="599" spans="2:6" x14ac:dyDescent="0.2">
      <c r="B599" s="13"/>
      <c r="F599" s="13"/>
    </row>
    <row r="600" spans="2:6" x14ac:dyDescent="0.2">
      <c r="B600" s="13"/>
      <c r="F600" s="13"/>
    </row>
    <row r="601" spans="2:6" x14ac:dyDescent="0.2">
      <c r="B601" s="13"/>
      <c r="F601" s="13"/>
    </row>
    <row r="602" spans="2:6" x14ac:dyDescent="0.2">
      <c r="B602" s="13"/>
      <c r="F602" s="13"/>
    </row>
    <row r="603" spans="2:6" x14ac:dyDescent="0.2">
      <c r="B603" s="13"/>
      <c r="F603" s="13"/>
    </row>
    <row r="604" spans="2:6" x14ac:dyDescent="0.2">
      <c r="B604" s="13"/>
      <c r="F604" s="13"/>
    </row>
    <row r="605" spans="2:6" x14ac:dyDescent="0.2">
      <c r="B605" s="13"/>
      <c r="F605" s="13"/>
    </row>
    <row r="606" spans="2:6" x14ac:dyDescent="0.2">
      <c r="B606" s="13"/>
      <c r="F606" s="13"/>
    </row>
    <row r="607" spans="2:6" x14ac:dyDescent="0.2">
      <c r="B607" s="13"/>
      <c r="F607" s="13"/>
    </row>
    <row r="608" spans="2:6" x14ac:dyDescent="0.2">
      <c r="B608" s="13"/>
      <c r="F608" s="13"/>
    </row>
    <row r="609" spans="2:6" x14ac:dyDescent="0.2">
      <c r="B609" s="13"/>
      <c r="F609" s="13"/>
    </row>
    <row r="610" spans="2:6" x14ac:dyDescent="0.2">
      <c r="B610" s="13"/>
      <c r="F610" s="13"/>
    </row>
    <row r="611" spans="2:6" x14ac:dyDescent="0.2">
      <c r="B611" s="13"/>
      <c r="F611" s="13"/>
    </row>
    <row r="612" spans="2:6" x14ac:dyDescent="0.2">
      <c r="B612" s="13"/>
      <c r="F612" s="13"/>
    </row>
    <row r="613" spans="2:6" x14ac:dyDescent="0.2">
      <c r="B613" s="13"/>
      <c r="F613" s="13"/>
    </row>
    <row r="614" spans="2:6" x14ac:dyDescent="0.2">
      <c r="B614" s="13"/>
      <c r="F614" s="13"/>
    </row>
    <row r="615" spans="2:6" x14ac:dyDescent="0.2">
      <c r="B615" s="13"/>
      <c r="F615" s="13"/>
    </row>
    <row r="616" spans="2:6" x14ac:dyDescent="0.2">
      <c r="B616" s="13"/>
      <c r="F616" s="13"/>
    </row>
    <row r="617" spans="2:6" x14ac:dyDescent="0.2">
      <c r="B617" s="13"/>
      <c r="F617" s="13"/>
    </row>
    <row r="618" spans="2:6" x14ac:dyDescent="0.2">
      <c r="B618" s="13"/>
      <c r="F618" s="13"/>
    </row>
    <row r="619" spans="2:6" x14ac:dyDescent="0.2">
      <c r="B619" s="13"/>
      <c r="F619" s="13"/>
    </row>
    <row r="620" spans="2:6" x14ac:dyDescent="0.2">
      <c r="B620" s="13"/>
      <c r="F620" s="13"/>
    </row>
    <row r="621" spans="2:6" x14ac:dyDescent="0.2">
      <c r="B621" s="13"/>
      <c r="F621" s="13"/>
    </row>
    <row r="622" spans="2:6" x14ac:dyDescent="0.2">
      <c r="B622" s="13"/>
      <c r="F622" s="13"/>
    </row>
    <row r="623" spans="2:6" x14ac:dyDescent="0.2">
      <c r="B623" s="13"/>
      <c r="F623" s="13"/>
    </row>
    <row r="624" spans="2:6" x14ac:dyDescent="0.2">
      <c r="B624" s="13"/>
      <c r="F624" s="13"/>
    </row>
    <row r="625" spans="2:6" x14ac:dyDescent="0.2">
      <c r="B625" s="13"/>
      <c r="F625" s="13"/>
    </row>
    <row r="626" spans="2:6" x14ac:dyDescent="0.2">
      <c r="B626" s="13"/>
      <c r="F626" s="13"/>
    </row>
    <row r="627" spans="2:6" x14ac:dyDescent="0.2">
      <c r="B627" s="13"/>
      <c r="F627" s="13"/>
    </row>
    <row r="628" spans="2:6" x14ac:dyDescent="0.2">
      <c r="B628" s="13"/>
      <c r="F628" s="13"/>
    </row>
    <row r="629" spans="2:6" x14ac:dyDescent="0.2">
      <c r="B629" s="13"/>
      <c r="F629" s="13"/>
    </row>
    <row r="630" spans="2:6" x14ac:dyDescent="0.2">
      <c r="B630" s="13"/>
      <c r="F630" s="13"/>
    </row>
    <row r="631" spans="2:6" x14ac:dyDescent="0.2">
      <c r="B631" s="13"/>
      <c r="F631" s="13"/>
    </row>
    <row r="632" spans="2:6" x14ac:dyDescent="0.2">
      <c r="B632" s="13"/>
      <c r="F632" s="13"/>
    </row>
    <row r="633" spans="2:6" x14ac:dyDescent="0.2">
      <c r="B633" s="13"/>
      <c r="F633" s="13"/>
    </row>
    <row r="634" spans="2:6" x14ac:dyDescent="0.2">
      <c r="B634" s="13"/>
      <c r="F634" s="13"/>
    </row>
    <row r="635" spans="2:6" x14ac:dyDescent="0.2">
      <c r="B635" s="13"/>
      <c r="F635" s="13"/>
    </row>
    <row r="636" spans="2:6" x14ac:dyDescent="0.2">
      <c r="B636" s="13"/>
      <c r="F636" s="13"/>
    </row>
    <row r="637" spans="2:6" x14ac:dyDescent="0.2">
      <c r="B637" s="13"/>
      <c r="F637" s="13"/>
    </row>
  </sheetData>
  <phoneticPr fontId="20" type="noConversion"/>
  <hyperlinks>
    <hyperlink ref="P125" r:id="rId1" display="http://www.bav-astro.de/sfs/BAVM_link.php?BAVMnr=56" xr:uid="{00000000-0004-0000-0100-000000000000}"/>
    <hyperlink ref="P46" r:id="rId2" display="http://www.bav-astro.de/sfs/BAVM_link.php?BAVMnr=31" xr:uid="{00000000-0004-0000-0100-000001000000}"/>
    <hyperlink ref="P53" r:id="rId3" display="http://www.bav-astro.de/sfs/BAVM_link.php?BAVMnr=36" xr:uid="{00000000-0004-0000-0100-000002000000}"/>
    <hyperlink ref="P60" r:id="rId4" display="http://www.bav-astro.de/sfs/BAVM_link.php?BAVMnr=39" xr:uid="{00000000-0004-0000-0100-000003000000}"/>
    <hyperlink ref="P61" r:id="rId5" display="http://www.bav-astro.de/sfs/BAVM_link.php?BAVMnr=39" xr:uid="{00000000-0004-0000-0100-000004000000}"/>
    <hyperlink ref="P70" r:id="rId6" display="http://www.bav-astro.de/sfs/BAVM_link.php?BAVMnr=52" xr:uid="{00000000-0004-0000-0100-000005000000}"/>
    <hyperlink ref="P77" r:id="rId7" display="http://www.bav-astro.de/sfs/BAVM_link.php?BAVMnr=56" xr:uid="{00000000-0004-0000-0100-000006000000}"/>
    <hyperlink ref="P127" r:id="rId8" display="http://www.bav-astro.de/sfs/BAVM_link.php?BAVMnr=59" xr:uid="{00000000-0004-0000-0100-000007000000}"/>
    <hyperlink ref="P87" r:id="rId9" display="http://www.konkoly.hu/cgi-bin/IBVS?4097" xr:uid="{00000000-0004-0000-0100-000008000000}"/>
    <hyperlink ref="P88" r:id="rId10" display="http://www.konkoly.hu/cgi-bin/IBVS?4097" xr:uid="{00000000-0004-0000-0100-000009000000}"/>
    <hyperlink ref="P99" r:id="rId11" display="http://www.bav-astro.de/sfs/BAVM_link.php?BAVMnr=80" xr:uid="{00000000-0004-0000-0100-00000A000000}"/>
    <hyperlink ref="P100" r:id="rId12" display="http://www.bav-astro.de/sfs/BAVM_link.php?BAVMnr=80" xr:uid="{00000000-0004-0000-0100-00000B000000}"/>
    <hyperlink ref="P101" r:id="rId13" display="http://www.bav-astro.de/sfs/BAVM_link.php?BAVMnr=102" xr:uid="{00000000-0004-0000-0100-00000C000000}"/>
    <hyperlink ref="P107" r:id="rId14" display="http://www.bav-astro.de/sfs/BAVM_link.php?BAVMnr=111" xr:uid="{00000000-0004-0000-0100-00000D000000}"/>
    <hyperlink ref="P110" r:id="rId15" display="http://www.konkoly.hu/cgi-bin/IBVS?4888" xr:uid="{00000000-0004-0000-0100-00000E000000}"/>
    <hyperlink ref="P111" r:id="rId16" display="http://www.bav-astro.de/sfs/BAVM_link.php?BAVMnr=132" xr:uid="{00000000-0004-0000-0100-00000F000000}"/>
    <hyperlink ref="P137" r:id="rId17" display="http://www.konkoly.hu/cgi-bin/IBVS?5040" xr:uid="{00000000-0004-0000-0100-000010000000}"/>
    <hyperlink ref="P112" r:id="rId18" display="http://www.konkoly.hu/cgi-bin/IBVS?5583" xr:uid="{00000000-0004-0000-0100-000011000000}"/>
    <hyperlink ref="P113" r:id="rId19" display="http://www.bav-astro.de/sfs/BAVM_link.php?BAVMnr=172" xr:uid="{00000000-0004-0000-0100-000012000000}"/>
    <hyperlink ref="P138" r:id="rId20" display="http://var.astro.cz/oejv/issues/oejv0074.pdf" xr:uid="{00000000-0004-0000-0100-000013000000}"/>
    <hyperlink ref="P114" r:id="rId21" display="http://www.bav-astro.de/sfs/BAVM_link.php?BAVMnr=178" xr:uid="{00000000-0004-0000-0100-000014000000}"/>
    <hyperlink ref="P115" r:id="rId22" display="http://www.bav-astro.de/sfs/BAVM_link.php?BAVMnr=183" xr:uid="{00000000-0004-0000-0100-000015000000}"/>
    <hyperlink ref="P139" r:id="rId23" display="http://www.konkoly.hu/cgi-bin/IBVS?5820" xr:uid="{00000000-0004-0000-0100-000016000000}"/>
    <hyperlink ref="P116" r:id="rId24" display="http://www.konkoly.hu/cgi-bin/IBVS?5820" xr:uid="{00000000-0004-0000-0100-000017000000}"/>
    <hyperlink ref="P140" r:id="rId25" display="http://www.bav-astro.de/sfs/BAVM_link.php?BAVMnr=193" xr:uid="{00000000-0004-0000-0100-000018000000}"/>
    <hyperlink ref="P141" r:id="rId26" display="http://www.bav-astro.de/sfs/BAVM_link.php?BAVMnr=203" xr:uid="{00000000-0004-0000-0100-000019000000}"/>
    <hyperlink ref="P142" r:id="rId27" display="http://www.bav-astro.de/sfs/BAVM_link.php?BAVMnr=212" xr:uid="{00000000-0004-0000-0100-00001A000000}"/>
    <hyperlink ref="P117" r:id="rId28" display="http://www.konkoly.hu/cgi-bin/IBVS?5920" xr:uid="{00000000-0004-0000-0100-00001B000000}"/>
    <hyperlink ref="P118" r:id="rId29" display="http://www.bav-astro.de/sfs/BAVM_link.php?BAVMnr=215" xr:uid="{00000000-0004-0000-0100-00001C000000}"/>
    <hyperlink ref="P143" r:id="rId30" display="http://www.bav-astro.de/sfs/BAVM_link.php?BAVMnr=225" xr:uid="{00000000-0004-0000-0100-00001D000000}"/>
    <hyperlink ref="P119" r:id="rId31" display="http://www.bav-astro.de/sfs/BAVM_link.php?BAVMnr=231" xr:uid="{00000000-0004-0000-0100-00001E000000}"/>
    <hyperlink ref="P120" r:id="rId32" display="http://www.konkoly.hu/cgi-bin/IBVS?6042" xr:uid="{00000000-0004-0000-0100-00001F000000}"/>
    <hyperlink ref="P121" r:id="rId33" display="http://www.bav-astro.de/sfs/BAVM_link.php?BAVMnr=232" xr:uid="{00000000-0004-0000-0100-000020000000}"/>
    <hyperlink ref="P122" r:id="rId34" display="http://www.bav-astro.de/sfs/BAVM_link.php?BAVMnr=239" xr:uid="{00000000-0004-0000-0100-00002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2023-01-12T07:07:53Z</dcterms:modified>
</cp:coreProperties>
</file>