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EF91B84-DC1B-4C8A-A672-EEC56E42CBA3}" xr6:coauthVersionLast="47" xr6:coauthVersionMax="47" xr10:uidLastSave="{00000000-0000-0000-0000-000000000000}"/>
  <bookViews>
    <workbookView xWindow="14250" yWindow="375" windowWidth="1347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/>
  <c r="G43" i="1" s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Q30" i="1"/>
  <c r="D9" i="1"/>
  <c r="C9" i="1"/>
  <c r="Q29" i="1"/>
  <c r="Q28" i="1"/>
  <c r="G18" i="2"/>
  <c r="C18" i="2"/>
  <c r="G17" i="2"/>
  <c r="C17" i="2"/>
  <c r="G15" i="2"/>
  <c r="C15" i="2"/>
  <c r="G14" i="2"/>
  <c r="C14" i="2"/>
  <c r="G13" i="2"/>
  <c r="C13" i="2"/>
  <c r="G16" i="2"/>
  <c r="C16" i="2"/>
  <c r="G12" i="2"/>
  <c r="C12" i="2"/>
  <c r="G11" i="2"/>
  <c r="C11" i="2"/>
  <c r="H18" i="2"/>
  <c r="B18" i="2"/>
  <c r="D18" i="2"/>
  <c r="A18" i="2"/>
  <c r="H17" i="2"/>
  <c r="B17" i="2"/>
  <c r="D17" i="2"/>
  <c r="A17" i="2"/>
  <c r="H15" i="2"/>
  <c r="B15" i="2"/>
  <c r="D15" i="2"/>
  <c r="A15" i="2"/>
  <c r="H14" i="2"/>
  <c r="B14" i="2"/>
  <c r="D14" i="2"/>
  <c r="A14" i="2"/>
  <c r="H13" i="2"/>
  <c r="B13" i="2"/>
  <c r="D13" i="2"/>
  <c r="A13" i="2"/>
  <c r="H16" i="2"/>
  <c r="B16" i="2"/>
  <c r="D16" i="2"/>
  <c r="A16" i="2"/>
  <c r="H12" i="2"/>
  <c r="B12" i="2"/>
  <c r="D12" i="2"/>
  <c r="A12" i="2"/>
  <c r="H11" i="2"/>
  <c r="B11" i="2"/>
  <c r="D11" i="2"/>
  <c r="A11" i="2"/>
  <c r="F17" i="1"/>
  <c r="C17" i="1"/>
  <c r="E22" i="1"/>
  <c r="F22" i="1"/>
  <c r="Q24" i="1"/>
  <c r="Q25" i="1"/>
  <c r="Q26" i="1"/>
  <c r="Q27" i="1"/>
  <c r="Q23" i="1"/>
  <c r="Q22" i="1"/>
  <c r="C7" i="1"/>
  <c r="C8" i="1"/>
  <c r="E21" i="1"/>
  <c r="F21" i="1"/>
  <c r="Q21" i="1"/>
  <c r="E14" i="2"/>
  <c r="E15" i="2"/>
  <c r="E17" i="2"/>
  <c r="E11" i="2"/>
  <c r="E12" i="2"/>
  <c r="E16" i="2"/>
  <c r="E23" i="1"/>
  <c r="F23" i="1"/>
  <c r="E26" i="1"/>
  <c r="F26" i="1"/>
  <c r="E29" i="1"/>
  <c r="F29" i="1"/>
  <c r="G29" i="1"/>
  <c r="K29" i="1"/>
  <c r="G28" i="1"/>
  <c r="I28" i="1"/>
  <c r="E27" i="1"/>
  <c r="F27" i="1"/>
  <c r="G27" i="1"/>
  <c r="J27" i="1"/>
  <c r="G21" i="1"/>
  <c r="G22" i="1"/>
  <c r="I22" i="1"/>
  <c r="E25" i="1"/>
  <c r="F25" i="1"/>
  <c r="G25" i="1"/>
  <c r="K25" i="1"/>
  <c r="E28" i="1"/>
  <c r="F28" i="1"/>
  <c r="G24" i="1"/>
  <c r="K24" i="1"/>
  <c r="E30" i="1"/>
  <c r="F30" i="1"/>
  <c r="G30" i="1"/>
  <c r="K30" i="1"/>
  <c r="G26" i="1"/>
  <c r="K26" i="1"/>
  <c r="E24" i="1"/>
  <c r="F24" i="1"/>
  <c r="H21" i="1"/>
  <c r="E18" i="2"/>
  <c r="E13" i="2"/>
  <c r="C12" i="1"/>
  <c r="C11" i="1"/>
  <c r="O33" i="1" l="1"/>
  <c r="O37" i="1"/>
  <c r="O41" i="1"/>
  <c r="O45" i="1"/>
  <c r="O32" i="1"/>
  <c r="O36" i="1"/>
  <c r="O40" i="1"/>
  <c r="O44" i="1"/>
  <c r="O31" i="1"/>
  <c r="O35" i="1"/>
  <c r="O39" i="1"/>
  <c r="O43" i="1"/>
  <c r="O34" i="1"/>
  <c r="O38" i="1"/>
  <c r="O42" i="1"/>
  <c r="O46" i="1"/>
  <c r="O24" i="1"/>
  <c r="C15" i="1"/>
  <c r="F18" i="1" s="1"/>
  <c r="O29" i="1"/>
  <c r="O23" i="1"/>
  <c r="O21" i="1"/>
  <c r="O25" i="1"/>
  <c r="O26" i="1"/>
  <c r="O30" i="1"/>
  <c r="O22" i="1"/>
  <c r="O27" i="1"/>
  <c r="O28" i="1"/>
  <c r="C16" i="1"/>
  <c r="D18" i="1" s="1"/>
  <c r="C18" i="1" l="1"/>
  <c r="F19" i="1"/>
</calcChain>
</file>

<file path=xl/sharedStrings.xml><?xml version="1.0" encoding="utf-8"?>
<sst xmlns="http://schemas.openxmlformats.org/spreadsheetml/2006/main" count="177" uniqueCount="103">
  <si>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</si>
  <si>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</si>
  <si>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</si>
  <si>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</si>
  <si>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</si>
  <si>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</si>
  <si>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</si>
  <si>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</si>
  <si>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</si>
  <si>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</si>
  <si>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</si>
  <si>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</si>
  <si>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</si>
  <si>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</si>
  <si>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</si>
  <si>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</si>
  <si>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</si>
  <si>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</si>
  <si>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</si>
  <si>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</si>
  <si>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</si>
  <si>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</si>
  <si>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</si>
  <si>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</si>
  <si>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</si>
  <si>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</si>
  <si>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</si>
  <si>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</si>
  <si>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</si>
  <si>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Bull.81</t>
  </si>
  <si>
    <t>B</t>
  </si>
  <si>
    <t>IBVS 5296</t>
  </si>
  <si>
    <t># of data points:</t>
  </si>
  <si>
    <t>EB/SD</t>
  </si>
  <si>
    <t>V1188 Cyg / na</t>
  </si>
  <si>
    <t xml:space="preserve">20 16 07.1 +52 08 25 </t>
  </si>
  <si>
    <t>Ref: IBVS 4720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</si>
  <si>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</si>
  <si>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</si>
  <si>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</si>
  <si>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</si>
  <si>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</si>
  <si>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</si>
  <si>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OEJV 0074</t>
  </si>
  <si>
    <t>I</t>
  </si>
  <si>
    <t>CCD</t>
  </si>
  <si>
    <t>Start of linear fit &gt;&gt;&gt;&gt;&gt;&gt;&gt;&gt;&gt;&gt;&gt;&gt;&gt;&gt;&gt;&gt;&gt;&gt;&gt;&gt;&gt;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</si>
  <si>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</si>
  <si>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</si>
  <si>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</si>
  <si>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</si>
  <si>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</si>
  <si>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</si>
  <si>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</si>
  <si>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</si>
  <si>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</si>
  <si>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</si>
  <si>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2451146.4794 </t>
  </si>
  <si>
    <t> 28.11.1998 23:30 </t>
  </si>
  <si>
    <t> -0.1586 </t>
  </si>
  <si>
    <t>E </t>
  </si>
  <si>
    <t>o</t>
  </si>
  <si>
    <t> K.&amp; M.Rätz </t>
  </si>
  <si>
    <t>BAVM 152 </t>
  </si>
  <si>
    <t>2452043.42671 </t>
  </si>
  <si>
    <t> 13.05.2001 22:14 </t>
  </si>
  <si>
    <t> -0.01142 </t>
  </si>
  <si>
    <t>C </t>
  </si>
  <si>
    <t> J.Šafár </t>
  </si>
  <si>
    <t>OEJV 0074 </t>
  </si>
  <si>
    <t>2452100.485 </t>
  </si>
  <si>
    <t> 09.07.2001 23:38 </t>
  </si>
  <si>
    <t> -0.014 </t>
  </si>
  <si>
    <t>?</t>
  </si>
  <si>
    <t> E.Blättler </t>
  </si>
  <si>
    <t> BBS 126 </t>
  </si>
  <si>
    <t>2452123.48460 </t>
  </si>
  <si>
    <t> 01.08.2001 23:37 </t>
  </si>
  <si>
    <t> -0.00976 </t>
  </si>
  <si>
    <t> K.Koss </t>
  </si>
  <si>
    <t>2452485.43240 </t>
  </si>
  <si>
    <t> 29.07.2002 22:22 </t>
  </si>
  <si>
    <t> -0.01831 </t>
  </si>
  <si>
    <t> P.Hájek </t>
  </si>
  <si>
    <t>2454239.4283 </t>
  </si>
  <si>
    <t> 18.05.2007 22:16 </t>
  </si>
  <si>
    <t> -0.0203 </t>
  </si>
  <si>
    <t>-I</t>
  </si>
  <si>
    <t> F.Agerer </t>
  </si>
  <si>
    <t>BAVM 186 </t>
  </si>
  <si>
    <t>2454736.3859 </t>
  </si>
  <si>
    <t> 26.09.2008 21:15 </t>
  </si>
  <si>
    <t>29777</t>
  </si>
  <si>
    <t> -0.0075 </t>
  </si>
  <si>
    <t> U.Schmidt </t>
  </si>
  <si>
    <t>BAVM 203 </t>
  </si>
  <si>
    <t>2455075.3371 </t>
  </si>
  <si>
    <t> 31.08.2009 20:05 </t>
  </si>
  <si>
    <t>30175</t>
  </si>
  <si>
    <t> -0.0177 </t>
  </si>
  <si>
    <t>BAVM 212 </t>
  </si>
  <si>
    <t>BAD?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</si>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</sst>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9" formatCode="0.00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center" wrapText="1"/>
    </xf>
    <xf numFmtId="0" fontId="8" fillId="0" borderId="0" xfId="0" applyFont="1" applyAlignment="1"/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9" fontId="13" fillId="0" borderId="0" xfId="0" applyNumberFormat="1" applyFont="1" applyAlignment="1">
      <alignment horizontal="left"/>
    </xf>
    <xf numFmtId="179" fontId="5" fillId="0" borderId="0" xfId="0" applyNumberFormat="1" applyFont="1" applyFill="1" applyAlignment="1">
      <alignment horizontal="left"/>
    </xf>
    <xf numFmtId="179" fontId="0" fillId="0" borderId="0" xfId="0" applyNumberFormat="1" applyAlignment="1">
      <alignment horizontal="left"/>
    </xf>
    <xf numFmtId="179" fontId="19" fillId="0" borderId="0" xfId="0" applyNumberFormat="1" applyFont="1" applyAlignment="1">
      <alignment horizontal="left"/>
    </xf>
    <xf numFmtId="179" fontId="22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V1188 Cyg - O-C Diagr.</a:t>
            </a:r>
          </a:p>
        </c:rich>
      </c:tx>
      <c:layout>
        <c:manualLayout>
          <c:xMode val="edge"/>
          <c:yMode val="edge"/>
          <c:x val="0.3492333901192504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076660988075"/>
          <c:y val="0.14769252958613219"/>
          <c:w val="0.8006814310051106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20311</c:v>
                </c:pt>
                <c:pt idx="2">
                  <c:v>25562</c:v>
                </c:pt>
                <c:pt idx="3">
                  <c:v>26615</c:v>
                </c:pt>
                <c:pt idx="4">
                  <c:v>26709</c:v>
                </c:pt>
                <c:pt idx="5">
                  <c:v>27134</c:v>
                </c:pt>
                <c:pt idx="6">
                  <c:v>29193.5</c:v>
                </c:pt>
                <c:pt idx="7">
                  <c:v>26682</c:v>
                </c:pt>
                <c:pt idx="8">
                  <c:v>29777</c:v>
                </c:pt>
                <c:pt idx="9">
                  <c:v>30175</c:v>
                </c:pt>
                <c:pt idx="10">
                  <c:v>33146</c:v>
                </c:pt>
                <c:pt idx="11">
                  <c:v>33167</c:v>
                </c:pt>
                <c:pt idx="12">
                  <c:v>33585</c:v>
                </c:pt>
                <c:pt idx="13">
                  <c:v>33996</c:v>
                </c:pt>
                <c:pt idx="14">
                  <c:v>33997</c:v>
                </c:pt>
                <c:pt idx="15">
                  <c:v>34023</c:v>
                </c:pt>
                <c:pt idx="16">
                  <c:v>34496</c:v>
                </c:pt>
                <c:pt idx="17">
                  <c:v>34846</c:v>
                </c:pt>
                <c:pt idx="18">
                  <c:v>34865</c:v>
                </c:pt>
                <c:pt idx="19">
                  <c:v>34903.5</c:v>
                </c:pt>
                <c:pt idx="20">
                  <c:v>34948</c:v>
                </c:pt>
                <c:pt idx="21">
                  <c:v>35284</c:v>
                </c:pt>
                <c:pt idx="22">
                  <c:v>35334.5</c:v>
                </c:pt>
                <c:pt idx="23">
                  <c:v>35709</c:v>
                </c:pt>
                <c:pt idx="24">
                  <c:v>35725.5</c:v>
                </c:pt>
                <c:pt idx="25">
                  <c:v>35743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1-4417-9547-2B31319DF1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8.0000000000000004E-4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8.0000000000000004E-4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20311</c:v>
                </c:pt>
                <c:pt idx="2">
                  <c:v>25562</c:v>
                </c:pt>
                <c:pt idx="3">
                  <c:v>26615</c:v>
                </c:pt>
                <c:pt idx="4">
                  <c:v>26709</c:v>
                </c:pt>
                <c:pt idx="5">
                  <c:v>27134</c:v>
                </c:pt>
                <c:pt idx="6">
                  <c:v>29193.5</c:v>
                </c:pt>
                <c:pt idx="7">
                  <c:v>26682</c:v>
                </c:pt>
                <c:pt idx="8">
                  <c:v>29777</c:v>
                </c:pt>
                <c:pt idx="9">
                  <c:v>30175</c:v>
                </c:pt>
                <c:pt idx="10">
                  <c:v>33146</c:v>
                </c:pt>
                <c:pt idx="11">
                  <c:v>33167</c:v>
                </c:pt>
                <c:pt idx="12">
                  <c:v>33585</c:v>
                </c:pt>
                <c:pt idx="13">
                  <c:v>33996</c:v>
                </c:pt>
                <c:pt idx="14">
                  <c:v>33997</c:v>
                </c:pt>
                <c:pt idx="15">
                  <c:v>34023</c:v>
                </c:pt>
                <c:pt idx="16">
                  <c:v>34496</c:v>
                </c:pt>
                <c:pt idx="17">
                  <c:v>34846</c:v>
                </c:pt>
                <c:pt idx="18">
                  <c:v>34865</c:v>
                </c:pt>
                <c:pt idx="19">
                  <c:v>34903.5</c:v>
                </c:pt>
                <c:pt idx="20">
                  <c:v>34948</c:v>
                </c:pt>
                <c:pt idx="21">
                  <c:v>35284</c:v>
                </c:pt>
                <c:pt idx="22">
                  <c:v>35334.5</c:v>
                </c:pt>
                <c:pt idx="23">
                  <c:v>35709</c:v>
                </c:pt>
                <c:pt idx="24">
                  <c:v>35725.5</c:v>
                </c:pt>
                <c:pt idx="25">
                  <c:v>35743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-1.8882000003941357E-2</c:v>
                </c:pt>
                <c:pt idx="7">
                  <c:v>-1.4483999999356456E-2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B1-4417-9547-2B31319DF1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8.0000000000000004E-4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Active!$D$21:$D$30</c:f>
                <c:numCache>
                  <c:formatCode>General</c:formatCode>
                  <c:ptCount val="10"/>
                  <c:pt idx="0">
                    <c:v>0</c:v>
                  </c:pt>
                  <c:pt idx="2">
                    <c:v>8.0000000000000004E-4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20311</c:v>
                </c:pt>
                <c:pt idx="2">
                  <c:v>25562</c:v>
                </c:pt>
                <c:pt idx="3">
                  <c:v>26615</c:v>
                </c:pt>
                <c:pt idx="4">
                  <c:v>26709</c:v>
                </c:pt>
                <c:pt idx="5">
                  <c:v>27134</c:v>
                </c:pt>
                <c:pt idx="6">
                  <c:v>29193.5</c:v>
                </c:pt>
                <c:pt idx="7">
                  <c:v>26682</c:v>
                </c:pt>
                <c:pt idx="8">
                  <c:v>29777</c:v>
                </c:pt>
                <c:pt idx="9">
                  <c:v>30175</c:v>
                </c:pt>
                <c:pt idx="10">
                  <c:v>33146</c:v>
                </c:pt>
                <c:pt idx="11">
                  <c:v>33167</c:v>
                </c:pt>
                <c:pt idx="12">
                  <c:v>33585</c:v>
                </c:pt>
                <c:pt idx="13">
                  <c:v>33996</c:v>
                </c:pt>
                <c:pt idx="14">
                  <c:v>33997</c:v>
                </c:pt>
                <c:pt idx="15">
                  <c:v>34023</c:v>
                </c:pt>
                <c:pt idx="16">
                  <c:v>34496</c:v>
                </c:pt>
                <c:pt idx="17">
                  <c:v>34846</c:v>
                </c:pt>
                <c:pt idx="18">
                  <c:v>34865</c:v>
                </c:pt>
                <c:pt idx="19">
                  <c:v>34903.5</c:v>
                </c:pt>
                <c:pt idx="20">
                  <c:v>34948</c:v>
                </c:pt>
                <c:pt idx="21">
                  <c:v>35284</c:v>
                </c:pt>
                <c:pt idx="22">
                  <c:v>35334.5</c:v>
                </c:pt>
                <c:pt idx="23">
                  <c:v>35709</c:v>
                </c:pt>
                <c:pt idx="24">
                  <c:v>35725.5</c:v>
                </c:pt>
                <c:pt idx="25">
                  <c:v>35743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">
                  <c:v>-2.0297000002756249E-2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B1-4417-9547-2B31319DF1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8.0000000000000004E-4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8.0000000000000004E-4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20311</c:v>
                </c:pt>
                <c:pt idx="2">
                  <c:v>25562</c:v>
                </c:pt>
                <c:pt idx="3">
                  <c:v>26615</c:v>
                </c:pt>
                <c:pt idx="4">
                  <c:v>26709</c:v>
                </c:pt>
                <c:pt idx="5">
                  <c:v>27134</c:v>
                </c:pt>
                <c:pt idx="6">
                  <c:v>29193.5</c:v>
                </c:pt>
                <c:pt idx="7">
                  <c:v>26682</c:v>
                </c:pt>
                <c:pt idx="8">
                  <c:v>29777</c:v>
                </c:pt>
                <c:pt idx="9">
                  <c:v>30175</c:v>
                </c:pt>
                <c:pt idx="10">
                  <c:v>33146</c:v>
                </c:pt>
                <c:pt idx="11">
                  <c:v>33167</c:v>
                </c:pt>
                <c:pt idx="12">
                  <c:v>33585</c:v>
                </c:pt>
                <c:pt idx="13">
                  <c:v>33996</c:v>
                </c:pt>
                <c:pt idx="14">
                  <c:v>33997</c:v>
                </c:pt>
                <c:pt idx="15">
                  <c:v>34023</c:v>
                </c:pt>
                <c:pt idx="16">
                  <c:v>34496</c:v>
                </c:pt>
                <c:pt idx="17">
                  <c:v>34846</c:v>
                </c:pt>
                <c:pt idx="18">
                  <c:v>34865</c:v>
                </c:pt>
                <c:pt idx="19">
                  <c:v>34903.5</c:v>
                </c:pt>
                <c:pt idx="20">
                  <c:v>34948</c:v>
                </c:pt>
                <c:pt idx="21">
                  <c:v>35284</c:v>
                </c:pt>
                <c:pt idx="22">
                  <c:v>35334.5</c:v>
                </c:pt>
                <c:pt idx="23">
                  <c:v>35709</c:v>
                </c:pt>
                <c:pt idx="24">
                  <c:v>35725.5</c:v>
                </c:pt>
                <c:pt idx="25">
                  <c:v>35743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">
                  <c:v>-1.1420000002544839E-2</c:v>
                </c:pt>
                <c:pt idx="4">
                  <c:v>-9.758000000147149E-3</c:v>
                </c:pt>
                <c:pt idx="5">
                  <c:v>-1.8308000006072689E-2</c:v>
                </c:pt>
                <c:pt idx="8">
                  <c:v>-7.4740000054589473E-3</c:v>
                </c:pt>
                <c:pt idx="9">
                  <c:v>-1.7750000006344635E-2</c:v>
                </c:pt>
                <c:pt idx="10">
                  <c:v>-2.4752000004809815E-2</c:v>
                </c:pt>
                <c:pt idx="11">
                  <c:v>-2.535399999760557E-2</c:v>
                </c:pt>
                <c:pt idx="12">
                  <c:v>-2.7770000000600703E-2</c:v>
                </c:pt>
                <c:pt idx="13">
                  <c:v>-2.5251999999454711E-2</c:v>
                </c:pt>
                <c:pt idx="14">
                  <c:v>-2.4214000004576519E-2</c:v>
                </c:pt>
                <c:pt idx="15">
                  <c:v>-2.3126000007323455E-2</c:v>
                </c:pt>
                <c:pt idx="16">
                  <c:v>-2.4852000002283603E-2</c:v>
                </c:pt>
                <c:pt idx="17">
                  <c:v>-2.9952000004414003E-2</c:v>
                </c:pt>
                <c:pt idx="18">
                  <c:v>-2.9730000002018642E-2</c:v>
                </c:pt>
                <c:pt idx="19">
                  <c:v>-3.6717000009957701E-2</c:v>
                </c:pt>
                <c:pt idx="20">
                  <c:v>-3.1976000005670357E-2</c:v>
                </c:pt>
                <c:pt idx="21">
                  <c:v>-3.1508000000030734E-2</c:v>
                </c:pt>
                <c:pt idx="22">
                  <c:v>-3.253900000709109E-2</c:v>
                </c:pt>
                <c:pt idx="23">
                  <c:v>-2.2558000004210044E-2</c:v>
                </c:pt>
                <c:pt idx="24">
                  <c:v>-2.2281000005023088E-2</c:v>
                </c:pt>
                <c:pt idx="25">
                  <c:v>-2.3966000000655185E-2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B1-4417-9547-2B31319DF1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8.0000000000000004E-4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8.0000000000000004E-4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20311</c:v>
                </c:pt>
                <c:pt idx="2">
                  <c:v>25562</c:v>
                </c:pt>
                <c:pt idx="3">
                  <c:v>26615</c:v>
                </c:pt>
                <c:pt idx="4">
                  <c:v>26709</c:v>
                </c:pt>
                <c:pt idx="5">
                  <c:v>27134</c:v>
                </c:pt>
                <c:pt idx="6">
                  <c:v>29193.5</c:v>
                </c:pt>
                <c:pt idx="7">
                  <c:v>26682</c:v>
                </c:pt>
                <c:pt idx="8">
                  <c:v>29777</c:v>
                </c:pt>
                <c:pt idx="9">
                  <c:v>30175</c:v>
                </c:pt>
                <c:pt idx="10">
                  <c:v>33146</c:v>
                </c:pt>
                <c:pt idx="11">
                  <c:v>33167</c:v>
                </c:pt>
                <c:pt idx="12">
                  <c:v>33585</c:v>
                </c:pt>
                <c:pt idx="13">
                  <c:v>33996</c:v>
                </c:pt>
                <c:pt idx="14">
                  <c:v>33997</c:v>
                </c:pt>
                <c:pt idx="15">
                  <c:v>34023</c:v>
                </c:pt>
                <c:pt idx="16">
                  <c:v>34496</c:v>
                </c:pt>
                <c:pt idx="17">
                  <c:v>34846</c:v>
                </c:pt>
                <c:pt idx="18">
                  <c:v>34865</c:v>
                </c:pt>
                <c:pt idx="19">
                  <c:v>34903.5</c:v>
                </c:pt>
                <c:pt idx="20">
                  <c:v>34948</c:v>
                </c:pt>
                <c:pt idx="21">
                  <c:v>35284</c:v>
                </c:pt>
                <c:pt idx="22">
                  <c:v>35334.5</c:v>
                </c:pt>
                <c:pt idx="23">
                  <c:v>35709</c:v>
                </c:pt>
                <c:pt idx="24">
                  <c:v>35725.5</c:v>
                </c:pt>
                <c:pt idx="25">
                  <c:v>35743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B1-4417-9547-2B31319DF1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8.0000000000000004E-4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8.0000000000000004E-4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20311</c:v>
                </c:pt>
                <c:pt idx="2">
                  <c:v>25562</c:v>
                </c:pt>
                <c:pt idx="3">
                  <c:v>26615</c:v>
                </c:pt>
                <c:pt idx="4">
                  <c:v>26709</c:v>
                </c:pt>
                <c:pt idx="5">
                  <c:v>27134</c:v>
                </c:pt>
                <c:pt idx="6">
                  <c:v>29193.5</c:v>
                </c:pt>
                <c:pt idx="7">
                  <c:v>26682</c:v>
                </c:pt>
                <c:pt idx="8">
                  <c:v>29777</c:v>
                </c:pt>
                <c:pt idx="9">
                  <c:v>30175</c:v>
                </c:pt>
                <c:pt idx="10">
                  <c:v>33146</c:v>
                </c:pt>
                <c:pt idx="11">
                  <c:v>33167</c:v>
                </c:pt>
                <c:pt idx="12">
                  <c:v>33585</c:v>
                </c:pt>
                <c:pt idx="13">
                  <c:v>33996</c:v>
                </c:pt>
                <c:pt idx="14">
                  <c:v>33997</c:v>
                </c:pt>
                <c:pt idx="15">
                  <c:v>34023</c:v>
                </c:pt>
                <c:pt idx="16">
                  <c:v>34496</c:v>
                </c:pt>
                <c:pt idx="17">
                  <c:v>34846</c:v>
                </c:pt>
                <c:pt idx="18">
                  <c:v>34865</c:v>
                </c:pt>
                <c:pt idx="19">
                  <c:v>34903.5</c:v>
                </c:pt>
                <c:pt idx="20">
                  <c:v>34948</c:v>
                </c:pt>
                <c:pt idx="21">
                  <c:v>35284</c:v>
                </c:pt>
                <c:pt idx="22">
                  <c:v>35334.5</c:v>
                </c:pt>
                <c:pt idx="23">
                  <c:v>35709</c:v>
                </c:pt>
                <c:pt idx="24">
                  <c:v>35725.5</c:v>
                </c:pt>
                <c:pt idx="25">
                  <c:v>35743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B1-4417-9547-2B31319DF1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8.0000000000000004E-4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8.0000000000000004E-4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20311</c:v>
                </c:pt>
                <c:pt idx="2">
                  <c:v>25562</c:v>
                </c:pt>
                <c:pt idx="3">
                  <c:v>26615</c:v>
                </c:pt>
                <c:pt idx="4">
                  <c:v>26709</c:v>
                </c:pt>
                <c:pt idx="5">
                  <c:v>27134</c:v>
                </c:pt>
                <c:pt idx="6">
                  <c:v>29193.5</c:v>
                </c:pt>
                <c:pt idx="7">
                  <c:v>26682</c:v>
                </c:pt>
                <c:pt idx="8">
                  <c:v>29777</c:v>
                </c:pt>
                <c:pt idx="9">
                  <c:v>30175</c:v>
                </c:pt>
                <c:pt idx="10">
                  <c:v>33146</c:v>
                </c:pt>
                <c:pt idx="11">
                  <c:v>33167</c:v>
                </c:pt>
                <c:pt idx="12">
                  <c:v>33585</c:v>
                </c:pt>
                <c:pt idx="13">
                  <c:v>33996</c:v>
                </c:pt>
                <c:pt idx="14">
                  <c:v>33997</c:v>
                </c:pt>
                <c:pt idx="15">
                  <c:v>34023</c:v>
                </c:pt>
                <c:pt idx="16">
                  <c:v>34496</c:v>
                </c:pt>
                <c:pt idx="17">
                  <c:v>34846</c:v>
                </c:pt>
                <c:pt idx="18">
                  <c:v>34865</c:v>
                </c:pt>
                <c:pt idx="19">
                  <c:v>34903.5</c:v>
                </c:pt>
                <c:pt idx="20">
                  <c:v>34948</c:v>
                </c:pt>
                <c:pt idx="21">
                  <c:v>35284</c:v>
                </c:pt>
                <c:pt idx="22">
                  <c:v>35334.5</c:v>
                </c:pt>
                <c:pt idx="23">
                  <c:v>35709</c:v>
                </c:pt>
                <c:pt idx="24">
                  <c:v>35725.5</c:v>
                </c:pt>
                <c:pt idx="25">
                  <c:v>35743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B1-4417-9547-2B31319DF1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20311</c:v>
                </c:pt>
                <c:pt idx="2">
                  <c:v>25562</c:v>
                </c:pt>
                <c:pt idx="3">
                  <c:v>26615</c:v>
                </c:pt>
                <c:pt idx="4">
                  <c:v>26709</c:v>
                </c:pt>
                <c:pt idx="5">
                  <c:v>27134</c:v>
                </c:pt>
                <c:pt idx="6">
                  <c:v>29193.5</c:v>
                </c:pt>
                <c:pt idx="7">
                  <c:v>26682</c:v>
                </c:pt>
                <c:pt idx="8">
                  <c:v>29777</c:v>
                </c:pt>
                <c:pt idx="9">
                  <c:v>30175</c:v>
                </c:pt>
                <c:pt idx="10">
                  <c:v>33146</c:v>
                </c:pt>
                <c:pt idx="11">
                  <c:v>33167</c:v>
                </c:pt>
                <c:pt idx="12">
                  <c:v>33585</c:v>
                </c:pt>
                <c:pt idx="13">
                  <c:v>33996</c:v>
                </c:pt>
                <c:pt idx="14">
                  <c:v>33997</c:v>
                </c:pt>
                <c:pt idx="15">
                  <c:v>34023</c:v>
                </c:pt>
                <c:pt idx="16">
                  <c:v>34496</c:v>
                </c:pt>
                <c:pt idx="17">
                  <c:v>34846</c:v>
                </c:pt>
                <c:pt idx="18">
                  <c:v>34865</c:v>
                </c:pt>
                <c:pt idx="19">
                  <c:v>34903.5</c:v>
                </c:pt>
                <c:pt idx="20">
                  <c:v>34948</c:v>
                </c:pt>
                <c:pt idx="21">
                  <c:v>35284</c:v>
                </c:pt>
                <c:pt idx="22">
                  <c:v>35334.5</c:v>
                </c:pt>
                <c:pt idx="23">
                  <c:v>35709</c:v>
                </c:pt>
                <c:pt idx="24">
                  <c:v>35725.5</c:v>
                </c:pt>
                <c:pt idx="25">
                  <c:v>35743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4.7971432203148222E-3</c:v>
                </c:pt>
                <c:pt idx="1">
                  <c:v>-1.2995525865596297E-2</c:v>
                </c:pt>
                <c:pt idx="2">
                  <c:v>-1.7595462125264423E-2</c:v>
                </c:pt>
                <c:pt idx="3">
                  <c:v>-1.8517902209330417E-2</c:v>
                </c:pt>
                <c:pt idx="4">
                  <c:v>-1.8600247288059955E-2</c:v>
                </c:pt>
                <c:pt idx="5">
                  <c:v>-1.897255216529457E-2</c:v>
                </c:pt>
                <c:pt idx="6">
                  <c:v>-2.0776697799799713E-2</c:v>
                </c:pt>
                <c:pt idx="7">
                  <c:v>-1.857659497821211E-2</c:v>
                </c:pt>
                <c:pt idx="8">
                  <c:v>-2.128785049595594E-2</c:v>
                </c:pt>
                <c:pt idx="9">
                  <c:v>-2.1636503063342707E-2</c:v>
                </c:pt>
                <c:pt idx="10">
                  <c:v>-2.4239133158081613E-2</c:v>
                </c:pt>
                <c:pt idx="11">
                  <c:v>-2.4257529399074381E-2</c:v>
                </c:pt>
                <c:pt idx="12">
                  <c:v>-2.4623702195978071E-2</c:v>
                </c:pt>
                <c:pt idx="13">
                  <c:v>-2.498374291255084E-2</c:v>
                </c:pt>
                <c:pt idx="14">
                  <c:v>-2.4984618924026685E-2</c:v>
                </c:pt>
                <c:pt idx="15">
                  <c:v>-2.5007395222398685E-2</c:v>
                </c:pt>
                <c:pt idx="16">
                  <c:v>-2.5421748650473912E-2</c:v>
                </c:pt>
                <c:pt idx="17">
                  <c:v>-2.5728352667020064E-2</c:v>
                </c:pt>
                <c:pt idx="18">
                  <c:v>-2.5744996885061142E-2</c:v>
                </c:pt>
                <c:pt idx="19">
                  <c:v>-2.577872332688122E-2</c:v>
                </c:pt>
                <c:pt idx="20">
                  <c:v>-2.5817705837556371E-2</c:v>
                </c:pt>
                <c:pt idx="21">
                  <c:v>-2.6112045693440677E-2</c:v>
                </c:pt>
                <c:pt idx="22">
                  <c:v>-2.6156284272970908E-2</c:v>
                </c:pt>
                <c:pt idx="23">
                  <c:v>-2.6484350570675292E-2</c:v>
                </c:pt>
                <c:pt idx="24">
                  <c:v>-2.6498804760026754E-2</c:v>
                </c:pt>
                <c:pt idx="25">
                  <c:v>-2.6514134960854061E-2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B1-4417-9547-2B31319DF1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20311</c:v>
                </c:pt>
                <c:pt idx="2">
                  <c:v>25562</c:v>
                </c:pt>
                <c:pt idx="3">
                  <c:v>26615</c:v>
                </c:pt>
                <c:pt idx="4">
                  <c:v>26709</c:v>
                </c:pt>
                <c:pt idx="5">
                  <c:v>27134</c:v>
                </c:pt>
                <c:pt idx="6">
                  <c:v>29193.5</c:v>
                </c:pt>
                <c:pt idx="7">
                  <c:v>26682</c:v>
                </c:pt>
                <c:pt idx="8">
                  <c:v>29777</c:v>
                </c:pt>
                <c:pt idx="9">
                  <c:v>30175</c:v>
                </c:pt>
                <c:pt idx="10">
                  <c:v>33146</c:v>
                </c:pt>
                <c:pt idx="11">
                  <c:v>33167</c:v>
                </c:pt>
                <c:pt idx="12">
                  <c:v>33585</c:v>
                </c:pt>
                <c:pt idx="13">
                  <c:v>33996</c:v>
                </c:pt>
                <c:pt idx="14">
                  <c:v>33997</c:v>
                </c:pt>
                <c:pt idx="15">
                  <c:v>34023</c:v>
                </c:pt>
                <c:pt idx="16">
                  <c:v>34496</c:v>
                </c:pt>
                <c:pt idx="17">
                  <c:v>34846</c:v>
                </c:pt>
                <c:pt idx="18">
                  <c:v>34865</c:v>
                </c:pt>
                <c:pt idx="19">
                  <c:v>34903.5</c:v>
                </c:pt>
                <c:pt idx="20">
                  <c:v>34948</c:v>
                </c:pt>
                <c:pt idx="21">
                  <c:v>35284</c:v>
                </c:pt>
                <c:pt idx="22">
                  <c:v>35334.5</c:v>
                </c:pt>
                <c:pt idx="23">
                  <c:v>35709</c:v>
                </c:pt>
                <c:pt idx="24">
                  <c:v>35725.5</c:v>
                </c:pt>
                <c:pt idx="25">
                  <c:v>35743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-0.15864400001009926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B1-4417-9547-2B31319DF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9672"/>
        <c:axId val="1"/>
      </c:scatterChart>
      <c:valAx>
        <c:axId val="676649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018739352640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0732538330493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9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69335604770017"/>
          <c:y val="0.92000129214617399"/>
          <c:w val="0.819420783645655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85725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667AAB-4092-0644-8E96-29DCDF918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4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7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  <c r="C1" s="12" t="s">
        <v>35</v>
      </c>
    </row>
    <row r="2" spans="1:6">
      <c r="A2" t="s">
        <v>24</v>
      </c>
      <c r="B2" s="9" t="s">
        <v>33</v>
      </c>
      <c r="C2" s="13" t="s">
        <v>36</v>
      </c>
    </row>
    <row r="4" spans="1:6" ht="14.25" thickTop="1" thickBot="1">
      <c r="A4" s="6" t="s">
        <v>0</v>
      </c>
      <c r="C4" s="3">
        <v>29376.454000000002</v>
      </c>
      <c r="D4" s="4">
        <v>0.85166200000000003</v>
      </c>
    </row>
    <row r="5" spans="1:6" ht="13.5" thickTop="1">
      <c r="A5" s="16" t="s">
        <v>37</v>
      </c>
      <c r="B5" s="17"/>
      <c r="C5" s="18">
        <v>-9.5</v>
      </c>
      <c r="D5" s="17" t="s">
        <v>38</v>
      </c>
    </row>
    <row r="6" spans="1:6">
      <c r="A6" s="6" t="s">
        <v>1</v>
      </c>
    </row>
    <row r="7" spans="1:6">
      <c r="A7" t="s">
        <v>2</v>
      </c>
      <c r="C7">
        <f>+C4</f>
        <v>29376.454000000002</v>
      </c>
    </row>
    <row r="8" spans="1:6">
      <c r="A8" t="s">
        <v>3</v>
      </c>
      <c r="C8">
        <f>+D4</f>
        <v>0.85166200000000003</v>
      </c>
    </row>
    <row r="9" spans="1:6">
      <c r="A9" s="36" t="s">
        <v>46</v>
      </c>
      <c r="B9" s="37">
        <v>21</v>
      </c>
      <c r="C9" s="35" t="str">
        <f>"F"&amp;B9</f>
        <v>F21</v>
      </c>
      <c r="D9" s="30" t="str">
        <f>"G"&amp;B9</f>
        <v>G21</v>
      </c>
    </row>
    <row r="10" spans="1:6" ht="13.5" thickBot="1">
      <c r="A10" s="17"/>
      <c r="B10" s="17"/>
      <c r="C10" s="5" t="s">
        <v>20</v>
      </c>
      <c r="D10" s="5" t="s">
        <v>21</v>
      </c>
      <c r="E10" s="17"/>
    </row>
    <row r="11" spans="1:6">
      <c r="A11" s="17" t="s">
        <v>16</v>
      </c>
      <c r="B11" s="17"/>
      <c r="C11" s="34">
        <f ca="1">INTERCEPT(INDIRECT($D$9):G992,INDIRECT($C$9):F992)</f>
        <v>4.7971432203148222E-3</v>
      </c>
      <c r="D11" s="19"/>
      <c r="E11" s="17"/>
    </row>
    <row r="12" spans="1:6">
      <c r="A12" s="17" t="s">
        <v>17</v>
      </c>
      <c r="B12" s="17"/>
      <c r="C12" s="34">
        <f ca="1">SLOPE(INDIRECT($D$9):G992,INDIRECT($C$9):F992)</f>
        <v>-8.760114758461484E-7</v>
      </c>
      <c r="D12" s="19"/>
      <c r="E12" s="17"/>
    </row>
    <row r="13" spans="1:6">
      <c r="A13" s="17" t="s">
        <v>19</v>
      </c>
      <c r="B13" s="17"/>
      <c r="C13" s="19" t="s">
        <v>14</v>
      </c>
    </row>
    <row r="14" spans="1:6">
      <c r="A14" s="17"/>
      <c r="B14" s="17"/>
      <c r="C14" s="17"/>
    </row>
    <row r="15" spans="1:6">
      <c r="A15" s="20" t="s">
        <v>18</v>
      </c>
      <c r="B15" s="17"/>
      <c r="C15" s="21">
        <f ca="1">(C7+C11)+(C8+C12)*INT(MAX(F21:F3533))</f>
        <v>59817.382351865046</v>
      </c>
      <c r="E15" s="19"/>
      <c r="F15" s="17"/>
    </row>
    <row r="16" spans="1:6">
      <c r="A16" s="24" t="s">
        <v>4</v>
      </c>
      <c r="B16" s="17"/>
      <c r="C16" s="25">
        <f ca="1">+C8+C12</f>
        <v>0.85166112398852423</v>
      </c>
      <c r="E16" s="17"/>
      <c r="F16" s="17"/>
    </row>
    <row r="17" spans="1:30" ht="13.5" thickBot="1">
      <c r="A17" s="22" t="s">
        <v>32</v>
      </c>
      <c r="B17" s="17"/>
      <c r="C17" s="17">
        <f>COUNT(C21:C2191)</f>
        <v>26</v>
      </c>
      <c r="E17" s="22" t="s">
        <v>39</v>
      </c>
      <c r="F17" s="23">
        <f ca="1">TODAY()+15018.5-B5/24</f>
        <v>60170.5</v>
      </c>
    </row>
    <row r="18" spans="1:30" ht="14.25" thickTop="1" thickBot="1">
      <c r="A18" s="24" t="s">
        <v>5</v>
      </c>
      <c r="B18" s="17"/>
      <c r="C18" s="27">
        <f ca="1">+C15</f>
        <v>59817.382351865046</v>
      </c>
      <c r="D18" s="28">
        <f ca="1">+C16</f>
        <v>0.85166112398852423</v>
      </c>
      <c r="E18" s="22" t="s">
        <v>40</v>
      </c>
      <c r="F18" s="23">
        <f ca="1">ROUND(2*(F17-C15)/C16,0)/2+1</f>
        <v>415.5</v>
      </c>
    </row>
    <row r="19" spans="1:30" ht="13.5" thickTop="1">
      <c r="E19" s="22" t="s">
        <v>41</v>
      </c>
      <c r="F19" s="26">
        <f ca="1">+C15+C16*F18-15018.5-C5/24</f>
        <v>45153.14338221561</v>
      </c>
    </row>
    <row r="20" spans="1:30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53</v>
      </c>
      <c r="I20" s="8" t="s">
        <v>56</v>
      </c>
      <c r="J20" s="8" t="s">
        <v>50</v>
      </c>
      <c r="K20" s="8" t="s">
        <v>45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4" t="s">
        <v>101</v>
      </c>
    </row>
    <row r="21" spans="1:30">
      <c r="A21" t="s">
        <v>12</v>
      </c>
      <c r="C21" s="57">
        <v>29376.454000000002</v>
      </c>
      <c r="D21" s="14" t="s">
        <v>14</v>
      </c>
      <c r="E21">
        <f t="shared" ref="E21:E27" si="0">+(C21-C$7)/C$8</f>
        <v>0</v>
      </c>
      <c r="F21">
        <f t="shared" ref="F21:F30" si="1">ROUND(2*E21,0)/2</f>
        <v>0</v>
      </c>
      <c r="G21">
        <f>+C21-(C$7+F21*C$8)</f>
        <v>0</v>
      </c>
      <c r="H21">
        <f>+G21</f>
        <v>0</v>
      </c>
      <c r="O21">
        <f t="shared" ref="O21:O27" ca="1" si="2">+C$11+C$12*F21</f>
        <v>4.7971432203148222E-3</v>
      </c>
      <c r="Q21" s="2">
        <f t="shared" ref="Q21:Q27" si="3">+C21-15018.5</f>
        <v>14357.954000000002</v>
      </c>
    </row>
    <row r="22" spans="1:30">
      <c r="A22" t="s">
        <v>29</v>
      </c>
      <c r="C22" s="57">
        <v>46674.542000000001</v>
      </c>
      <c r="D22" s="14"/>
      <c r="E22">
        <f t="shared" si="0"/>
        <v>20310.977829232721</v>
      </c>
      <c r="F22">
        <f t="shared" si="1"/>
        <v>20311</v>
      </c>
      <c r="G22">
        <f>+C22-(C$7+F22*C$8)</f>
        <v>-1.8882000003941357E-2</v>
      </c>
      <c r="I22">
        <f>+G22</f>
        <v>-1.8882000003941357E-2</v>
      </c>
      <c r="O22">
        <f t="shared" ca="1" si="2"/>
        <v>-1.2995525865596297E-2</v>
      </c>
      <c r="Q22" s="2">
        <f t="shared" si="3"/>
        <v>31656.042000000001</v>
      </c>
      <c r="AA22">
        <v>8</v>
      </c>
      <c r="AB22" t="s">
        <v>28</v>
      </c>
      <c r="AD22" t="s">
        <v>30</v>
      </c>
    </row>
    <row r="23" spans="1:30">
      <c r="A23" s="9" t="s">
        <v>31</v>
      </c>
      <c r="B23" s="10"/>
      <c r="C23" s="57">
        <v>51146.479399999997</v>
      </c>
      <c r="D23" s="15">
        <v>8.0000000000000004E-4</v>
      </c>
      <c r="E23">
        <f t="shared" si="0"/>
        <v>25561.813724223921</v>
      </c>
      <c r="F23">
        <f t="shared" si="1"/>
        <v>25562</v>
      </c>
      <c r="O23">
        <f t="shared" ca="1" si="2"/>
        <v>-1.7595462125264423E-2</v>
      </c>
      <c r="Q23" s="2">
        <f t="shared" si="3"/>
        <v>36127.979399999997</v>
      </c>
      <c r="U23" s="30">
        <v>-0.15864400001009926</v>
      </c>
    </row>
    <row r="24" spans="1:30">
      <c r="A24" s="31" t="s">
        <v>43</v>
      </c>
      <c r="B24" s="32" t="s">
        <v>44</v>
      </c>
      <c r="C24" s="58">
        <v>52043.42671</v>
      </c>
      <c r="D24" s="33">
        <v>2.0999999999999999E-3</v>
      </c>
      <c r="E24">
        <f t="shared" si="0"/>
        <v>26614.986590924567</v>
      </c>
      <c r="F24">
        <f t="shared" si="1"/>
        <v>26615</v>
      </c>
      <c r="G24">
        <f t="shared" ref="G24:G30" si="4">+C24-(C$7+F24*C$8)</f>
        <v>-1.1420000002544839E-2</v>
      </c>
      <c r="K24">
        <f>G24</f>
        <v>-1.1420000002544839E-2</v>
      </c>
      <c r="O24">
        <f t="shared" ca="1" si="2"/>
        <v>-1.8517902209330417E-2</v>
      </c>
      <c r="Q24" s="2">
        <f t="shared" si="3"/>
        <v>37024.92671</v>
      </c>
    </row>
    <row r="25" spans="1:30">
      <c r="A25" s="31" t="s">
        <v>43</v>
      </c>
      <c r="B25" s="32" t="s">
        <v>44</v>
      </c>
      <c r="C25" s="58">
        <v>52123.484600000003</v>
      </c>
      <c r="D25" s="33" t="s">
        <v>45</v>
      </c>
      <c r="E25">
        <f t="shared" si="0"/>
        <v>26708.988542402974</v>
      </c>
      <c r="F25">
        <f t="shared" si="1"/>
        <v>26709</v>
      </c>
      <c r="G25">
        <f t="shared" si="4"/>
        <v>-9.758000000147149E-3</v>
      </c>
      <c r="K25">
        <f>G25</f>
        <v>-9.758000000147149E-3</v>
      </c>
      <c r="O25">
        <f t="shared" ca="1" si="2"/>
        <v>-1.8600247288059955E-2</v>
      </c>
      <c r="Q25" s="2">
        <f t="shared" si="3"/>
        <v>37104.984600000003</v>
      </c>
    </row>
    <row r="26" spans="1:30">
      <c r="A26" s="31" t="s">
        <v>43</v>
      </c>
      <c r="B26" s="32" t="s">
        <v>44</v>
      </c>
      <c r="C26" s="58">
        <v>52485.432399999998</v>
      </c>
      <c r="D26" s="33" t="s">
        <v>45</v>
      </c>
      <c r="E26">
        <f t="shared" si="0"/>
        <v>27133.978503209015</v>
      </c>
      <c r="F26">
        <f t="shared" si="1"/>
        <v>27134</v>
      </c>
      <c r="G26">
        <f t="shared" si="4"/>
        <v>-1.8308000006072689E-2</v>
      </c>
      <c r="K26">
        <f>G26</f>
        <v>-1.8308000006072689E-2</v>
      </c>
      <c r="O26">
        <f t="shared" ca="1" si="2"/>
        <v>-1.897255216529457E-2</v>
      </c>
      <c r="Q26" s="2">
        <f t="shared" si="3"/>
        <v>37466.932399999998</v>
      </c>
    </row>
    <row r="27" spans="1:30">
      <c r="A27" s="9" t="s">
        <v>42</v>
      </c>
      <c r="B27" s="29"/>
      <c r="C27" s="59">
        <v>54239.4283</v>
      </c>
      <c r="D27" s="11">
        <v>2E-3</v>
      </c>
      <c r="E27">
        <f t="shared" si="0"/>
        <v>29193.476167775476</v>
      </c>
      <c r="F27">
        <f t="shared" si="1"/>
        <v>29193.5</v>
      </c>
      <c r="G27">
        <f t="shared" si="4"/>
        <v>-2.0297000002756249E-2</v>
      </c>
      <c r="J27">
        <f>+G27</f>
        <v>-2.0297000002756249E-2</v>
      </c>
      <c r="O27">
        <f t="shared" ca="1" si="2"/>
        <v>-2.0776697799799713E-2</v>
      </c>
      <c r="Q27" s="2">
        <f t="shared" si="3"/>
        <v>39220.9283</v>
      </c>
    </row>
    <row r="28" spans="1:30">
      <c r="A28" s="51" t="s">
        <v>75</v>
      </c>
      <c r="B28" s="53" t="s">
        <v>44</v>
      </c>
      <c r="C28" s="60">
        <v>52100.485000000001</v>
      </c>
      <c r="D28" s="52" t="s">
        <v>56</v>
      </c>
      <c r="E28">
        <f>+(C28-C$7)/C$8</f>
        <v>26681.98299325319</v>
      </c>
      <c r="F28">
        <f t="shared" si="1"/>
        <v>26682</v>
      </c>
      <c r="G28">
        <f t="shared" si="4"/>
        <v>-1.4483999999356456E-2</v>
      </c>
      <c r="I28">
        <f>+G28</f>
        <v>-1.4483999999356456E-2</v>
      </c>
      <c r="O28">
        <f ca="1">+C$11+C$12*F28</f>
        <v>-1.857659497821211E-2</v>
      </c>
      <c r="Q28" s="2">
        <f>+C28-15018.5</f>
        <v>37081.985000000001</v>
      </c>
    </row>
    <row r="29" spans="1:30">
      <c r="A29" s="51" t="s">
        <v>95</v>
      </c>
      <c r="B29" s="53" t="s">
        <v>44</v>
      </c>
      <c r="C29" s="60">
        <v>54736.385900000001</v>
      </c>
      <c r="D29" s="52" t="s">
        <v>56</v>
      </c>
      <c r="E29">
        <f>+(C29-C$7)/C$8</f>
        <v>29776.991224218058</v>
      </c>
      <c r="F29">
        <f t="shared" si="1"/>
        <v>29777</v>
      </c>
      <c r="G29">
        <f t="shared" si="4"/>
        <v>-7.4740000054589473E-3</v>
      </c>
      <c r="K29">
        <f>+G29</f>
        <v>-7.4740000054589473E-3</v>
      </c>
      <c r="O29">
        <f ca="1">+C$11+C$12*F29</f>
        <v>-2.128785049595594E-2</v>
      </c>
      <c r="Q29" s="2">
        <f>+C29-15018.5</f>
        <v>39717.885900000001</v>
      </c>
    </row>
    <row r="30" spans="1:30">
      <c r="A30" s="51" t="s">
        <v>100</v>
      </c>
      <c r="B30" s="53" t="s">
        <v>44</v>
      </c>
      <c r="C30" s="60">
        <v>55075.337099999997</v>
      </c>
      <c r="D30" s="52" t="s">
        <v>56</v>
      </c>
      <c r="E30">
        <f>+(C30-C$7)/C$8</f>
        <v>30174.979158398513</v>
      </c>
      <c r="F30">
        <f t="shared" si="1"/>
        <v>30175</v>
      </c>
      <c r="G30">
        <f t="shared" si="4"/>
        <v>-1.7750000006344635E-2</v>
      </c>
      <c r="K30">
        <f>+G30</f>
        <v>-1.7750000006344635E-2</v>
      </c>
      <c r="O30">
        <f ca="1">+C$11+C$12*F30</f>
        <v>-2.1636503063342707E-2</v>
      </c>
      <c r="Q30" s="2">
        <f>+C30-15018.5</f>
        <v>40056.837099999997</v>
      </c>
    </row>
    <row r="31" spans="1:30">
      <c r="A31" s="55" t="s">
        <v>102</v>
      </c>
      <c r="B31" s="56" t="s">
        <v>44</v>
      </c>
      <c r="C31" s="61">
        <v>57605.617899999997</v>
      </c>
      <c r="D31" s="55">
        <v>3.5000000000000001E-3</v>
      </c>
      <c r="E31">
        <f t="shared" ref="E31:E46" si="5">+(C31-C$7)/C$8</f>
        <v>33145.970936827049</v>
      </c>
      <c r="F31">
        <f t="shared" ref="F31:F46" si="6">ROUND(2*E31,0)/2</f>
        <v>33146</v>
      </c>
      <c r="G31">
        <f t="shared" ref="G31:G46" si="7">+C31-(C$7+F31*C$8)</f>
        <v>-2.4752000004809815E-2</v>
      </c>
      <c r="K31">
        <f t="shared" ref="K31:K46" si="8">+G31</f>
        <v>-2.4752000004809815E-2</v>
      </c>
      <c r="O31">
        <f t="shared" ref="O31:O46" ca="1" si="9">+C$11+C$12*F31</f>
        <v>-2.4239133158081613E-2</v>
      </c>
      <c r="Q31" s="2">
        <f t="shared" ref="Q31:Q46" si="10">+C31-15018.5</f>
        <v>42587.117899999997</v>
      </c>
    </row>
    <row r="32" spans="1:30">
      <c r="A32" s="55" t="s">
        <v>102</v>
      </c>
      <c r="B32" s="56" t="s">
        <v>44</v>
      </c>
      <c r="C32" s="61">
        <v>57623.502200000003</v>
      </c>
      <c r="D32" s="55">
        <v>3.5000000000000001E-3</v>
      </c>
      <c r="E32">
        <f t="shared" si="5"/>
        <v>33166.970229973864</v>
      </c>
      <c r="F32">
        <f t="shared" si="6"/>
        <v>33167</v>
      </c>
      <c r="G32">
        <f t="shared" si="7"/>
        <v>-2.535399999760557E-2</v>
      </c>
      <c r="K32">
        <f t="shared" si="8"/>
        <v>-2.535399999760557E-2</v>
      </c>
      <c r="O32">
        <f t="shared" ca="1" si="9"/>
        <v>-2.4257529399074381E-2</v>
      </c>
      <c r="Q32" s="2">
        <f t="shared" si="10"/>
        <v>42605.002200000003</v>
      </c>
    </row>
    <row r="33" spans="1:17">
      <c r="A33" s="55" t="s">
        <v>102</v>
      </c>
      <c r="B33" s="56" t="s">
        <v>44</v>
      </c>
      <c r="C33" s="61">
        <v>57979.494500000001</v>
      </c>
      <c r="D33" s="55">
        <v>3.5000000000000001E-3</v>
      </c>
      <c r="E33">
        <f t="shared" si="5"/>
        <v>33584.96739316771</v>
      </c>
      <c r="F33">
        <f t="shared" si="6"/>
        <v>33585</v>
      </c>
      <c r="G33">
        <f t="shared" si="7"/>
        <v>-2.7770000000600703E-2</v>
      </c>
      <c r="K33">
        <f t="shared" si="8"/>
        <v>-2.7770000000600703E-2</v>
      </c>
      <c r="O33">
        <f t="shared" ca="1" si="9"/>
        <v>-2.4623702195978071E-2</v>
      </c>
      <c r="Q33" s="2">
        <f t="shared" si="10"/>
        <v>42960.994500000001</v>
      </c>
    </row>
    <row r="34" spans="1:17">
      <c r="A34" s="55" t="s">
        <v>102</v>
      </c>
      <c r="B34" s="56" t="s">
        <v>44</v>
      </c>
      <c r="C34" s="61">
        <v>58329.530100000004</v>
      </c>
      <c r="D34" s="55">
        <v>3.5000000000000001E-3</v>
      </c>
      <c r="E34">
        <f t="shared" si="5"/>
        <v>33995.970349739684</v>
      </c>
      <c r="F34">
        <f t="shared" si="6"/>
        <v>33996</v>
      </c>
      <c r="G34">
        <f t="shared" si="7"/>
        <v>-2.5251999999454711E-2</v>
      </c>
      <c r="K34">
        <f t="shared" si="8"/>
        <v>-2.5251999999454711E-2</v>
      </c>
      <c r="O34">
        <f t="shared" ca="1" si="9"/>
        <v>-2.498374291255084E-2</v>
      </c>
      <c r="Q34" s="2">
        <f t="shared" si="10"/>
        <v>43311.030100000004</v>
      </c>
    </row>
    <row r="35" spans="1:17">
      <c r="A35" s="55" t="s">
        <v>102</v>
      </c>
      <c r="B35" s="56" t="s">
        <v>44</v>
      </c>
      <c r="C35" s="61">
        <v>58330.382799999999</v>
      </c>
      <c r="D35" s="55">
        <v>3.5000000000000001E-3</v>
      </c>
      <c r="E35">
        <f t="shared" si="5"/>
        <v>33996.971568533052</v>
      </c>
      <c r="F35">
        <f t="shared" si="6"/>
        <v>33997</v>
      </c>
      <c r="G35">
        <f t="shared" si="7"/>
        <v>-2.4214000004576519E-2</v>
      </c>
      <c r="K35">
        <f t="shared" si="8"/>
        <v>-2.4214000004576519E-2</v>
      </c>
      <c r="O35">
        <f t="shared" ca="1" si="9"/>
        <v>-2.4984618924026685E-2</v>
      </c>
      <c r="Q35" s="2">
        <f t="shared" si="10"/>
        <v>43311.882799999999</v>
      </c>
    </row>
    <row r="36" spans="1:17">
      <c r="A36" s="55" t="s">
        <v>102</v>
      </c>
      <c r="B36" s="56" t="s">
        <v>44</v>
      </c>
      <c r="C36" s="61">
        <v>58352.527099999999</v>
      </c>
      <c r="D36" s="55">
        <v>3.5000000000000001E-3</v>
      </c>
      <c r="E36">
        <f t="shared" si="5"/>
        <v>34022.972846035162</v>
      </c>
      <c r="F36">
        <f t="shared" si="6"/>
        <v>34023</v>
      </c>
      <c r="G36">
        <f t="shared" si="7"/>
        <v>-2.3126000007323455E-2</v>
      </c>
      <c r="K36">
        <f t="shared" si="8"/>
        <v>-2.3126000007323455E-2</v>
      </c>
      <c r="O36">
        <f t="shared" ca="1" si="9"/>
        <v>-2.5007395222398685E-2</v>
      </c>
      <c r="Q36" s="2">
        <f t="shared" si="10"/>
        <v>43334.027099999999</v>
      </c>
    </row>
    <row r="37" spans="1:17">
      <c r="A37" s="55" t="s">
        <v>102</v>
      </c>
      <c r="B37" s="56" t="s">
        <v>44</v>
      </c>
      <c r="C37" s="61">
        <v>58755.361499999999</v>
      </c>
      <c r="D37" s="55">
        <v>3.5000000000000001E-3</v>
      </c>
      <c r="E37">
        <f t="shared" si="5"/>
        <v>34495.970819409573</v>
      </c>
      <c r="F37">
        <f t="shared" si="6"/>
        <v>34496</v>
      </c>
      <c r="G37">
        <f t="shared" si="7"/>
        <v>-2.4852000002283603E-2</v>
      </c>
      <c r="K37">
        <f t="shared" si="8"/>
        <v>-2.4852000002283603E-2</v>
      </c>
      <c r="O37">
        <f t="shared" ca="1" si="9"/>
        <v>-2.5421748650473912E-2</v>
      </c>
      <c r="Q37" s="2">
        <f t="shared" si="10"/>
        <v>43736.861499999999</v>
      </c>
    </row>
    <row r="38" spans="1:17">
      <c r="A38" s="55" t="s">
        <v>102</v>
      </c>
      <c r="B38" s="56" t="s">
        <v>44</v>
      </c>
      <c r="C38" s="61">
        <v>59053.438099999999</v>
      </c>
      <c r="D38" s="55">
        <v>3.5000000000000001E-3</v>
      </c>
      <c r="E38">
        <f t="shared" si="5"/>
        <v>34845.964831118443</v>
      </c>
      <c r="F38">
        <f t="shared" si="6"/>
        <v>34846</v>
      </c>
      <c r="G38">
        <f t="shared" si="7"/>
        <v>-2.9952000004414003E-2</v>
      </c>
      <c r="K38">
        <f t="shared" si="8"/>
        <v>-2.9952000004414003E-2</v>
      </c>
      <c r="O38">
        <f t="shared" ca="1" si="9"/>
        <v>-2.5728352667020064E-2</v>
      </c>
      <c r="Q38" s="2">
        <f t="shared" si="10"/>
        <v>44034.938099999999</v>
      </c>
    </row>
    <row r="39" spans="1:17">
      <c r="A39" s="55" t="s">
        <v>102</v>
      </c>
      <c r="B39" s="56" t="s">
        <v>44</v>
      </c>
      <c r="C39" s="61">
        <v>59069.619899999998</v>
      </c>
      <c r="D39" s="55">
        <v>3.5000000000000001E-3</v>
      </c>
      <c r="E39">
        <f t="shared" si="5"/>
        <v>34864.965091785234</v>
      </c>
      <c r="F39">
        <f t="shared" si="6"/>
        <v>34865</v>
      </c>
      <c r="G39">
        <f t="shared" si="7"/>
        <v>-2.9730000002018642E-2</v>
      </c>
      <c r="K39">
        <f t="shared" si="8"/>
        <v>-2.9730000002018642E-2</v>
      </c>
      <c r="O39">
        <f t="shared" ca="1" si="9"/>
        <v>-2.5744996885061142E-2</v>
      </c>
      <c r="Q39" s="2">
        <f t="shared" si="10"/>
        <v>44051.119899999998</v>
      </c>
    </row>
    <row r="40" spans="1:17">
      <c r="A40" s="55" t="s">
        <v>102</v>
      </c>
      <c r="B40" s="56" t="s">
        <v>44</v>
      </c>
      <c r="C40" s="61">
        <v>59102.401899999997</v>
      </c>
      <c r="D40" s="55">
        <v>3.5000000000000001E-3</v>
      </c>
      <c r="E40">
        <f t="shared" si="5"/>
        <v>34903.456887826382</v>
      </c>
      <c r="F40">
        <f t="shared" si="6"/>
        <v>34903.5</v>
      </c>
      <c r="G40">
        <f t="shared" si="7"/>
        <v>-3.6717000009957701E-2</v>
      </c>
      <c r="K40">
        <f t="shared" si="8"/>
        <v>-3.6717000009957701E-2</v>
      </c>
      <c r="O40">
        <f t="shared" ca="1" si="9"/>
        <v>-2.577872332688122E-2</v>
      </c>
      <c r="Q40" s="2">
        <f t="shared" si="10"/>
        <v>44083.901899999997</v>
      </c>
    </row>
    <row r="41" spans="1:17">
      <c r="A41" s="55" t="s">
        <v>102</v>
      </c>
      <c r="B41" s="56" t="s">
        <v>44</v>
      </c>
      <c r="C41" s="61">
        <v>59140.3056</v>
      </c>
      <c r="D41" s="55">
        <v>3.5000000000000001E-3</v>
      </c>
      <c r="E41">
        <f t="shared" si="5"/>
        <v>34947.962454588785</v>
      </c>
      <c r="F41">
        <f t="shared" si="6"/>
        <v>34948</v>
      </c>
      <c r="G41">
        <f t="shared" si="7"/>
        <v>-3.1976000005670357E-2</v>
      </c>
      <c r="K41">
        <f t="shared" si="8"/>
        <v>-3.1976000005670357E-2</v>
      </c>
      <c r="O41">
        <f t="shared" ca="1" si="9"/>
        <v>-2.5817705837556371E-2</v>
      </c>
      <c r="Q41" s="2">
        <f t="shared" si="10"/>
        <v>44121.8056</v>
      </c>
    </row>
    <row r="42" spans="1:17">
      <c r="A42" s="55" t="s">
        <v>102</v>
      </c>
      <c r="B42" s="56" t="s">
        <v>44</v>
      </c>
      <c r="C42" s="61">
        <v>59426.464500000002</v>
      </c>
      <c r="D42" s="55">
        <v>3.5000000000000001E-3</v>
      </c>
      <c r="E42">
        <f t="shared" si="5"/>
        <v>35283.963004102567</v>
      </c>
      <c r="F42">
        <f t="shared" si="6"/>
        <v>35284</v>
      </c>
      <c r="G42">
        <f t="shared" si="7"/>
        <v>-3.1508000000030734E-2</v>
      </c>
      <c r="K42">
        <f t="shared" si="8"/>
        <v>-3.1508000000030734E-2</v>
      </c>
      <c r="O42">
        <f t="shared" ca="1" si="9"/>
        <v>-2.6112045693440677E-2</v>
      </c>
      <c r="Q42" s="2">
        <f t="shared" si="10"/>
        <v>44407.964500000002</v>
      </c>
    </row>
    <row r="43" spans="1:17">
      <c r="A43" s="55" t="s">
        <v>102</v>
      </c>
      <c r="B43" s="56" t="s">
        <v>44</v>
      </c>
      <c r="C43" s="61">
        <v>59469.472399999999</v>
      </c>
      <c r="D43" s="55">
        <v>3.5000000000000001E-3</v>
      </c>
      <c r="E43">
        <f t="shared" si="5"/>
        <v>35334.461793528411</v>
      </c>
      <c r="F43">
        <f t="shared" si="6"/>
        <v>35334.5</v>
      </c>
      <c r="G43">
        <f t="shared" si="7"/>
        <v>-3.253900000709109E-2</v>
      </c>
      <c r="K43">
        <f t="shared" si="8"/>
        <v>-3.253900000709109E-2</v>
      </c>
      <c r="O43">
        <f t="shared" ca="1" si="9"/>
        <v>-2.6156284272970908E-2</v>
      </c>
      <c r="Q43" s="2">
        <f t="shared" si="10"/>
        <v>44450.972399999999</v>
      </c>
    </row>
    <row r="44" spans="1:17">
      <c r="A44" s="55" t="s">
        <v>102</v>
      </c>
      <c r="B44" s="56" t="s">
        <v>44</v>
      </c>
      <c r="C44" s="61">
        <v>59788.429799999998</v>
      </c>
      <c r="D44" s="55">
        <v>3.5000000000000001E-3</v>
      </c>
      <c r="E44">
        <f t="shared" si="5"/>
        <v>35708.973512966404</v>
      </c>
      <c r="F44">
        <f t="shared" si="6"/>
        <v>35709</v>
      </c>
      <c r="G44">
        <f t="shared" si="7"/>
        <v>-2.2558000004210044E-2</v>
      </c>
      <c r="K44">
        <f t="shared" si="8"/>
        <v>-2.2558000004210044E-2</v>
      </c>
      <c r="O44">
        <f t="shared" ca="1" si="9"/>
        <v>-2.6484350570675292E-2</v>
      </c>
      <c r="Q44" s="2">
        <f t="shared" si="10"/>
        <v>44769.929799999998</v>
      </c>
    </row>
    <row r="45" spans="1:17">
      <c r="A45" s="55" t="s">
        <v>102</v>
      </c>
      <c r="B45" s="56" t="s">
        <v>44</v>
      </c>
      <c r="C45" s="61">
        <v>59802.482499999998</v>
      </c>
      <c r="D45" s="55">
        <v>3.5000000000000001E-3</v>
      </c>
      <c r="E45">
        <f t="shared" si="5"/>
        <v>35725.473838212805</v>
      </c>
      <c r="F45">
        <f t="shared" si="6"/>
        <v>35725.5</v>
      </c>
      <c r="G45">
        <f t="shared" si="7"/>
        <v>-2.2281000005023088E-2</v>
      </c>
      <c r="K45">
        <f t="shared" si="8"/>
        <v>-2.2281000005023088E-2</v>
      </c>
      <c r="O45">
        <f t="shared" ca="1" si="9"/>
        <v>-2.6498804760026754E-2</v>
      </c>
      <c r="Q45" s="2">
        <f t="shared" si="10"/>
        <v>44783.982499999998</v>
      </c>
    </row>
    <row r="46" spans="1:17">
      <c r="A46" s="55" t="s">
        <v>102</v>
      </c>
      <c r="B46" s="56" t="s">
        <v>44</v>
      </c>
      <c r="C46" s="61">
        <v>59817.384899999997</v>
      </c>
      <c r="D46" s="55">
        <v>3.5000000000000001E-3</v>
      </c>
      <c r="E46">
        <f t="shared" si="5"/>
        <v>35742.971859728386</v>
      </c>
      <c r="F46">
        <f t="shared" si="6"/>
        <v>35743</v>
      </c>
      <c r="G46">
        <f t="shared" si="7"/>
        <v>-2.3966000000655185E-2</v>
      </c>
      <c r="K46">
        <f t="shared" si="8"/>
        <v>-2.3966000000655185E-2</v>
      </c>
      <c r="O46">
        <f t="shared" ca="1" si="9"/>
        <v>-2.6514134960854061E-2</v>
      </c>
      <c r="Q46" s="2">
        <f t="shared" si="10"/>
        <v>44798.884899999997</v>
      </c>
    </row>
    <row r="47" spans="1:17">
      <c r="C47" s="59"/>
      <c r="D47" s="11"/>
    </row>
    <row r="48" spans="1:17">
      <c r="C48" s="59"/>
      <c r="D48" s="11"/>
    </row>
    <row r="49" spans="3:4">
      <c r="C49" s="59"/>
      <c r="D49" s="11"/>
    </row>
    <row r="50" spans="3:4">
      <c r="C50" s="59"/>
      <c r="D50" s="11"/>
    </row>
    <row r="51" spans="3:4">
      <c r="C51" s="59"/>
      <c r="D51" s="11"/>
    </row>
    <row r="52" spans="3:4">
      <c r="C52" s="59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  <row r="1714" spans="3:4">
      <c r="C1714" s="11"/>
      <c r="D1714" s="11"/>
    </row>
    <row r="1715" spans="3:4">
      <c r="C1715" s="11"/>
      <c r="D1715" s="11"/>
    </row>
    <row r="1716" spans="3:4">
      <c r="C1716" s="11"/>
      <c r="D1716" s="11"/>
    </row>
    <row r="1717" spans="3:4">
      <c r="C1717" s="11"/>
      <c r="D1717" s="11"/>
    </row>
    <row r="1718" spans="3:4">
      <c r="C1718" s="11"/>
      <c r="D1718" s="11"/>
    </row>
    <row r="1719" spans="3:4">
      <c r="C1719" s="11"/>
      <c r="D1719" s="11"/>
    </row>
    <row r="1720" spans="3:4">
      <c r="C1720" s="11"/>
      <c r="D1720" s="11"/>
    </row>
    <row r="1721" spans="3:4">
      <c r="C1721" s="11"/>
      <c r="D1721" s="11"/>
    </row>
    <row r="1722" spans="3:4">
      <c r="C1722" s="11"/>
      <c r="D1722" s="11"/>
    </row>
    <row r="1723" spans="3:4">
      <c r="C1723" s="11"/>
      <c r="D1723" s="11"/>
    </row>
    <row r="1724" spans="3:4">
      <c r="C1724" s="11"/>
      <c r="D1724" s="11"/>
    </row>
    <row r="1725" spans="3:4">
      <c r="C1725" s="11"/>
      <c r="D1725" s="11"/>
    </row>
    <row r="1726" spans="3:4">
      <c r="C1726" s="11"/>
      <c r="D1726" s="11"/>
    </row>
    <row r="1727" spans="3:4">
      <c r="C1727" s="11"/>
      <c r="D1727" s="11"/>
    </row>
    <row r="1728" spans="3:4">
      <c r="C1728" s="11"/>
      <c r="D1728" s="11"/>
    </row>
    <row r="1729" spans="3:4">
      <c r="C1729" s="11"/>
      <c r="D1729" s="11"/>
    </row>
    <row r="1730" spans="3:4">
      <c r="C1730" s="11"/>
      <c r="D1730" s="11"/>
    </row>
    <row r="1731" spans="3:4">
      <c r="C1731" s="11"/>
      <c r="D1731" s="11"/>
    </row>
    <row r="1732" spans="3:4">
      <c r="C1732" s="11"/>
      <c r="D1732" s="11"/>
    </row>
    <row r="1733" spans="3:4">
      <c r="C1733" s="11"/>
      <c r="D1733" s="11"/>
    </row>
    <row r="1734" spans="3:4">
      <c r="C1734" s="11"/>
      <c r="D1734" s="11"/>
    </row>
    <row r="1735" spans="3:4">
      <c r="C1735" s="11"/>
      <c r="D1735" s="11"/>
    </row>
    <row r="1736" spans="3:4">
      <c r="C1736" s="11"/>
      <c r="D1736" s="11"/>
    </row>
    <row r="1737" spans="3:4">
      <c r="C1737" s="11"/>
      <c r="D1737" s="11"/>
    </row>
    <row r="1738" spans="3:4">
      <c r="C1738" s="11"/>
      <c r="D1738" s="11"/>
    </row>
    <row r="1739" spans="3:4">
      <c r="C1739" s="11"/>
      <c r="D1739" s="11"/>
    </row>
    <row r="1740" spans="3:4">
      <c r="C1740" s="11"/>
      <c r="D1740" s="11"/>
    </row>
    <row r="1741" spans="3:4">
      <c r="C1741" s="11"/>
      <c r="D1741" s="11"/>
    </row>
    <row r="1742" spans="3:4">
      <c r="C1742" s="11"/>
      <c r="D1742" s="11"/>
    </row>
    <row r="1743" spans="3:4">
      <c r="C1743" s="11"/>
      <c r="D1743" s="11"/>
    </row>
    <row r="1744" spans="3:4">
      <c r="C1744" s="11"/>
      <c r="D1744" s="11"/>
    </row>
    <row r="1745" spans="3:4">
      <c r="C1745" s="11"/>
      <c r="D1745" s="11"/>
    </row>
    <row r="1746" spans="3:4">
      <c r="C1746" s="11"/>
      <c r="D1746" s="11"/>
    </row>
    <row r="1747" spans="3:4">
      <c r="C1747" s="11"/>
      <c r="D1747" s="11"/>
    </row>
    <row r="1748" spans="3:4">
      <c r="C1748" s="11"/>
      <c r="D1748" s="11"/>
    </row>
    <row r="1749" spans="3:4">
      <c r="C1749" s="11"/>
      <c r="D1749" s="11"/>
    </row>
    <row r="1750" spans="3:4">
      <c r="C1750" s="11"/>
      <c r="D1750" s="11"/>
    </row>
    <row r="1751" spans="3:4">
      <c r="C1751" s="11"/>
      <c r="D1751" s="11"/>
    </row>
    <row r="1752" spans="3:4">
      <c r="C1752" s="11"/>
      <c r="D1752" s="11"/>
    </row>
    <row r="1753" spans="3:4">
      <c r="C1753" s="11"/>
      <c r="D1753" s="11"/>
    </row>
    <row r="1754" spans="3:4">
      <c r="C1754" s="11"/>
      <c r="D1754" s="11"/>
    </row>
    <row r="1755" spans="3:4">
      <c r="C1755" s="11"/>
      <c r="D1755" s="11"/>
    </row>
    <row r="1756" spans="3:4">
      <c r="C1756" s="11"/>
      <c r="D1756" s="11"/>
    </row>
    <row r="1757" spans="3:4">
      <c r="C1757" s="11"/>
      <c r="D1757" s="11"/>
    </row>
    <row r="1758" spans="3:4">
      <c r="C1758" s="11"/>
      <c r="D1758" s="11"/>
    </row>
    <row r="1759" spans="3:4">
      <c r="C1759" s="11"/>
      <c r="D1759" s="11"/>
    </row>
    <row r="1760" spans="3:4">
      <c r="C1760" s="11"/>
      <c r="D1760" s="11"/>
    </row>
    <row r="1761" spans="3:4">
      <c r="C1761" s="11"/>
      <c r="D1761" s="11"/>
    </row>
    <row r="1762" spans="3:4">
      <c r="C1762" s="11"/>
      <c r="D1762" s="11"/>
    </row>
    <row r="1763" spans="3:4">
      <c r="C1763" s="11"/>
      <c r="D1763" s="11"/>
    </row>
    <row r="1764" spans="3:4">
      <c r="C1764" s="11"/>
      <c r="D1764" s="11"/>
    </row>
    <row r="1765" spans="3:4">
      <c r="C1765" s="11"/>
      <c r="D1765" s="11"/>
    </row>
    <row r="1766" spans="3:4">
      <c r="C1766" s="11"/>
      <c r="D1766" s="11"/>
    </row>
    <row r="1767" spans="3:4">
      <c r="C1767" s="11"/>
      <c r="D1767" s="11"/>
    </row>
    <row r="1768" spans="3:4">
      <c r="C1768" s="11"/>
      <c r="D1768" s="11"/>
    </row>
    <row r="1769" spans="3:4">
      <c r="C1769" s="11"/>
      <c r="D1769" s="11"/>
    </row>
    <row r="1770" spans="3:4">
      <c r="C1770" s="11"/>
      <c r="D1770" s="11"/>
    </row>
    <row r="1771" spans="3:4">
      <c r="C1771" s="11"/>
      <c r="D1771" s="11"/>
    </row>
    <row r="1772" spans="3:4">
      <c r="C1772" s="11"/>
      <c r="D1772" s="11"/>
    </row>
    <row r="1773" spans="3:4">
      <c r="C1773" s="11"/>
      <c r="D1773" s="11"/>
    </row>
    <row r="1774" spans="3:4">
      <c r="C1774" s="11"/>
      <c r="D1774" s="11"/>
    </row>
    <row r="1775" spans="3:4">
      <c r="C1775" s="11"/>
      <c r="D1775" s="11"/>
    </row>
    <row r="1776" spans="3:4">
      <c r="C1776" s="11"/>
      <c r="D1776" s="11"/>
    </row>
    <row r="1777" spans="3:4">
      <c r="C1777" s="11"/>
      <c r="D1777" s="11"/>
    </row>
    <row r="1778" spans="3:4">
      <c r="C1778" s="11"/>
      <c r="D1778" s="11"/>
    </row>
    <row r="1779" spans="3:4">
      <c r="C1779" s="11"/>
      <c r="D1779" s="11"/>
    </row>
    <row r="1780" spans="3:4">
      <c r="C1780" s="11"/>
      <c r="D1780" s="11"/>
    </row>
    <row r="1781" spans="3:4">
      <c r="C1781" s="11"/>
      <c r="D1781" s="11"/>
    </row>
    <row r="1782" spans="3:4">
      <c r="C1782" s="11"/>
      <c r="D1782" s="11"/>
    </row>
    <row r="1783" spans="3:4">
      <c r="C1783" s="11"/>
      <c r="D1783" s="11"/>
    </row>
    <row r="1784" spans="3:4">
      <c r="C1784" s="11"/>
      <c r="D1784" s="11"/>
    </row>
    <row r="1785" spans="3:4">
      <c r="C1785" s="11"/>
      <c r="D1785" s="11"/>
    </row>
    <row r="1786" spans="3:4">
      <c r="C1786" s="11"/>
      <c r="D1786" s="11"/>
    </row>
    <row r="1787" spans="3:4">
      <c r="C1787" s="11"/>
      <c r="D1787" s="11"/>
    </row>
    <row r="1788" spans="3:4">
      <c r="C1788" s="11"/>
      <c r="D1788" s="11"/>
    </row>
    <row r="1789" spans="3:4">
      <c r="C1789" s="11"/>
      <c r="D1789" s="11"/>
    </row>
    <row r="1790" spans="3:4">
      <c r="C1790" s="11"/>
      <c r="D1790" s="11"/>
    </row>
    <row r="1791" spans="3:4">
      <c r="C1791" s="11"/>
      <c r="D1791" s="11"/>
    </row>
    <row r="1792" spans="3:4">
      <c r="C1792" s="11"/>
      <c r="D1792" s="11"/>
    </row>
    <row r="1793" spans="3:4">
      <c r="C1793" s="11"/>
      <c r="D1793" s="11"/>
    </row>
    <row r="1794" spans="3:4">
      <c r="C1794" s="11"/>
      <c r="D1794" s="11"/>
    </row>
    <row r="1795" spans="3:4">
      <c r="C1795" s="11"/>
      <c r="D1795" s="11"/>
    </row>
    <row r="1796" spans="3:4">
      <c r="C1796" s="11"/>
      <c r="D1796" s="11"/>
    </row>
    <row r="1797" spans="3:4">
      <c r="C1797" s="11"/>
      <c r="D1797" s="11"/>
    </row>
    <row r="1798" spans="3:4">
      <c r="C1798" s="11"/>
      <c r="D1798" s="11"/>
    </row>
    <row r="1799" spans="3:4">
      <c r="C1799" s="11"/>
      <c r="D1799" s="11"/>
    </row>
    <row r="1800" spans="3:4">
      <c r="C1800" s="11"/>
      <c r="D1800" s="11"/>
    </row>
    <row r="1801" spans="3:4">
      <c r="C1801" s="11"/>
      <c r="D1801" s="11"/>
    </row>
    <row r="1802" spans="3:4">
      <c r="C1802" s="11"/>
      <c r="D1802" s="11"/>
    </row>
    <row r="1803" spans="3:4">
      <c r="C1803" s="11"/>
      <c r="D1803" s="11"/>
    </row>
    <row r="1804" spans="3:4">
      <c r="C1804" s="11"/>
      <c r="D1804" s="11"/>
    </row>
    <row r="1805" spans="3:4">
      <c r="C1805" s="11"/>
      <c r="D1805" s="11"/>
    </row>
    <row r="1806" spans="3:4">
      <c r="C1806" s="11"/>
      <c r="D1806" s="11"/>
    </row>
    <row r="1807" spans="3:4">
      <c r="C1807" s="11"/>
      <c r="D1807" s="11"/>
    </row>
    <row r="1808" spans="3:4">
      <c r="C1808" s="11"/>
      <c r="D1808" s="11"/>
    </row>
    <row r="1809" spans="3:4">
      <c r="C1809" s="11"/>
      <c r="D1809" s="11"/>
    </row>
    <row r="1810" spans="3:4">
      <c r="C1810" s="11"/>
      <c r="D1810" s="11"/>
    </row>
    <row r="1811" spans="3:4">
      <c r="C1811" s="11"/>
      <c r="D1811" s="11"/>
    </row>
    <row r="1812" spans="3:4">
      <c r="C1812" s="11"/>
      <c r="D1812" s="11"/>
    </row>
    <row r="1813" spans="3:4">
      <c r="C1813" s="11"/>
      <c r="D1813" s="11"/>
    </row>
    <row r="1814" spans="3:4">
      <c r="C1814" s="11"/>
      <c r="D1814" s="11"/>
    </row>
    <row r="1815" spans="3:4">
      <c r="C1815" s="11"/>
      <c r="D1815" s="11"/>
    </row>
    <row r="1816" spans="3:4">
      <c r="C1816" s="11"/>
      <c r="D1816" s="11"/>
    </row>
    <row r="1817" spans="3:4">
      <c r="C1817" s="11"/>
      <c r="D1817" s="11"/>
    </row>
    <row r="1818" spans="3:4">
      <c r="C1818" s="11"/>
      <c r="D1818" s="11"/>
    </row>
    <row r="1819" spans="3:4">
      <c r="C1819" s="11"/>
      <c r="D1819" s="11"/>
    </row>
    <row r="1820" spans="3:4">
      <c r="C1820" s="11"/>
      <c r="D1820" s="11"/>
    </row>
    <row r="1821" spans="3:4">
      <c r="C1821" s="11"/>
      <c r="D1821" s="11"/>
    </row>
    <row r="1822" spans="3:4">
      <c r="C1822" s="11"/>
      <c r="D1822" s="11"/>
    </row>
    <row r="1823" spans="3:4">
      <c r="C1823" s="11"/>
      <c r="D1823" s="11"/>
    </row>
    <row r="1824" spans="3:4">
      <c r="C1824" s="11"/>
      <c r="D1824" s="11"/>
    </row>
    <row r="1825" spans="3:4">
      <c r="C1825" s="11"/>
      <c r="D1825" s="11"/>
    </row>
    <row r="1826" spans="3:4">
      <c r="C1826" s="11"/>
      <c r="D1826" s="11"/>
    </row>
    <row r="1827" spans="3:4">
      <c r="C1827" s="11"/>
      <c r="D1827" s="11"/>
    </row>
    <row r="1828" spans="3:4">
      <c r="C1828" s="11"/>
      <c r="D1828" s="11"/>
    </row>
    <row r="1829" spans="3:4">
      <c r="C1829" s="11"/>
      <c r="D1829" s="11"/>
    </row>
    <row r="1830" spans="3:4">
      <c r="C1830" s="11"/>
      <c r="D1830" s="11"/>
    </row>
    <row r="1831" spans="3:4">
      <c r="C1831" s="11"/>
      <c r="D1831" s="11"/>
    </row>
    <row r="1832" spans="3:4">
      <c r="C1832" s="11"/>
      <c r="D1832" s="11"/>
    </row>
    <row r="1833" spans="3:4">
      <c r="C1833" s="11"/>
      <c r="D1833" s="11"/>
    </row>
    <row r="1834" spans="3:4">
      <c r="C1834" s="11"/>
      <c r="D1834" s="11"/>
    </row>
    <row r="1835" spans="3:4">
      <c r="C1835" s="11"/>
      <c r="D1835" s="11"/>
    </row>
    <row r="1836" spans="3:4">
      <c r="C1836" s="11"/>
      <c r="D1836" s="11"/>
    </row>
    <row r="1837" spans="3:4">
      <c r="C1837" s="11"/>
      <c r="D1837" s="11"/>
    </row>
    <row r="1838" spans="3:4">
      <c r="C1838" s="11"/>
      <c r="D1838" s="11"/>
    </row>
    <row r="1839" spans="3:4">
      <c r="C1839" s="11"/>
      <c r="D1839" s="11"/>
    </row>
    <row r="1840" spans="3:4">
      <c r="C1840" s="11"/>
      <c r="D1840" s="11"/>
    </row>
    <row r="1841" spans="3:4">
      <c r="C1841" s="11"/>
      <c r="D1841" s="11"/>
    </row>
    <row r="1842" spans="3:4">
      <c r="C1842" s="11"/>
      <c r="D1842" s="11"/>
    </row>
    <row r="1843" spans="3:4">
      <c r="C1843" s="11"/>
      <c r="D1843" s="11"/>
    </row>
    <row r="1844" spans="3:4">
      <c r="C1844" s="11"/>
      <c r="D1844" s="11"/>
    </row>
    <row r="1845" spans="3:4">
      <c r="C1845" s="11"/>
      <c r="D1845" s="11"/>
    </row>
    <row r="1846" spans="3:4">
      <c r="C1846" s="11"/>
      <c r="D1846" s="11"/>
    </row>
    <row r="1847" spans="3:4">
      <c r="C1847" s="11"/>
      <c r="D1847" s="11"/>
    </row>
    <row r="1848" spans="3:4">
      <c r="C1848" s="11"/>
      <c r="D1848" s="11"/>
    </row>
    <row r="1849" spans="3:4">
      <c r="C1849" s="11"/>
      <c r="D1849" s="11"/>
    </row>
    <row r="1850" spans="3:4">
      <c r="C1850" s="11"/>
      <c r="D1850" s="11"/>
    </row>
    <row r="1851" spans="3:4">
      <c r="C1851" s="11"/>
      <c r="D1851" s="11"/>
    </row>
    <row r="1852" spans="3:4">
      <c r="C1852" s="11"/>
      <c r="D1852" s="11"/>
    </row>
    <row r="1853" spans="3:4">
      <c r="C1853" s="11"/>
      <c r="D1853" s="11"/>
    </row>
    <row r="1854" spans="3:4">
      <c r="C1854" s="11"/>
      <c r="D1854" s="11"/>
    </row>
    <row r="1855" spans="3:4">
      <c r="C1855" s="11"/>
      <c r="D1855" s="11"/>
    </row>
    <row r="1856" spans="3:4">
      <c r="C1856" s="11"/>
      <c r="D1856" s="11"/>
    </row>
    <row r="1857" spans="3:4">
      <c r="C1857" s="11"/>
      <c r="D1857" s="11"/>
    </row>
    <row r="1858" spans="3:4">
      <c r="C1858" s="11"/>
      <c r="D1858" s="11"/>
    </row>
    <row r="1859" spans="3:4">
      <c r="C1859" s="11"/>
      <c r="D1859" s="11"/>
    </row>
    <row r="1860" spans="3:4">
      <c r="C1860" s="11"/>
      <c r="D1860" s="11"/>
    </row>
    <row r="1861" spans="3:4">
      <c r="C1861" s="11"/>
      <c r="D1861" s="11"/>
    </row>
    <row r="1862" spans="3:4">
      <c r="C1862" s="11"/>
      <c r="D1862" s="11"/>
    </row>
    <row r="1863" spans="3:4">
      <c r="C1863" s="11"/>
      <c r="D1863" s="11"/>
    </row>
    <row r="1864" spans="3:4">
      <c r="C1864" s="11"/>
      <c r="D1864" s="11"/>
    </row>
    <row r="1865" spans="3:4">
      <c r="C1865" s="11"/>
      <c r="D1865" s="11"/>
    </row>
    <row r="1866" spans="3:4">
      <c r="C1866" s="11"/>
      <c r="D1866" s="11"/>
    </row>
    <row r="1867" spans="3:4">
      <c r="C1867" s="11"/>
      <c r="D1867" s="11"/>
    </row>
    <row r="1868" spans="3:4">
      <c r="C1868" s="11"/>
      <c r="D1868" s="11"/>
    </row>
    <row r="1869" spans="3:4">
      <c r="C1869" s="11"/>
      <c r="D1869" s="11"/>
    </row>
    <row r="1870" spans="3:4">
      <c r="C1870" s="11"/>
      <c r="D1870" s="11"/>
    </row>
    <row r="1871" spans="3:4">
      <c r="C1871" s="11"/>
      <c r="D1871" s="11"/>
    </row>
    <row r="1872" spans="3:4">
      <c r="C1872" s="11"/>
      <c r="D1872" s="11"/>
    </row>
    <row r="1873" spans="3:4">
      <c r="C1873" s="11"/>
      <c r="D1873" s="11"/>
    </row>
    <row r="1874" spans="3:4">
      <c r="C1874" s="11"/>
      <c r="D1874" s="11"/>
    </row>
    <row r="1875" spans="3:4">
      <c r="C1875" s="11"/>
      <c r="D1875" s="11"/>
    </row>
    <row r="1876" spans="3:4">
      <c r="C1876" s="11"/>
      <c r="D1876" s="11"/>
    </row>
    <row r="1877" spans="3:4">
      <c r="C1877" s="11"/>
      <c r="D1877" s="11"/>
    </row>
    <row r="1878" spans="3:4">
      <c r="C1878" s="11"/>
      <c r="D1878" s="11"/>
    </row>
    <row r="1879" spans="3:4">
      <c r="C1879" s="11"/>
      <c r="D1879" s="11"/>
    </row>
    <row r="1880" spans="3:4">
      <c r="C1880" s="11"/>
      <c r="D1880" s="11"/>
    </row>
    <row r="1881" spans="3:4">
      <c r="C1881" s="11"/>
      <c r="D1881" s="11"/>
    </row>
    <row r="1882" spans="3:4">
      <c r="C1882" s="11"/>
      <c r="D1882" s="11"/>
    </row>
    <row r="1883" spans="3:4">
      <c r="C1883" s="11"/>
      <c r="D1883" s="11"/>
    </row>
    <row r="1884" spans="3:4">
      <c r="C1884" s="11"/>
      <c r="D1884" s="11"/>
    </row>
    <row r="1885" spans="3:4">
      <c r="C1885" s="11"/>
      <c r="D1885" s="11"/>
    </row>
    <row r="1886" spans="3:4">
      <c r="C1886" s="11"/>
      <c r="D1886" s="11"/>
    </row>
    <row r="1887" spans="3:4">
      <c r="C1887" s="11"/>
      <c r="D1887" s="11"/>
    </row>
    <row r="1888" spans="3:4">
      <c r="C1888" s="11"/>
      <c r="D1888" s="11"/>
    </row>
    <row r="1889" spans="3:4">
      <c r="C1889" s="11"/>
      <c r="D1889" s="11"/>
    </row>
    <row r="1890" spans="3:4">
      <c r="C1890" s="11"/>
      <c r="D1890" s="11"/>
    </row>
    <row r="1891" spans="3:4">
      <c r="C1891" s="11"/>
      <c r="D1891" s="11"/>
    </row>
    <row r="1892" spans="3:4">
      <c r="C1892" s="11"/>
      <c r="D1892" s="11"/>
    </row>
    <row r="1893" spans="3:4">
      <c r="C1893" s="11"/>
      <c r="D1893" s="11"/>
    </row>
    <row r="1894" spans="3:4">
      <c r="C1894" s="11"/>
      <c r="D1894" s="11"/>
    </row>
    <row r="1895" spans="3:4">
      <c r="C1895" s="11"/>
      <c r="D1895" s="11"/>
    </row>
    <row r="1896" spans="3:4">
      <c r="C1896" s="11"/>
      <c r="D1896" s="11"/>
    </row>
    <row r="1897" spans="3:4">
      <c r="C1897" s="11"/>
      <c r="D1897" s="11"/>
    </row>
    <row r="1898" spans="3:4">
      <c r="C1898" s="11"/>
      <c r="D1898" s="11"/>
    </row>
    <row r="1899" spans="3:4">
      <c r="C1899" s="11"/>
      <c r="D1899" s="11"/>
    </row>
    <row r="1900" spans="3:4">
      <c r="C1900" s="11"/>
      <c r="D1900" s="11"/>
    </row>
    <row r="1901" spans="3:4">
      <c r="C1901" s="11"/>
      <c r="D1901" s="11"/>
    </row>
    <row r="1902" spans="3:4">
      <c r="C1902" s="11"/>
      <c r="D1902" s="11"/>
    </row>
    <row r="1903" spans="3:4">
      <c r="C1903" s="11"/>
      <c r="D1903" s="11"/>
    </row>
    <row r="1904" spans="3:4">
      <c r="C1904" s="11"/>
      <c r="D1904" s="11"/>
    </row>
    <row r="1905" spans="3:4">
      <c r="C1905" s="11"/>
      <c r="D1905" s="11"/>
    </row>
    <row r="1906" spans="3:4">
      <c r="C1906" s="11"/>
      <c r="D1906" s="11"/>
    </row>
    <row r="1907" spans="3:4">
      <c r="C1907" s="11"/>
      <c r="D1907" s="11"/>
    </row>
    <row r="1908" spans="3:4">
      <c r="C1908" s="11"/>
      <c r="D1908" s="11"/>
    </row>
    <row r="1909" spans="3:4">
      <c r="C1909" s="11"/>
      <c r="D1909" s="11"/>
    </row>
    <row r="1910" spans="3:4">
      <c r="C1910" s="11"/>
      <c r="D1910" s="11"/>
    </row>
    <row r="1911" spans="3:4">
      <c r="C1911" s="11"/>
      <c r="D1911" s="11"/>
    </row>
    <row r="1912" spans="3:4">
      <c r="C1912" s="11"/>
      <c r="D1912" s="11"/>
    </row>
    <row r="1913" spans="3:4">
      <c r="C1913" s="11"/>
      <c r="D1913" s="11"/>
    </row>
    <row r="1914" spans="3:4">
      <c r="C1914" s="11"/>
      <c r="D1914" s="11"/>
    </row>
    <row r="1915" spans="3:4">
      <c r="C1915" s="11"/>
      <c r="D1915" s="11"/>
    </row>
    <row r="1916" spans="3:4">
      <c r="C1916" s="11"/>
      <c r="D1916" s="11"/>
    </row>
    <row r="1917" spans="3:4">
      <c r="C1917" s="11"/>
      <c r="D1917" s="11"/>
    </row>
    <row r="1918" spans="3:4">
      <c r="C1918" s="11"/>
      <c r="D1918" s="11"/>
    </row>
    <row r="1919" spans="3:4">
      <c r="C1919" s="11"/>
      <c r="D1919" s="11"/>
    </row>
    <row r="1920" spans="3:4">
      <c r="C1920" s="11"/>
      <c r="D1920" s="11"/>
    </row>
    <row r="1921" spans="3:4">
      <c r="C1921" s="11"/>
      <c r="D1921" s="11"/>
    </row>
    <row r="1922" spans="3:4">
      <c r="C1922" s="11"/>
      <c r="D1922" s="11"/>
    </row>
    <row r="1923" spans="3:4">
      <c r="C1923" s="11"/>
      <c r="D1923" s="11"/>
    </row>
    <row r="1924" spans="3:4">
      <c r="C1924" s="11"/>
      <c r="D1924" s="11"/>
    </row>
    <row r="1925" spans="3:4">
      <c r="C1925" s="11"/>
      <c r="D1925" s="11"/>
    </row>
    <row r="1926" spans="3:4">
      <c r="C1926" s="11"/>
      <c r="D1926" s="11"/>
    </row>
    <row r="1927" spans="3:4">
      <c r="C1927" s="11"/>
      <c r="D1927" s="11"/>
    </row>
    <row r="1928" spans="3:4">
      <c r="C1928" s="11"/>
      <c r="D1928" s="11"/>
    </row>
    <row r="1929" spans="3:4">
      <c r="C1929" s="11"/>
      <c r="D1929" s="11"/>
    </row>
    <row r="1930" spans="3:4">
      <c r="C1930" s="11"/>
      <c r="D1930" s="11"/>
    </row>
    <row r="1931" spans="3:4">
      <c r="C1931" s="11"/>
      <c r="D1931" s="11"/>
    </row>
    <row r="1932" spans="3:4">
      <c r="C1932" s="11"/>
      <c r="D1932" s="11"/>
    </row>
    <row r="1933" spans="3:4">
      <c r="C1933" s="11"/>
      <c r="D1933" s="11"/>
    </row>
    <row r="1934" spans="3:4">
      <c r="C1934" s="11"/>
      <c r="D1934" s="11"/>
    </row>
    <row r="1935" spans="3:4">
      <c r="C1935" s="11"/>
      <c r="D1935" s="11"/>
    </row>
    <row r="1936" spans="3:4">
      <c r="C1936" s="11"/>
      <c r="D1936" s="11"/>
    </row>
    <row r="1937" spans="3:4">
      <c r="C1937" s="11"/>
      <c r="D1937" s="11"/>
    </row>
    <row r="1938" spans="3:4">
      <c r="C1938" s="11"/>
      <c r="D1938" s="11"/>
    </row>
    <row r="1939" spans="3:4">
      <c r="C1939" s="11"/>
      <c r="D1939" s="11"/>
    </row>
    <row r="1940" spans="3:4">
      <c r="C1940" s="11"/>
      <c r="D1940" s="11"/>
    </row>
    <row r="1941" spans="3:4">
      <c r="C1941" s="11"/>
      <c r="D1941" s="11"/>
    </row>
    <row r="1942" spans="3:4">
      <c r="C1942" s="11"/>
      <c r="D1942" s="11"/>
    </row>
    <row r="1943" spans="3:4">
      <c r="C1943" s="11"/>
      <c r="D1943" s="11"/>
    </row>
    <row r="1944" spans="3:4">
      <c r="C1944" s="11"/>
      <c r="D1944" s="11"/>
    </row>
    <row r="1945" spans="3:4">
      <c r="C1945" s="11"/>
      <c r="D1945" s="11"/>
    </row>
    <row r="1946" spans="3:4">
      <c r="C1946" s="11"/>
      <c r="D1946" s="11"/>
    </row>
    <row r="1947" spans="3:4">
      <c r="C1947" s="11"/>
      <c r="D1947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0"/>
  <sheetViews>
    <sheetView workbookViewId="0">
      <selection activeCell="A16" sqref="A16:D18"/>
    </sheetView>
  </sheetViews>
  <sheetFormatPr defaultRowHeight="12.75"/>
  <cols>
    <col min="1" max="1" width="19.7109375" style="11" customWidth="1"/>
    <col min="2" max="2" width="4.42578125" style="17" customWidth="1"/>
    <col min="3" max="3" width="12.7109375" style="1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38" t="s">
        <v>47</v>
      </c>
      <c r="I1" s="39" t="s">
        <v>48</v>
      </c>
      <c r="J1" s="40" t="s">
        <v>45</v>
      </c>
    </row>
    <row r="2" spans="1:16">
      <c r="I2" s="41" t="s">
        <v>49</v>
      </c>
      <c r="J2" s="42" t="s">
        <v>50</v>
      </c>
    </row>
    <row r="3" spans="1:16">
      <c r="A3" s="43" t="s">
        <v>51</v>
      </c>
      <c r="I3" s="41" t="s">
        <v>52</v>
      </c>
      <c r="J3" s="42" t="s">
        <v>53</v>
      </c>
    </row>
    <row r="4" spans="1:16">
      <c r="I4" s="41" t="s">
        <v>54</v>
      </c>
      <c r="J4" s="42" t="s">
        <v>53</v>
      </c>
    </row>
    <row r="5" spans="1:16" ht="13.5" thickBot="1">
      <c r="I5" s="44" t="s">
        <v>55</v>
      </c>
      <c r="J5" s="45" t="s">
        <v>56</v>
      </c>
    </row>
    <row r="10" spans="1:16" ht="13.5" thickBot="1"/>
    <row r="11" spans="1:16" ht="12.75" customHeight="1" thickBot="1">
      <c r="A11" s="11" t="str">
        <f t="shared" ref="A11:A18" si="0">P11</f>
        <v>BAVM 152 </v>
      </c>
      <c r="B11" s="19" t="str">
        <f t="shared" ref="B11:B18" si="1">IF(H11=INT(H11),"I","II")</f>
        <v>I</v>
      </c>
      <c r="C11" s="11">
        <f t="shared" ref="C11:C18" si="2">1*G11</f>
        <v>51146.479399999997</v>
      </c>
      <c r="D11" s="17" t="str">
        <f t="shared" ref="D11:D18" si="3">VLOOKUP(F11,I$1:J$5,2,FALSE)</f>
        <v>vis</v>
      </c>
      <c r="E11" s="46">
        <f>VLOOKUP(C11,Active!C$21:E$973,3,FALSE)</f>
        <v>25561.813724223921</v>
      </c>
      <c r="F11" s="19" t="s">
        <v>55</v>
      </c>
      <c r="G11" s="17" t="str">
        <f t="shared" ref="G11:G18" si="4">MID(I11,3,LEN(I11)-3)</f>
        <v>51146.4794</v>
      </c>
      <c r="H11" s="11">
        <f t="shared" ref="H11:H18" si="5">1*K11</f>
        <v>25562</v>
      </c>
      <c r="I11" s="47" t="s">
        <v>57</v>
      </c>
      <c r="J11" s="48" t="s">
        <v>58</v>
      </c>
      <c r="K11" s="47">
        <v>25562</v>
      </c>
      <c r="L11" s="47" t="s">
        <v>59</v>
      </c>
      <c r="M11" s="48" t="s">
        <v>60</v>
      </c>
      <c r="N11" s="48" t="s">
        <v>61</v>
      </c>
      <c r="O11" s="49" t="s">
        <v>62</v>
      </c>
      <c r="P11" s="50" t="s">
        <v>63</v>
      </c>
    </row>
    <row r="12" spans="1:16" ht="12.75" customHeight="1" thickBot="1">
      <c r="A12" s="11" t="str">
        <f t="shared" si="0"/>
        <v>OEJV 0074 </v>
      </c>
      <c r="B12" s="19" t="str">
        <f t="shared" si="1"/>
        <v>I</v>
      </c>
      <c r="C12" s="11">
        <f t="shared" si="2"/>
        <v>52043.42671</v>
      </c>
      <c r="D12" s="17" t="str">
        <f t="shared" si="3"/>
        <v>vis</v>
      </c>
      <c r="E12" s="46">
        <f>VLOOKUP(C12,Active!C$21:E$973,3,FALSE)</f>
        <v>26614.986590924567</v>
      </c>
      <c r="F12" s="19" t="s">
        <v>55</v>
      </c>
      <c r="G12" s="17" t="str">
        <f t="shared" si="4"/>
        <v>52043.42671</v>
      </c>
      <c r="H12" s="11">
        <f t="shared" si="5"/>
        <v>26615</v>
      </c>
      <c r="I12" s="47" t="s">
        <v>64</v>
      </c>
      <c r="J12" s="48" t="s">
        <v>65</v>
      </c>
      <c r="K12" s="47">
        <v>26615</v>
      </c>
      <c r="L12" s="47" t="s">
        <v>66</v>
      </c>
      <c r="M12" s="48" t="s">
        <v>67</v>
      </c>
      <c r="N12" s="48" t="s">
        <v>61</v>
      </c>
      <c r="O12" s="49" t="s">
        <v>68</v>
      </c>
      <c r="P12" s="50" t="s">
        <v>69</v>
      </c>
    </row>
    <row r="13" spans="1:16" ht="12.75" customHeight="1" thickBot="1">
      <c r="A13" s="11" t="str">
        <f t="shared" si="0"/>
        <v>OEJV 0074 </v>
      </c>
      <c r="B13" s="19" t="str">
        <f t="shared" si="1"/>
        <v>I</v>
      </c>
      <c r="C13" s="11">
        <f t="shared" si="2"/>
        <v>52123.484600000003</v>
      </c>
      <c r="D13" s="17" t="str">
        <f t="shared" si="3"/>
        <v>vis</v>
      </c>
      <c r="E13" s="46">
        <f>VLOOKUP(C13,Active!C$21:E$973,3,FALSE)</f>
        <v>26708.988542402974</v>
      </c>
      <c r="F13" s="19" t="s">
        <v>55</v>
      </c>
      <c r="G13" s="17" t="str">
        <f t="shared" si="4"/>
        <v>52123.48460</v>
      </c>
      <c r="H13" s="11">
        <f t="shared" si="5"/>
        <v>26709</v>
      </c>
      <c r="I13" s="47" t="s">
        <v>76</v>
      </c>
      <c r="J13" s="48" t="s">
        <v>77</v>
      </c>
      <c r="K13" s="47">
        <v>26709</v>
      </c>
      <c r="L13" s="47" t="s">
        <v>78</v>
      </c>
      <c r="M13" s="48" t="s">
        <v>67</v>
      </c>
      <c r="N13" s="48" t="s">
        <v>61</v>
      </c>
      <c r="O13" s="49" t="s">
        <v>79</v>
      </c>
      <c r="P13" s="50" t="s">
        <v>69</v>
      </c>
    </row>
    <row r="14" spans="1:16" ht="12.75" customHeight="1" thickBot="1">
      <c r="A14" s="11" t="str">
        <f t="shared" si="0"/>
        <v>OEJV 0074 </v>
      </c>
      <c r="B14" s="19" t="str">
        <f t="shared" si="1"/>
        <v>I</v>
      </c>
      <c r="C14" s="11">
        <f t="shared" si="2"/>
        <v>52485.432399999998</v>
      </c>
      <c r="D14" s="17" t="str">
        <f t="shared" si="3"/>
        <v>vis</v>
      </c>
      <c r="E14" s="46">
        <f>VLOOKUP(C14,Active!C$21:E$973,3,FALSE)</f>
        <v>27133.978503209015</v>
      </c>
      <c r="F14" s="19" t="s">
        <v>55</v>
      </c>
      <c r="G14" s="17" t="str">
        <f t="shared" si="4"/>
        <v>52485.43240</v>
      </c>
      <c r="H14" s="11">
        <f t="shared" si="5"/>
        <v>27134</v>
      </c>
      <c r="I14" s="47" t="s">
        <v>80</v>
      </c>
      <c r="J14" s="48" t="s">
        <v>81</v>
      </c>
      <c r="K14" s="47">
        <v>27134</v>
      </c>
      <c r="L14" s="47" t="s">
        <v>82</v>
      </c>
      <c r="M14" s="48" t="s">
        <v>67</v>
      </c>
      <c r="N14" s="48" t="s">
        <v>61</v>
      </c>
      <c r="O14" s="49" t="s">
        <v>83</v>
      </c>
      <c r="P14" s="50" t="s">
        <v>69</v>
      </c>
    </row>
    <row r="15" spans="1:16" ht="12.75" customHeight="1" thickBot="1">
      <c r="A15" s="11" t="str">
        <f t="shared" si="0"/>
        <v>BAVM 186 </v>
      </c>
      <c r="B15" s="19" t="str">
        <f t="shared" si="1"/>
        <v>II</v>
      </c>
      <c r="C15" s="11">
        <f t="shared" si="2"/>
        <v>54239.4283</v>
      </c>
      <c r="D15" s="17" t="str">
        <f t="shared" si="3"/>
        <v>vis</v>
      </c>
      <c r="E15" s="46">
        <f>VLOOKUP(C15,Active!C$21:E$973,3,FALSE)</f>
        <v>29193.476167775476</v>
      </c>
      <c r="F15" s="19" t="s">
        <v>55</v>
      </c>
      <c r="G15" s="17" t="str">
        <f t="shared" si="4"/>
        <v>54239.4283</v>
      </c>
      <c r="H15" s="11">
        <f t="shared" si="5"/>
        <v>29193.5</v>
      </c>
      <c r="I15" s="47" t="s">
        <v>84</v>
      </c>
      <c r="J15" s="48" t="s">
        <v>85</v>
      </c>
      <c r="K15" s="47">
        <v>29193.5</v>
      </c>
      <c r="L15" s="47" t="s">
        <v>86</v>
      </c>
      <c r="M15" s="48" t="s">
        <v>67</v>
      </c>
      <c r="N15" s="48" t="s">
        <v>87</v>
      </c>
      <c r="O15" s="49" t="s">
        <v>88</v>
      </c>
      <c r="P15" s="50" t="s">
        <v>89</v>
      </c>
    </row>
    <row r="16" spans="1:16" ht="12.75" customHeight="1" thickBot="1">
      <c r="A16" s="11" t="str">
        <f t="shared" si="0"/>
        <v> BBS 126 </v>
      </c>
      <c r="B16" s="19" t="str">
        <f t="shared" si="1"/>
        <v>I</v>
      </c>
      <c r="C16" s="11">
        <f t="shared" si="2"/>
        <v>52100.485000000001</v>
      </c>
      <c r="D16" s="17" t="str">
        <f t="shared" si="3"/>
        <v>vis</v>
      </c>
      <c r="E16" s="46">
        <f>VLOOKUP(C16,Active!C$21:E$973,3,FALSE)</f>
        <v>26681.98299325319</v>
      </c>
      <c r="F16" s="19" t="s">
        <v>55</v>
      </c>
      <c r="G16" s="17" t="str">
        <f t="shared" si="4"/>
        <v>52100.485</v>
      </c>
      <c r="H16" s="11">
        <f t="shared" si="5"/>
        <v>26682</v>
      </c>
      <c r="I16" s="47" t="s">
        <v>70</v>
      </c>
      <c r="J16" s="48" t="s">
        <v>71</v>
      </c>
      <c r="K16" s="47">
        <v>26682</v>
      </c>
      <c r="L16" s="47" t="s">
        <v>72</v>
      </c>
      <c r="M16" s="48" t="s">
        <v>60</v>
      </c>
      <c r="N16" s="48" t="s">
        <v>73</v>
      </c>
      <c r="O16" s="49" t="s">
        <v>74</v>
      </c>
      <c r="P16" s="49" t="s">
        <v>75</v>
      </c>
    </row>
    <row r="17" spans="1:16" ht="12.75" customHeight="1" thickBot="1">
      <c r="A17" s="11" t="str">
        <f t="shared" si="0"/>
        <v>BAVM 203 </v>
      </c>
      <c r="B17" s="19" t="str">
        <f t="shared" si="1"/>
        <v>I</v>
      </c>
      <c r="C17" s="11">
        <f t="shared" si="2"/>
        <v>54736.385900000001</v>
      </c>
      <c r="D17" s="17" t="str">
        <f t="shared" si="3"/>
        <v>vis</v>
      </c>
      <c r="E17" s="46">
        <f>VLOOKUP(C17,Active!C$21:E$973,3,FALSE)</f>
        <v>29776.991224218058</v>
      </c>
      <c r="F17" s="19" t="s">
        <v>55</v>
      </c>
      <c r="G17" s="17" t="str">
        <f t="shared" si="4"/>
        <v>54736.3859</v>
      </c>
      <c r="H17" s="11">
        <f t="shared" si="5"/>
        <v>29777</v>
      </c>
      <c r="I17" s="47" t="s">
        <v>90</v>
      </c>
      <c r="J17" s="48" t="s">
        <v>91</v>
      </c>
      <c r="K17" s="47" t="s">
        <v>92</v>
      </c>
      <c r="L17" s="47" t="s">
        <v>93</v>
      </c>
      <c r="M17" s="48" t="s">
        <v>67</v>
      </c>
      <c r="N17" s="48" t="s">
        <v>61</v>
      </c>
      <c r="O17" s="49" t="s">
        <v>94</v>
      </c>
      <c r="P17" s="50" t="s">
        <v>95</v>
      </c>
    </row>
    <row r="18" spans="1:16" ht="12.75" customHeight="1" thickBot="1">
      <c r="A18" s="11" t="str">
        <f t="shared" si="0"/>
        <v>BAVM 212 </v>
      </c>
      <c r="B18" s="19" t="str">
        <f t="shared" si="1"/>
        <v>I</v>
      </c>
      <c r="C18" s="11">
        <f t="shared" si="2"/>
        <v>55075.337099999997</v>
      </c>
      <c r="D18" s="17" t="str">
        <f t="shared" si="3"/>
        <v>vis</v>
      </c>
      <c r="E18" s="46">
        <f>VLOOKUP(C18,Active!C$21:E$973,3,FALSE)</f>
        <v>30174.979158398513</v>
      </c>
      <c r="F18" s="19" t="s">
        <v>55</v>
      </c>
      <c r="G18" s="17" t="str">
        <f t="shared" si="4"/>
        <v>55075.3371</v>
      </c>
      <c r="H18" s="11">
        <f t="shared" si="5"/>
        <v>30175</v>
      </c>
      <c r="I18" s="47" t="s">
        <v>96</v>
      </c>
      <c r="J18" s="48" t="s">
        <v>97</v>
      </c>
      <c r="K18" s="47" t="s">
        <v>98</v>
      </c>
      <c r="L18" s="47" t="s">
        <v>99</v>
      </c>
      <c r="M18" s="48" t="s">
        <v>67</v>
      </c>
      <c r="N18" s="48" t="s">
        <v>87</v>
      </c>
      <c r="O18" s="49" t="s">
        <v>88</v>
      </c>
      <c r="P18" s="50" t="s">
        <v>100</v>
      </c>
    </row>
    <row r="19" spans="1:16">
      <c r="B19" s="19"/>
      <c r="F19" s="19"/>
    </row>
    <row r="20" spans="1:16">
      <c r="B20" s="19"/>
      <c r="F20" s="19"/>
    </row>
    <row r="21" spans="1:16">
      <c r="B21" s="19"/>
      <c r="F21" s="19"/>
    </row>
    <row r="22" spans="1:16">
      <c r="B22" s="19"/>
      <c r="F22" s="19"/>
    </row>
    <row r="23" spans="1:16">
      <c r="B23" s="19"/>
      <c r="F23" s="19"/>
    </row>
    <row r="24" spans="1:16">
      <c r="B24" s="19"/>
      <c r="F24" s="19"/>
    </row>
    <row r="25" spans="1:16">
      <c r="B25" s="19"/>
      <c r="F25" s="19"/>
    </row>
    <row r="26" spans="1:16">
      <c r="B26" s="19"/>
      <c r="F26" s="19"/>
    </row>
    <row r="27" spans="1:16">
      <c r="B27" s="19"/>
      <c r="F27" s="19"/>
    </row>
    <row r="28" spans="1:16">
      <c r="B28" s="19"/>
      <c r="F28" s="19"/>
    </row>
    <row r="29" spans="1:16">
      <c r="B29" s="19"/>
      <c r="F29" s="19"/>
    </row>
    <row r="30" spans="1:16">
      <c r="B30" s="19"/>
      <c r="F30" s="19"/>
    </row>
    <row r="31" spans="1:16">
      <c r="B31" s="19"/>
      <c r="F31" s="19"/>
    </row>
    <row r="32" spans="1:16">
      <c r="B32" s="19"/>
      <c r="F32" s="19"/>
    </row>
    <row r="33" spans="2:6">
      <c r="B33" s="19"/>
      <c r="F33" s="19"/>
    </row>
    <row r="34" spans="2:6">
      <c r="B34" s="19"/>
      <c r="F34" s="19"/>
    </row>
    <row r="35" spans="2:6">
      <c r="B35" s="19"/>
      <c r="F35" s="19"/>
    </row>
    <row r="36" spans="2:6">
      <c r="B36" s="19"/>
      <c r="F36" s="19"/>
    </row>
    <row r="37" spans="2:6">
      <c r="B37" s="19"/>
      <c r="F37" s="19"/>
    </row>
    <row r="38" spans="2:6">
      <c r="B38" s="19"/>
      <c r="F38" s="19"/>
    </row>
    <row r="39" spans="2:6">
      <c r="B39" s="19"/>
      <c r="F39" s="19"/>
    </row>
    <row r="40" spans="2:6">
      <c r="B40" s="19"/>
      <c r="F40" s="19"/>
    </row>
    <row r="41" spans="2:6">
      <c r="B41" s="19"/>
      <c r="F41" s="19"/>
    </row>
    <row r="42" spans="2:6">
      <c r="B42" s="19"/>
      <c r="F42" s="19"/>
    </row>
    <row r="43" spans="2:6">
      <c r="B43" s="19"/>
      <c r="F43" s="19"/>
    </row>
    <row r="44" spans="2:6">
      <c r="B44" s="19"/>
      <c r="F44" s="19"/>
    </row>
    <row r="45" spans="2:6">
      <c r="B45" s="19"/>
      <c r="F45" s="19"/>
    </row>
    <row r="46" spans="2:6">
      <c r="B46" s="19"/>
      <c r="F46" s="19"/>
    </row>
    <row r="47" spans="2:6">
      <c r="B47" s="19"/>
      <c r="F47" s="19"/>
    </row>
    <row r="48" spans="2:6">
      <c r="B48" s="19"/>
      <c r="F48" s="19"/>
    </row>
    <row r="49" spans="2:6">
      <c r="B49" s="19"/>
      <c r="F49" s="19"/>
    </row>
    <row r="50" spans="2:6">
      <c r="B50" s="19"/>
      <c r="F50" s="19"/>
    </row>
    <row r="51" spans="2:6">
      <c r="B51" s="19"/>
      <c r="F51" s="19"/>
    </row>
    <row r="52" spans="2:6">
      <c r="B52" s="19"/>
      <c r="F52" s="19"/>
    </row>
    <row r="53" spans="2:6">
      <c r="B53" s="19"/>
      <c r="F53" s="19"/>
    </row>
    <row r="54" spans="2:6">
      <c r="B54" s="19"/>
      <c r="F54" s="19"/>
    </row>
    <row r="55" spans="2:6">
      <c r="B55" s="19"/>
      <c r="F55" s="19"/>
    </row>
    <row r="56" spans="2:6">
      <c r="B56" s="19"/>
      <c r="F56" s="19"/>
    </row>
    <row r="57" spans="2:6">
      <c r="B57" s="19"/>
      <c r="F57" s="19"/>
    </row>
    <row r="58" spans="2:6">
      <c r="B58" s="19"/>
      <c r="F58" s="19"/>
    </row>
    <row r="59" spans="2:6">
      <c r="B59" s="19"/>
      <c r="F59" s="19"/>
    </row>
    <row r="60" spans="2:6">
      <c r="B60" s="19"/>
      <c r="F60" s="19"/>
    </row>
    <row r="61" spans="2:6">
      <c r="B61" s="19"/>
      <c r="F61" s="19"/>
    </row>
    <row r="62" spans="2:6">
      <c r="B62" s="19"/>
      <c r="F62" s="19"/>
    </row>
    <row r="63" spans="2:6">
      <c r="B63" s="19"/>
      <c r="F63" s="19"/>
    </row>
    <row r="64" spans="2:6">
      <c r="B64" s="19"/>
      <c r="F64" s="19"/>
    </row>
    <row r="65" spans="2:6">
      <c r="B65" s="19"/>
      <c r="F65" s="19"/>
    </row>
    <row r="66" spans="2:6">
      <c r="B66" s="19"/>
      <c r="F66" s="19"/>
    </row>
    <row r="67" spans="2:6">
      <c r="B67" s="19"/>
      <c r="F67" s="19"/>
    </row>
    <row r="68" spans="2:6">
      <c r="B68" s="19"/>
      <c r="F68" s="19"/>
    </row>
    <row r="69" spans="2:6">
      <c r="B69" s="19"/>
      <c r="F69" s="19"/>
    </row>
    <row r="70" spans="2:6">
      <c r="B70" s="19"/>
      <c r="F70" s="19"/>
    </row>
    <row r="71" spans="2:6">
      <c r="B71" s="19"/>
      <c r="F71" s="19"/>
    </row>
    <row r="72" spans="2:6">
      <c r="B72" s="19"/>
      <c r="F72" s="19"/>
    </row>
    <row r="73" spans="2:6">
      <c r="B73" s="19"/>
      <c r="F73" s="19"/>
    </row>
    <row r="74" spans="2:6">
      <c r="B74" s="19"/>
      <c r="F74" s="19"/>
    </row>
    <row r="75" spans="2:6">
      <c r="B75" s="19"/>
      <c r="F75" s="19"/>
    </row>
    <row r="76" spans="2:6">
      <c r="B76" s="19"/>
      <c r="F76" s="19"/>
    </row>
    <row r="77" spans="2:6">
      <c r="B77" s="19"/>
      <c r="F77" s="19"/>
    </row>
    <row r="78" spans="2:6">
      <c r="B78" s="19"/>
      <c r="F78" s="19"/>
    </row>
    <row r="79" spans="2:6">
      <c r="B79" s="19"/>
      <c r="F79" s="19"/>
    </row>
    <row r="80" spans="2:6">
      <c r="B80" s="19"/>
      <c r="F80" s="19"/>
    </row>
    <row r="81" spans="2:6">
      <c r="B81" s="19"/>
      <c r="F81" s="19"/>
    </row>
    <row r="82" spans="2:6">
      <c r="B82" s="19"/>
      <c r="F82" s="19"/>
    </row>
    <row r="83" spans="2:6">
      <c r="B83" s="19"/>
      <c r="F83" s="19"/>
    </row>
    <row r="84" spans="2:6">
      <c r="B84" s="19"/>
      <c r="F84" s="19"/>
    </row>
    <row r="85" spans="2:6">
      <c r="B85" s="19"/>
      <c r="F85" s="19"/>
    </row>
    <row r="86" spans="2:6">
      <c r="B86" s="19"/>
      <c r="F86" s="19"/>
    </row>
    <row r="87" spans="2:6">
      <c r="B87" s="19"/>
      <c r="F87" s="19"/>
    </row>
    <row r="88" spans="2:6">
      <c r="B88" s="19"/>
      <c r="F88" s="19"/>
    </row>
    <row r="89" spans="2:6">
      <c r="B89" s="19"/>
      <c r="F89" s="19"/>
    </row>
    <row r="90" spans="2:6">
      <c r="B90" s="19"/>
      <c r="F90" s="19"/>
    </row>
    <row r="91" spans="2:6">
      <c r="B91" s="19"/>
      <c r="F91" s="19"/>
    </row>
    <row r="92" spans="2:6">
      <c r="B92" s="19"/>
      <c r="F92" s="19"/>
    </row>
    <row r="93" spans="2:6">
      <c r="B93" s="19"/>
      <c r="F93" s="19"/>
    </row>
    <row r="94" spans="2:6">
      <c r="B94" s="19"/>
      <c r="F94" s="19"/>
    </row>
    <row r="95" spans="2:6">
      <c r="B95" s="19"/>
      <c r="F95" s="19"/>
    </row>
    <row r="96" spans="2: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</sheetData>
  <phoneticPr fontId="7" type="noConversion"/>
  <hyperlinks>
    <hyperlink ref="P11" r:id="rId1" display="http://www.bav-astro.de/sfs/BAVM_link.php?BAVMnr=152"/>
    <hyperlink ref="P12" r:id="rId2" display="http://var.astro.cz/oejv/issues/oejv0074.pdf"/>
    <hyperlink ref="P13" r:id="rId3" display="http://var.astro.cz/oejv/issues/oejv0074.pdf"/>
    <hyperlink ref="P14" r:id="rId4" display="http://var.astro.cz/oejv/issues/oejv0074.pdf"/>
    <hyperlink ref="P15" r:id="rId5" display="http://www.bav-astro.de/sfs/BAVM_link.php?BAVMnr=186"/>
    <hyperlink ref="P17" r:id="rId6" display="http://www.bav-astro.de/sfs/BAVM_link.php?BAVMnr=203"/>
    <hyperlink ref="P18" r:id="rId7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2023-08-14T07:16:16Z</dcterms:modified>
</cp:coreProperties>
</file>