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6F25B20-837D-465B-A1AA-0224C5F32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1" i="1"/>
  <c r="F41" i="1" s="1"/>
  <c r="G41" i="1" s="1"/>
  <c r="K41" i="1" s="1"/>
  <c r="Q41" i="1"/>
  <c r="E43" i="1"/>
  <c r="F43" i="1" s="1"/>
  <c r="G43" i="1" s="1"/>
  <c r="K43" i="1" s="1"/>
  <c r="Q43" i="1"/>
  <c r="E44" i="1"/>
  <c r="F44" i="1" s="1"/>
  <c r="G44" i="1" s="1"/>
  <c r="K44" i="1" s="1"/>
  <c r="Q44" i="1"/>
  <c r="E40" i="1"/>
  <c r="F40" i="1"/>
  <c r="G40" i="1" s="1"/>
  <c r="K40" i="1" s="1"/>
  <c r="E28" i="1"/>
  <c r="F28" i="1"/>
  <c r="G28" i="1" s="1"/>
  <c r="K28" i="1" s="1"/>
  <c r="E29" i="1"/>
  <c r="F29" i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/>
  <c r="G33" i="1"/>
  <c r="K33" i="1" s="1"/>
  <c r="E34" i="1"/>
  <c r="F34" i="1" s="1"/>
  <c r="G34" i="1" s="1"/>
  <c r="K34" i="1" s="1"/>
  <c r="E35" i="1"/>
  <c r="F35" i="1" s="1"/>
  <c r="G35" i="1" s="1"/>
  <c r="K35" i="1" s="1"/>
  <c r="E36" i="1"/>
  <c r="F36" i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Q40" i="1"/>
  <c r="E27" i="1"/>
  <c r="F27" i="1" s="1"/>
  <c r="G27" i="1" s="1"/>
  <c r="K27" i="1" s="1"/>
  <c r="Q36" i="1"/>
  <c r="Q37" i="1"/>
  <c r="Q38" i="1"/>
  <c r="Q39" i="1"/>
  <c r="E21" i="1"/>
  <c r="F21" i="1" s="1"/>
  <c r="G21" i="1" s="1"/>
  <c r="K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J24" i="1" s="1"/>
  <c r="E25" i="1"/>
  <c r="F25" i="1" s="1"/>
  <c r="G25" i="1" s="1"/>
  <c r="K25" i="1" s="1"/>
  <c r="D9" i="1"/>
  <c r="C9" i="1"/>
  <c r="E26" i="1"/>
  <c r="F26" i="1" s="1"/>
  <c r="G26" i="1" s="1"/>
  <c r="J26" i="1" s="1"/>
  <c r="Q27" i="1"/>
  <c r="Q28" i="1"/>
  <c r="Q29" i="1"/>
  <c r="Q30" i="1"/>
  <c r="Q31" i="1"/>
  <c r="Q32" i="1"/>
  <c r="Q33" i="1"/>
  <c r="Q34" i="1"/>
  <c r="Q35" i="1"/>
  <c r="Q26" i="1"/>
  <c r="Q24" i="1"/>
  <c r="Q25" i="1"/>
  <c r="Q22" i="1"/>
  <c r="Q23" i="1"/>
  <c r="A21" i="1"/>
  <c r="F16" i="1"/>
  <c r="F17" i="1" s="1"/>
  <c r="Q21" i="1"/>
  <c r="C17" i="1"/>
  <c r="C12" i="1"/>
  <c r="C16" i="1" l="1"/>
  <c r="D18" i="1" s="1"/>
  <c r="C11" i="1"/>
  <c r="O42" i="1" l="1"/>
  <c r="O43" i="1"/>
  <c r="O41" i="1"/>
  <c r="O25" i="1"/>
  <c r="O22" i="1"/>
  <c r="O34" i="1"/>
  <c r="O40" i="1"/>
  <c r="O39" i="1"/>
  <c r="O21" i="1"/>
  <c r="O33" i="1"/>
  <c r="O44" i="1"/>
  <c r="O23" i="1"/>
  <c r="O30" i="1"/>
  <c r="O26" i="1"/>
  <c r="O31" i="1"/>
  <c r="O35" i="1"/>
  <c r="O27" i="1"/>
  <c r="O37" i="1"/>
  <c r="O32" i="1"/>
  <c r="O38" i="1"/>
  <c r="O24" i="1"/>
  <c r="O29" i="1"/>
  <c r="O28" i="1"/>
  <c r="O36" i="1"/>
  <c r="C15" i="1"/>
  <c r="C18" i="1" l="1"/>
  <c r="F18" i="1"/>
  <c r="F19" i="1" s="1"/>
</calcChain>
</file>

<file path=xl/sharedStrings.xml><?xml version="1.0" encoding="utf-8"?>
<sst xmlns="http://schemas.openxmlformats.org/spreadsheetml/2006/main" count="91" uniqueCount="59">
  <si>
    <t>IBVS 6244</t>
  </si>
  <si>
    <t>PE</t>
  </si>
  <si>
    <t>IBVS 6196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</si>
  <si>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</si>
  <si>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</si>
  <si>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</si>
  <si>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</si>
  <si>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</si>
  <si>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</si>
  <si>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</si>
  <si>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</si>
  <si>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</si>
  <si>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</si>
  <si>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</si>
  <si>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</si>
  <si>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</si>
  <si>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</si>
  <si>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</si>
  <si>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</si>
  <si>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</si>
  <si>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</si>
  <si>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</si>
  <si>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</si>
  <si>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</si>
  <si>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</si>
  <si>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</si>
  <si>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</si>
  <si>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</si>
  <si>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</si>
  <si>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</si>
  <si>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</si>
  <si>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</si>
  <si>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</si>
  <si>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</si>
  <si>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</si>
  <si>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</si>
  <si>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</si>
  <si>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</si>
  <si>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</si>
  <si>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</si>
  <si>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</si>
  <si>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</si>
  <si>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</si>
  <si>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V2545 Cyg</t>
  </si>
  <si>
    <t>V2545 Cyg / GSC 2685-1453</t>
  </si>
  <si>
    <t>EW</t>
  </si>
  <si>
    <t>IBVS 5645</t>
  </si>
  <si>
    <t>I</t>
  </si>
  <si>
    <t>OEJV 0094</t>
  </si>
  <si>
    <t>IBVS 6118</t>
  </si>
  <si>
    <t>IBVS 6131</t>
  </si>
  <si>
    <t>IBVS 6157</t>
  </si>
  <si>
    <t>vis</t>
  </si>
  <si>
    <t>OEJV 0179</t>
  </si>
  <si>
    <t>OEJV 0211</t>
  </si>
  <si>
    <t>RHN 2021</t>
  </si>
  <si>
    <t>as of 2021-10-12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</si>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</sst>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7" fillId="24" borderId="0" xfId="0" applyFont="1" applyFill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16" fillId="0" borderId="0" xfId="41" applyFont="1" applyAlignment="1">
      <alignment vertical="center"/>
    </xf>
    <xf numFmtId="0" fontId="16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17" fillId="25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4" fontId="38" fillId="0" borderId="0" xfId="0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V2545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16541.5</c:v>
                </c:pt>
                <c:pt idx="22">
                  <c:v>16592</c:v>
                </c:pt>
                <c:pt idx="23">
                  <c:v>16909.5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1-473F-88AB-8C152A969C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16541.5</c:v>
                </c:pt>
                <c:pt idx="22">
                  <c:v>16592</c:v>
                </c:pt>
                <c:pt idx="23">
                  <c:v>16909.5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1-473F-88AB-8C152A969C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16541.5</c:v>
                </c:pt>
                <c:pt idx="22">
                  <c:v>16592</c:v>
                </c:pt>
                <c:pt idx="23">
                  <c:v>16909.5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0.20767999999952735</c:v>
                </c:pt>
                <c:pt idx="5">
                  <c:v>0.21402999999554595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31-473F-88AB-8C152A969C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16541.5</c:v>
                </c:pt>
                <c:pt idx="22">
                  <c:v>16592</c:v>
                </c:pt>
                <c:pt idx="23">
                  <c:v>16909.5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-3.7750000046798959E-3</c:v>
                </c:pt>
                <c:pt idx="2">
                  <c:v>8.8479999998526182E-2</c:v>
                </c:pt>
                <c:pt idx="4">
                  <c:v>0.21019999999407446</c:v>
                </c:pt>
                <c:pt idx="6">
                  <c:v>0.22626999999920372</c:v>
                </c:pt>
                <c:pt idx="7">
                  <c:v>0.23401499999454245</c:v>
                </c:pt>
                <c:pt idx="8">
                  <c:v>0.23538999999436783</c:v>
                </c:pt>
                <c:pt idx="9">
                  <c:v>0.23553499999252381</c:v>
                </c:pt>
                <c:pt idx="10">
                  <c:v>0.23473499999818159</c:v>
                </c:pt>
                <c:pt idx="11">
                  <c:v>0.23585000000457512</c:v>
                </c:pt>
                <c:pt idx="12">
                  <c:v>0.23609500000020489</c:v>
                </c:pt>
                <c:pt idx="13">
                  <c:v>0.23548000000300817</c:v>
                </c:pt>
                <c:pt idx="14">
                  <c:v>0.23564999999507563</c:v>
                </c:pt>
                <c:pt idx="15">
                  <c:v>0.24728999999933876</c:v>
                </c:pt>
                <c:pt idx="16">
                  <c:v>0.24704500000370899</c:v>
                </c:pt>
                <c:pt idx="17">
                  <c:v>0.25213499999517808</c:v>
                </c:pt>
                <c:pt idx="18">
                  <c:v>0.24893999999767402</c:v>
                </c:pt>
                <c:pt idx="19">
                  <c:v>0.25503000017488375</c:v>
                </c:pt>
                <c:pt idx="20">
                  <c:v>0.30810000000201399</c:v>
                </c:pt>
                <c:pt idx="21">
                  <c:v>0.4079150000034133</c:v>
                </c:pt>
                <c:pt idx="22">
                  <c:v>0.3329200000007404</c:v>
                </c:pt>
                <c:pt idx="23">
                  <c:v>0.33899499999824911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31-473F-88AB-8C152A969C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16541.5</c:v>
                </c:pt>
                <c:pt idx="22">
                  <c:v>16592</c:v>
                </c:pt>
                <c:pt idx="23">
                  <c:v>16909.5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31-473F-88AB-8C152A969C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16541.5</c:v>
                </c:pt>
                <c:pt idx="22">
                  <c:v>16592</c:v>
                </c:pt>
                <c:pt idx="23">
                  <c:v>16909.5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31-473F-88AB-8C152A969C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4.0000000000000002E-4</c:v>
                  </c:pt>
                  <c:pt idx="22">
                    <c:v>3.3999999999999998E-3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16541.5</c:v>
                </c:pt>
                <c:pt idx="22">
                  <c:v>16592</c:v>
                </c:pt>
                <c:pt idx="23">
                  <c:v>16909.5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31-473F-88AB-8C152A969C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16541.5</c:v>
                </c:pt>
                <c:pt idx="22">
                  <c:v>16592</c:v>
                </c:pt>
                <c:pt idx="23">
                  <c:v>16909.5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-7.2465571806236695E-3</c:v>
                </c:pt>
                <c:pt idx="1">
                  <c:v>-7.1940783591279093E-3</c:v>
                </c:pt>
                <c:pt idx="2">
                  <c:v>7.1723573406196561E-2</c:v>
                </c:pt>
                <c:pt idx="3">
                  <c:v>0.17911623371512062</c:v>
                </c:pt>
                <c:pt idx="4">
                  <c:v>0.19427211736309621</c:v>
                </c:pt>
                <c:pt idx="5">
                  <c:v>0.20294161867419583</c:v>
                </c:pt>
                <c:pt idx="6">
                  <c:v>0.2244369439588593</c:v>
                </c:pt>
                <c:pt idx="7">
                  <c:v>0.23996017935730521</c:v>
                </c:pt>
                <c:pt idx="8">
                  <c:v>0.2400756327645959</c:v>
                </c:pt>
                <c:pt idx="9">
                  <c:v>0.24012811158609165</c:v>
                </c:pt>
                <c:pt idx="10">
                  <c:v>0.240359018400673</c:v>
                </c:pt>
                <c:pt idx="11">
                  <c:v>0.24120917530890432</c:v>
                </c:pt>
                <c:pt idx="12">
                  <c:v>0.24126165413040007</c:v>
                </c:pt>
                <c:pt idx="13">
                  <c:v>0.24127214989469922</c:v>
                </c:pt>
                <c:pt idx="14">
                  <c:v>0.24200685339563988</c:v>
                </c:pt>
                <c:pt idx="15">
                  <c:v>0.25701579634342736</c:v>
                </c:pt>
                <c:pt idx="16">
                  <c:v>0.2604898943264467</c:v>
                </c:pt>
                <c:pt idx="17">
                  <c:v>0.26172839451374663</c:v>
                </c:pt>
                <c:pt idx="18">
                  <c:v>0.26173889027804575</c:v>
                </c:pt>
                <c:pt idx="19">
                  <c:v>0.26190682250683223</c:v>
                </c:pt>
                <c:pt idx="20">
                  <c:v>0.32064111952488722</c:v>
                </c:pt>
                <c:pt idx="21">
                  <c:v>0.33998481312822454</c:v>
                </c:pt>
                <c:pt idx="22">
                  <c:v>0.34104488532243887</c:v>
                </c:pt>
                <c:pt idx="23">
                  <c:v>0.34770969565240045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31-473F-88AB-8C152A969C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16541.5</c:v>
                </c:pt>
                <c:pt idx="22">
                  <c:v>16592</c:v>
                </c:pt>
                <c:pt idx="23">
                  <c:v>16909.5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31-473F-88AB-8C152A969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7664"/>
        <c:axId val="1"/>
      </c:scatterChart>
      <c:valAx>
        <c:axId val="867067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7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993C4C5A-CC08-1495-94D0-94702DDF7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s="10" customFormat="1" ht="12.95" customHeight="1" x14ac:dyDescent="0.2">
      <c r="A2" s="10" t="s">
        <v>29</v>
      </c>
      <c r="B2" s="10" t="s">
        <v>45</v>
      </c>
      <c r="C2" s="11"/>
      <c r="D2" s="11"/>
      <c r="E2" s="3" t="s">
        <v>43</v>
      </c>
      <c r="F2" s="10" t="s">
        <v>19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2" t="s">
        <v>6</v>
      </c>
      <c r="C4" s="13">
        <v>53238.645900000003</v>
      </c>
      <c r="D4" s="14">
        <v>0.36919000000000002</v>
      </c>
      <c r="E4" s="15" t="s">
        <v>56</v>
      </c>
    </row>
    <row r="5" spans="1:6" s="10" customFormat="1" ht="12.95" customHeight="1" thickTop="1" x14ac:dyDescent="0.2">
      <c r="A5" s="16" t="s">
        <v>34</v>
      </c>
      <c r="C5" s="17">
        <v>-9.5</v>
      </c>
      <c r="D5" s="10" t="s">
        <v>35</v>
      </c>
    </row>
    <row r="6" spans="1:6" s="10" customFormat="1" ht="12.95" customHeight="1" x14ac:dyDescent="0.2">
      <c r="A6" s="12" t="s">
        <v>7</v>
      </c>
    </row>
    <row r="7" spans="1:6" s="10" customFormat="1" ht="12.95" customHeight="1" x14ac:dyDescent="0.2">
      <c r="A7" s="10" t="s">
        <v>8</v>
      </c>
      <c r="C7" s="18">
        <v>53257.479500000001</v>
      </c>
      <c r="D7" s="19" t="s">
        <v>46</v>
      </c>
    </row>
    <row r="8" spans="1:6" s="10" customFormat="1" ht="12.95" customHeight="1" x14ac:dyDescent="0.2">
      <c r="A8" s="10" t="s">
        <v>9</v>
      </c>
      <c r="C8" s="18">
        <v>0.36919000000000002</v>
      </c>
      <c r="D8" s="19" t="s">
        <v>46</v>
      </c>
    </row>
    <row r="9" spans="1:6" s="10" customFormat="1" ht="12.95" customHeight="1" x14ac:dyDescent="0.2">
      <c r="A9" s="20" t="s">
        <v>38</v>
      </c>
      <c r="B9" s="21">
        <v>24</v>
      </c>
      <c r="C9" s="22" t="str">
        <f>"F"&amp;B9</f>
        <v>F24</v>
      </c>
      <c r="D9" s="23" t="str">
        <f>"G"&amp;B9</f>
        <v>G24</v>
      </c>
    </row>
    <row r="10" spans="1:6" s="10" customFormat="1" ht="12.95" customHeight="1" thickBot="1" x14ac:dyDescent="0.25">
      <c r="C10" s="24" t="s">
        <v>25</v>
      </c>
      <c r="D10" s="24" t="s">
        <v>26</v>
      </c>
    </row>
    <row r="11" spans="1:6" s="10" customFormat="1" ht="12.95" customHeight="1" x14ac:dyDescent="0.2">
      <c r="A11" s="10" t="s">
        <v>21</v>
      </c>
      <c r="C11" s="23">
        <f ca="1">INTERCEPT(INDIRECT($D$9):G992,INDIRECT($C$9):F992)</f>
        <v>-7.2465571806236695E-3</v>
      </c>
      <c r="D11" s="11"/>
    </row>
    <row r="12" spans="1:6" s="10" customFormat="1" ht="12.95" customHeight="1" x14ac:dyDescent="0.2">
      <c r="A12" s="10" t="s">
        <v>22</v>
      </c>
      <c r="C12" s="23">
        <f ca="1">SLOPE(INDIRECT($D$9):G992,INDIRECT($C$9):F992)</f>
        <v>2.0991528598304155E-5</v>
      </c>
      <c r="D12" s="11"/>
    </row>
    <row r="13" spans="1:6" s="10" customFormat="1" ht="12.95" customHeight="1" x14ac:dyDescent="0.2">
      <c r="A13" s="10" t="s">
        <v>24</v>
      </c>
      <c r="C13" s="11" t="s">
        <v>19</v>
      </c>
    </row>
    <row r="14" spans="1:6" s="10" customFormat="1" ht="12.95" customHeight="1" x14ac:dyDescent="0.2"/>
    <row r="15" spans="1:6" s="10" customFormat="1" ht="12.95" customHeight="1" x14ac:dyDescent="0.2">
      <c r="A15" s="25" t="s">
        <v>23</v>
      </c>
      <c r="C15" s="26">
        <f ca="1">(C7+C11)+(C8+C12)*INT(MAX(F21:F3533))</f>
        <v>59500.460909199894</v>
      </c>
      <c r="E15" s="27" t="s">
        <v>40</v>
      </c>
      <c r="F15" s="17">
        <v>1</v>
      </c>
    </row>
    <row r="16" spans="1:6" s="10" customFormat="1" ht="12.95" customHeight="1" x14ac:dyDescent="0.2">
      <c r="A16" s="12" t="s">
        <v>10</v>
      </c>
      <c r="C16" s="28">
        <f ca="1">+C8+C12</f>
        <v>0.36921099152859832</v>
      </c>
      <c r="E16" s="27" t="s">
        <v>36</v>
      </c>
      <c r="F16" s="29">
        <f ca="1">NOW()+15018.5+$C$5/24</f>
        <v>60313.663644675922</v>
      </c>
    </row>
    <row r="17" spans="1:21" s="10" customFormat="1" ht="12.95" customHeight="1" thickBot="1" x14ac:dyDescent="0.25">
      <c r="A17" s="27" t="s">
        <v>33</v>
      </c>
      <c r="C17" s="10">
        <f>COUNT(C21:C2191)</f>
        <v>24</v>
      </c>
      <c r="E17" s="27" t="s">
        <v>41</v>
      </c>
      <c r="F17" s="29">
        <f ca="1">ROUND(2*(F16-$C$7)/$C$8,0)/2+F15</f>
        <v>19113.5</v>
      </c>
    </row>
    <row r="18" spans="1:21" s="10" customFormat="1" ht="12.95" customHeight="1" thickTop="1" thickBot="1" x14ac:dyDescent="0.25">
      <c r="A18" s="12" t="s">
        <v>11</v>
      </c>
      <c r="C18" s="30">
        <f ca="1">+C15</f>
        <v>59500.460909199894</v>
      </c>
      <c r="D18" s="31">
        <f ca="1">+C16</f>
        <v>0.36921099152859832</v>
      </c>
      <c r="E18" s="27" t="s">
        <v>42</v>
      </c>
      <c r="F18" s="23">
        <f ca="1">ROUND(2*(F16-$C$15)/$C$16,0)/2+F15</f>
        <v>2203.5</v>
      </c>
    </row>
    <row r="19" spans="1:21" s="10" customFormat="1" ht="12.95" customHeight="1" thickTop="1" x14ac:dyDescent="0.2">
      <c r="E19" s="27" t="s">
        <v>37</v>
      </c>
      <c r="F19" s="32">
        <f ca="1">+$C$15+$C$16*F18-15018.5-$C$5/24</f>
        <v>45295.913162366494</v>
      </c>
    </row>
    <row r="20" spans="1:21" s="10" customFormat="1" ht="12.95" customHeight="1" thickBot="1" x14ac:dyDescent="0.25">
      <c r="A20" s="24" t="s">
        <v>12</v>
      </c>
      <c r="B20" s="24" t="s">
        <v>13</v>
      </c>
      <c r="C20" s="24" t="s">
        <v>14</v>
      </c>
      <c r="D20" s="24" t="s">
        <v>18</v>
      </c>
      <c r="E20" s="24" t="s">
        <v>15</v>
      </c>
      <c r="F20" s="24" t="s">
        <v>16</v>
      </c>
      <c r="G20" s="24" t="s">
        <v>17</v>
      </c>
      <c r="H20" s="33" t="s">
        <v>5</v>
      </c>
      <c r="I20" s="33" t="s">
        <v>52</v>
      </c>
      <c r="J20" s="33" t="s">
        <v>1</v>
      </c>
      <c r="K20" s="33" t="s">
        <v>4</v>
      </c>
      <c r="L20" s="33" t="s">
        <v>30</v>
      </c>
      <c r="M20" s="33" t="s">
        <v>31</v>
      </c>
      <c r="N20" s="33" t="s">
        <v>32</v>
      </c>
      <c r="O20" s="33" t="s">
        <v>28</v>
      </c>
      <c r="P20" s="34" t="s">
        <v>27</v>
      </c>
      <c r="Q20" s="24" t="s">
        <v>20</v>
      </c>
      <c r="U20" s="35" t="s">
        <v>39</v>
      </c>
    </row>
    <row r="21" spans="1:21" s="10" customFormat="1" ht="12.95" customHeight="1" x14ac:dyDescent="0.2">
      <c r="A21" s="10" t="str">
        <f>D7</f>
        <v>IBVS 5645</v>
      </c>
      <c r="C21" s="18">
        <v>53257.479500000001</v>
      </c>
      <c r="D21" s="4">
        <v>1.1000000000000001E-3</v>
      </c>
      <c r="E21" s="10">
        <f t="shared" ref="E21:E44" si="0">+(C21-C$7)/C$8</f>
        <v>0</v>
      </c>
      <c r="F21" s="10">
        <f>ROUND(2*E21,0)/2</f>
        <v>0</v>
      </c>
      <c r="G21" s="10">
        <f t="shared" ref="G21:G44" si="1">+C21-(C$7+F21*C$8)</f>
        <v>0</v>
      </c>
      <c r="K21" s="10">
        <f>+G21</f>
        <v>0</v>
      </c>
      <c r="O21" s="10">
        <f t="shared" ref="O21:O44" ca="1" si="2">+C$11+C$12*$F21</f>
        <v>-7.2465571806236695E-3</v>
      </c>
      <c r="Q21" s="36">
        <f t="shared" ref="Q21:Q44" si="3">+C21-15018.5</f>
        <v>38238.979500000001</v>
      </c>
    </row>
    <row r="22" spans="1:21" s="10" customFormat="1" ht="12.95" customHeight="1" x14ac:dyDescent="0.2">
      <c r="A22" s="5" t="s">
        <v>46</v>
      </c>
      <c r="B22" s="6" t="s">
        <v>47</v>
      </c>
      <c r="C22" s="5">
        <v>53258.398699999998</v>
      </c>
      <c r="D22" s="5">
        <v>1.1999999999999999E-3</v>
      </c>
      <c r="E22" s="10">
        <f t="shared" si="0"/>
        <v>2.4897749126374915</v>
      </c>
      <c r="F22" s="10">
        <f>ROUND(2*E22,0)/2</f>
        <v>2.5</v>
      </c>
      <c r="G22" s="10">
        <f t="shared" si="1"/>
        <v>-3.7750000046798959E-3</v>
      </c>
      <c r="K22" s="10">
        <f>+G22</f>
        <v>-3.7750000046798959E-3</v>
      </c>
      <c r="O22" s="10">
        <f t="shared" ca="1" si="2"/>
        <v>-7.1940783591279093E-3</v>
      </c>
      <c r="Q22" s="36">
        <f t="shared" si="3"/>
        <v>38239.898699999998</v>
      </c>
    </row>
    <row r="23" spans="1:21" s="10" customFormat="1" ht="12.95" customHeight="1" x14ac:dyDescent="0.2">
      <c r="A23" s="5" t="s">
        <v>48</v>
      </c>
      <c r="B23" s="6" t="s">
        <v>47</v>
      </c>
      <c r="C23" s="5">
        <v>54646.460760000002</v>
      </c>
      <c r="D23" s="5">
        <v>5.9999999999999995E-4</v>
      </c>
      <c r="E23" s="10">
        <f t="shared" si="0"/>
        <v>3762.2396597957704</v>
      </c>
      <c r="F23" s="10">
        <f>ROUND(2*E23,0)/2</f>
        <v>3762</v>
      </c>
      <c r="G23" s="10">
        <f t="shared" si="1"/>
        <v>8.8479999998526182E-2</v>
      </c>
      <c r="K23" s="10">
        <f>+G23</f>
        <v>8.8479999998526182E-2</v>
      </c>
      <c r="O23" s="10">
        <f t="shared" ca="1" si="2"/>
        <v>7.1723573406196561E-2</v>
      </c>
      <c r="Q23" s="36">
        <f t="shared" si="3"/>
        <v>39627.960760000002</v>
      </c>
    </row>
    <row r="24" spans="1:21" s="10" customFormat="1" ht="12.95" customHeight="1" x14ac:dyDescent="0.2">
      <c r="A24" s="37" t="s">
        <v>49</v>
      </c>
      <c r="B24" s="38" t="s">
        <v>47</v>
      </c>
      <c r="C24" s="39">
        <v>56535.356</v>
      </c>
      <c r="D24" s="40">
        <v>2.8E-3</v>
      </c>
      <c r="E24" s="10">
        <f t="shared" si="0"/>
        <v>8878.5625287792154</v>
      </c>
      <c r="F24" s="41">
        <f t="shared" ref="F24:F40" si="4">ROUND(2*E24,0)/2-0.5</f>
        <v>8878</v>
      </c>
      <c r="G24" s="10">
        <f t="shared" si="1"/>
        <v>0.20767999999952735</v>
      </c>
      <c r="J24" s="10">
        <f>+G24</f>
        <v>0.20767999999952735</v>
      </c>
      <c r="O24" s="10">
        <f t="shared" ca="1" si="2"/>
        <v>0.17911623371512062</v>
      </c>
      <c r="Q24" s="36">
        <f t="shared" si="3"/>
        <v>41516.856</v>
      </c>
    </row>
    <row r="25" spans="1:21" s="10" customFormat="1" ht="12.95" customHeight="1" x14ac:dyDescent="0.2">
      <c r="A25" s="12" t="s">
        <v>50</v>
      </c>
      <c r="C25" s="18">
        <v>56801.913699999997</v>
      </c>
      <c r="D25" s="18">
        <v>5.0000000000000001E-4</v>
      </c>
      <c r="E25" s="10">
        <f t="shared" si="0"/>
        <v>9600.569354532885</v>
      </c>
      <c r="F25" s="41">
        <f t="shared" si="4"/>
        <v>9600</v>
      </c>
      <c r="G25" s="10">
        <f t="shared" si="1"/>
        <v>0.21019999999407446</v>
      </c>
      <c r="K25" s="10">
        <f>+G25</f>
        <v>0.21019999999407446</v>
      </c>
      <c r="O25" s="10">
        <f t="shared" ca="1" si="2"/>
        <v>0.19427211736309621</v>
      </c>
      <c r="Q25" s="36">
        <f t="shared" si="3"/>
        <v>41783.413699999997</v>
      </c>
    </row>
    <row r="26" spans="1:21" s="10" customFormat="1" ht="12.95" customHeight="1" x14ac:dyDescent="0.2">
      <c r="A26" s="5" t="s">
        <v>51</v>
      </c>
      <c r="B26" s="6"/>
      <c r="C26" s="5">
        <v>56954.392999999996</v>
      </c>
      <c r="D26" s="5">
        <v>4.0000000000000002E-4</v>
      </c>
      <c r="E26" s="10">
        <f t="shared" si="0"/>
        <v>10013.579728595019</v>
      </c>
      <c r="F26" s="41">
        <f t="shared" si="4"/>
        <v>10013</v>
      </c>
      <c r="G26" s="10">
        <f t="shared" si="1"/>
        <v>0.21402999999554595</v>
      </c>
      <c r="J26" s="10">
        <f>+G26</f>
        <v>0.21402999999554595</v>
      </c>
      <c r="O26" s="10">
        <f t="shared" ca="1" si="2"/>
        <v>0.20294161867419583</v>
      </c>
      <c r="Q26" s="36">
        <f t="shared" si="3"/>
        <v>41935.892999999996</v>
      </c>
    </row>
    <row r="27" spans="1:21" s="10" customFormat="1" ht="12.95" customHeight="1" x14ac:dyDescent="0.2">
      <c r="A27" s="42" t="s">
        <v>2</v>
      </c>
      <c r="B27" s="43" t="s">
        <v>47</v>
      </c>
      <c r="C27" s="44">
        <v>57332.455800000003</v>
      </c>
      <c r="D27" s="44">
        <v>4.4000000000000003E-3</v>
      </c>
      <c r="E27" s="10">
        <f t="shared" si="0"/>
        <v>11037.612882255755</v>
      </c>
      <c r="F27" s="41">
        <f t="shared" si="4"/>
        <v>11037</v>
      </c>
      <c r="G27" s="10">
        <f t="shared" si="1"/>
        <v>0.22626999999920372</v>
      </c>
      <c r="K27" s="10">
        <f t="shared" ref="K27:K44" si="5">+G27</f>
        <v>0.22626999999920372</v>
      </c>
      <c r="O27" s="10">
        <f t="shared" ca="1" si="2"/>
        <v>0.2244369439588593</v>
      </c>
      <c r="Q27" s="36">
        <f t="shared" si="3"/>
        <v>42313.955800000003</v>
      </c>
    </row>
    <row r="28" spans="1:21" s="10" customFormat="1" ht="12.95" customHeight="1" x14ac:dyDescent="0.2">
      <c r="A28" s="45" t="s">
        <v>53</v>
      </c>
      <c r="B28" s="46" t="s">
        <v>47</v>
      </c>
      <c r="C28" s="47">
        <v>57605.479549999996</v>
      </c>
      <c r="D28" s="47">
        <v>5.0000000000000001E-4</v>
      </c>
      <c r="E28" s="10">
        <f t="shared" si="0"/>
        <v>11777.133860613761</v>
      </c>
      <c r="F28" s="41">
        <f t="shared" si="4"/>
        <v>11776.5</v>
      </c>
      <c r="G28" s="10">
        <f t="shared" si="1"/>
        <v>0.23401499999454245</v>
      </c>
      <c r="K28" s="10">
        <f t="shared" si="5"/>
        <v>0.23401499999454245</v>
      </c>
      <c r="O28" s="10">
        <f t="shared" ca="1" si="2"/>
        <v>0.23996017935730521</v>
      </c>
      <c r="Q28" s="36">
        <f t="shared" si="3"/>
        <v>42586.979549999996</v>
      </c>
    </row>
    <row r="29" spans="1:21" s="10" customFormat="1" ht="12.95" customHeight="1" x14ac:dyDescent="0.2">
      <c r="A29" s="45" t="s">
        <v>53</v>
      </c>
      <c r="B29" s="46" t="s">
        <v>3</v>
      </c>
      <c r="C29" s="47">
        <v>57607.511469999998</v>
      </c>
      <c r="D29" s="47">
        <v>4.0000000000000002E-4</v>
      </c>
      <c r="E29" s="10">
        <f t="shared" si="0"/>
        <v>11782.637584983331</v>
      </c>
      <c r="F29" s="41">
        <f t="shared" si="4"/>
        <v>11782</v>
      </c>
      <c r="G29" s="10">
        <f t="shared" si="1"/>
        <v>0.23538999999436783</v>
      </c>
      <c r="K29" s="10">
        <f t="shared" si="5"/>
        <v>0.23538999999436783</v>
      </c>
      <c r="O29" s="10">
        <f t="shared" ca="1" si="2"/>
        <v>0.2400756327645959</v>
      </c>
      <c r="Q29" s="36">
        <f t="shared" si="3"/>
        <v>42589.011469999998</v>
      </c>
    </row>
    <row r="30" spans="1:21" s="10" customFormat="1" ht="12.95" customHeight="1" x14ac:dyDescent="0.2">
      <c r="A30" s="45" t="s">
        <v>53</v>
      </c>
      <c r="B30" s="46" t="s">
        <v>47</v>
      </c>
      <c r="C30" s="47">
        <v>57608.434589999997</v>
      </c>
      <c r="D30" s="47">
        <v>4.0000000000000002E-4</v>
      </c>
      <c r="E30" s="10">
        <f t="shared" si="0"/>
        <v>11785.13797773503</v>
      </c>
      <c r="F30" s="41">
        <f t="shared" si="4"/>
        <v>11784.5</v>
      </c>
      <c r="G30" s="10">
        <f t="shared" si="1"/>
        <v>0.23553499999252381</v>
      </c>
      <c r="K30" s="10">
        <f t="shared" si="5"/>
        <v>0.23553499999252381</v>
      </c>
      <c r="O30" s="10">
        <f t="shared" ca="1" si="2"/>
        <v>0.24012811158609165</v>
      </c>
      <c r="Q30" s="36">
        <f t="shared" si="3"/>
        <v>42589.934589999997</v>
      </c>
    </row>
    <row r="31" spans="1:21" s="10" customFormat="1" ht="12.95" customHeight="1" x14ac:dyDescent="0.2">
      <c r="A31" s="45" t="s">
        <v>53</v>
      </c>
      <c r="B31" s="46" t="s">
        <v>47</v>
      </c>
      <c r="C31" s="47">
        <v>57612.494879999998</v>
      </c>
      <c r="D31" s="47">
        <v>4.0000000000000002E-4</v>
      </c>
      <c r="E31" s="10">
        <f t="shared" si="0"/>
        <v>11796.135810829104</v>
      </c>
      <c r="F31" s="41">
        <f t="shared" si="4"/>
        <v>11795.5</v>
      </c>
      <c r="G31" s="10">
        <f t="shared" si="1"/>
        <v>0.23473499999818159</v>
      </c>
      <c r="K31" s="10">
        <f t="shared" si="5"/>
        <v>0.23473499999818159</v>
      </c>
      <c r="O31" s="10">
        <f t="shared" ca="1" si="2"/>
        <v>0.240359018400673</v>
      </c>
      <c r="Q31" s="36">
        <f t="shared" si="3"/>
        <v>42593.994879999998</v>
      </c>
    </row>
    <row r="32" spans="1:21" s="10" customFormat="1" ht="12.95" customHeight="1" x14ac:dyDescent="0.2">
      <c r="A32" s="45" t="s">
        <v>53</v>
      </c>
      <c r="B32" s="46" t="s">
        <v>3</v>
      </c>
      <c r="C32" s="47">
        <v>57627.448190000003</v>
      </c>
      <c r="D32" s="47">
        <v>6.9999999999999999E-4</v>
      </c>
      <c r="E32" s="10">
        <f t="shared" si="0"/>
        <v>11836.638830954254</v>
      </c>
      <c r="F32" s="41">
        <f t="shared" si="4"/>
        <v>11836</v>
      </c>
      <c r="G32" s="10">
        <f t="shared" si="1"/>
        <v>0.23585000000457512</v>
      </c>
      <c r="K32" s="10">
        <f t="shared" si="5"/>
        <v>0.23585000000457512</v>
      </c>
      <c r="O32" s="10">
        <f t="shared" ca="1" si="2"/>
        <v>0.24120917530890432</v>
      </c>
      <c r="Q32" s="36">
        <f t="shared" si="3"/>
        <v>42608.948190000003</v>
      </c>
    </row>
    <row r="33" spans="1:17" s="10" customFormat="1" ht="12.95" customHeight="1" x14ac:dyDescent="0.2">
      <c r="A33" s="45" t="s">
        <v>53</v>
      </c>
      <c r="B33" s="46" t="s">
        <v>47</v>
      </c>
      <c r="C33" s="47">
        <v>57628.37141</v>
      </c>
      <c r="D33" s="47">
        <v>2.9999999999999997E-4</v>
      </c>
      <c r="E33" s="10">
        <f t="shared" si="0"/>
        <v>11839.139494569188</v>
      </c>
      <c r="F33" s="41">
        <f t="shared" si="4"/>
        <v>11838.5</v>
      </c>
      <c r="G33" s="10">
        <f t="shared" si="1"/>
        <v>0.23609500000020489</v>
      </c>
      <c r="K33" s="10">
        <f t="shared" si="5"/>
        <v>0.23609500000020489</v>
      </c>
      <c r="O33" s="10">
        <f t="shared" ca="1" si="2"/>
        <v>0.24126165413040007</v>
      </c>
      <c r="Q33" s="36">
        <f t="shared" si="3"/>
        <v>42609.87141</v>
      </c>
    </row>
    <row r="34" spans="1:17" s="10" customFormat="1" ht="12.95" customHeight="1" x14ac:dyDescent="0.2">
      <c r="A34" s="45" t="s">
        <v>53</v>
      </c>
      <c r="B34" s="46" t="s">
        <v>3</v>
      </c>
      <c r="C34" s="47">
        <v>57628.555390000001</v>
      </c>
      <c r="D34" s="47">
        <v>4.0000000000000002E-4</v>
      </c>
      <c r="E34" s="10">
        <f t="shared" si="0"/>
        <v>11839.637828760258</v>
      </c>
      <c r="F34" s="41">
        <f t="shared" si="4"/>
        <v>11839</v>
      </c>
      <c r="G34" s="10">
        <f t="shared" si="1"/>
        <v>0.23548000000300817</v>
      </c>
      <c r="K34" s="10">
        <f t="shared" si="5"/>
        <v>0.23548000000300817</v>
      </c>
      <c r="O34" s="10">
        <f t="shared" ca="1" si="2"/>
        <v>0.24127214989469922</v>
      </c>
      <c r="Q34" s="36">
        <f t="shared" si="3"/>
        <v>42610.055390000001</v>
      </c>
    </row>
    <row r="35" spans="1:17" s="10" customFormat="1" ht="12.95" customHeight="1" x14ac:dyDescent="0.2">
      <c r="A35" s="45" t="s">
        <v>53</v>
      </c>
      <c r="B35" s="46" t="s">
        <v>3</v>
      </c>
      <c r="C35" s="47">
        <v>57641.477209999997</v>
      </c>
      <c r="D35" s="47">
        <v>5.9999999999999995E-4</v>
      </c>
      <c r="E35" s="10">
        <f t="shared" si="0"/>
        <v>11874.638289227758</v>
      </c>
      <c r="F35" s="41">
        <f t="shared" si="4"/>
        <v>11874</v>
      </c>
      <c r="G35" s="10">
        <f t="shared" si="1"/>
        <v>0.23564999999507563</v>
      </c>
      <c r="K35" s="10">
        <f t="shared" si="5"/>
        <v>0.23564999999507563</v>
      </c>
      <c r="O35" s="10">
        <f t="shared" ca="1" si="2"/>
        <v>0.24200685339563988</v>
      </c>
      <c r="Q35" s="36">
        <f t="shared" si="3"/>
        <v>42622.977209999997</v>
      </c>
    </row>
    <row r="36" spans="1:17" s="10" customFormat="1" ht="12.95" customHeight="1" x14ac:dyDescent="0.2">
      <c r="A36" s="47" t="s">
        <v>0</v>
      </c>
      <c r="B36" s="48" t="s">
        <v>47</v>
      </c>
      <c r="C36" s="48">
        <v>57905.459699999999</v>
      </c>
      <c r="D36" s="48">
        <v>5.3E-3</v>
      </c>
      <c r="E36" s="3">
        <f t="shared" si="0"/>
        <v>12589.669817709033</v>
      </c>
      <c r="F36" s="41">
        <f t="shared" si="4"/>
        <v>12589</v>
      </c>
      <c r="G36" s="10">
        <f t="shared" si="1"/>
        <v>0.24728999999933876</v>
      </c>
      <c r="K36" s="10">
        <f t="shared" si="5"/>
        <v>0.24728999999933876</v>
      </c>
      <c r="O36" s="10">
        <f t="shared" ca="1" si="2"/>
        <v>0.25701579634342736</v>
      </c>
      <c r="Q36" s="36">
        <f t="shared" si="3"/>
        <v>42886.959699999999</v>
      </c>
    </row>
    <row r="37" spans="1:17" s="10" customFormat="1" ht="12.95" customHeight="1" x14ac:dyDescent="0.2">
      <c r="A37" s="47" t="s">
        <v>0</v>
      </c>
      <c r="B37" s="48" t="s">
        <v>47</v>
      </c>
      <c r="C37" s="48">
        <v>57966.560400000002</v>
      </c>
      <c r="D37" s="48">
        <v>2.7000000000000001E-3</v>
      </c>
      <c r="E37" s="3">
        <f t="shared" si="0"/>
        <v>12755.169154094099</v>
      </c>
      <c r="F37" s="41">
        <f t="shared" si="4"/>
        <v>12754.5</v>
      </c>
      <c r="G37" s="10">
        <f t="shared" si="1"/>
        <v>0.24704500000370899</v>
      </c>
      <c r="K37" s="10">
        <f t="shared" si="5"/>
        <v>0.24704500000370899</v>
      </c>
      <c r="O37" s="10">
        <f t="shared" ca="1" si="2"/>
        <v>0.2604898943264467</v>
      </c>
      <c r="Q37" s="36">
        <f t="shared" si="3"/>
        <v>42948.060400000002</v>
      </c>
    </row>
    <row r="38" spans="1:17" s="10" customFormat="1" ht="12.95" customHeight="1" x14ac:dyDescent="0.2">
      <c r="A38" s="47" t="s">
        <v>0</v>
      </c>
      <c r="B38" s="48" t="s">
        <v>47</v>
      </c>
      <c r="C38" s="48">
        <v>57988.347699999998</v>
      </c>
      <c r="D38" s="48">
        <v>1.5E-3</v>
      </c>
      <c r="E38" s="3">
        <f t="shared" si="0"/>
        <v>12814.182941033065</v>
      </c>
      <c r="F38" s="41">
        <f t="shared" si="4"/>
        <v>12813.5</v>
      </c>
      <c r="G38" s="10">
        <f t="shared" si="1"/>
        <v>0.25213499999517808</v>
      </c>
      <c r="K38" s="10">
        <f t="shared" si="5"/>
        <v>0.25213499999517808</v>
      </c>
      <c r="O38" s="10">
        <f t="shared" ca="1" si="2"/>
        <v>0.26172839451374663</v>
      </c>
      <c r="Q38" s="36">
        <f t="shared" si="3"/>
        <v>42969.847699999998</v>
      </c>
    </row>
    <row r="39" spans="1:17" s="10" customFormat="1" ht="12.95" customHeight="1" x14ac:dyDescent="0.2">
      <c r="A39" s="47" t="s">
        <v>0</v>
      </c>
      <c r="B39" s="48" t="s">
        <v>47</v>
      </c>
      <c r="C39" s="48">
        <v>57988.5291</v>
      </c>
      <c r="D39" s="48">
        <v>2.5999999999999999E-3</v>
      </c>
      <c r="E39" s="3">
        <f t="shared" si="0"/>
        <v>12814.674286952513</v>
      </c>
      <c r="F39" s="41">
        <f t="shared" si="4"/>
        <v>12814</v>
      </c>
      <c r="G39" s="10">
        <f t="shared" si="1"/>
        <v>0.24893999999767402</v>
      </c>
      <c r="K39" s="10">
        <f t="shared" si="5"/>
        <v>0.24893999999767402</v>
      </c>
      <c r="O39" s="10">
        <f t="shared" ca="1" si="2"/>
        <v>0.26173889027804575</v>
      </c>
      <c r="Q39" s="36">
        <f t="shared" si="3"/>
        <v>42970.0291</v>
      </c>
    </row>
    <row r="40" spans="1:17" s="10" customFormat="1" ht="12.95" customHeight="1" x14ac:dyDescent="0.2">
      <c r="A40" s="49" t="s">
        <v>54</v>
      </c>
      <c r="B40" s="50" t="s">
        <v>3</v>
      </c>
      <c r="C40" s="51">
        <v>57991.48871000018</v>
      </c>
      <c r="D40" s="51">
        <v>1.9E-3</v>
      </c>
      <c r="E40" s="3">
        <f t="shared" si="0"/>
        <v>12822.690782524387</v>
      </c>
      <c r="F40" s="41">
        <f t="shared" si="4"/>
        <v>12822</v>
      </c>
      <c r="G40" s="10">
        <f t="shared" si="1"/>
        <v>0.25503000017488375</v>
      </c>
      <c r="K40" s="10">
        <f t="shared" si="5"/>
        <v>0.25503000017488375</v>
      </c>
      <c r="O40" s="10">
        <f t="shared" ca="1" si="2"/>
        <v>0.26190682250683223</v>
      </c>
      <c r="Q40" s="36">
        <f t="shared" si="3"/>
        <v>42972.98871000018</v>
      </c>
    </row>
    <row r="41" spans="1:17" s="10" customFormat="1" ht="12.95" customHeight="1" x14ac:dyDescent="0.2">
      <c r="A41" s="7" t="s">
        <v>57</v>
      </c>
      <c r="B41" s="8" t="s">
        <v>47</v>
      </c>
      <c r="C41" s="59">
        <v>59024.535400000001</v>
      </c>
      <c r="D41" s="60">
        <v>2.8E-3</v>
      </c>
      <c r="E41" s="3">
        <f t="shared" si="0"/>
        <v>15620.834529645979</v>
      </c>
      <c r="F41" s="52">
        <f>ROUND(2*E41,0)/2-1</f>
        <v>15620</v>
      </c>
      <c r="G41" s="10">
        <f t="shared" si="1"/>
        <v>0.30810000000201399</v>
      </c>
      <c r="K41" s="10">
        <f t="shared" si="5"/>
        <v>0.30810000000201399</v>
      </c>
      <c r="O41" s="10">
        <f t="shared" ca="1" si="2"/>
        <v>0.32064111952488722</v>
      </c>
      <c r="Q41" s="36">
        <f t="shared" si="3"/>
        <v>44006.035400000001</v>
      </c>
    </row>
    <row r="42" spans="1:17" s="10" customFormat="1" ht="12.95" customHeight="1" x14ac:dyDescent="0.2">
      <c r="A42" s="9" t="s">
        <v>58</v>
      </c>
      <c r="B42" s="56" t="s">
        <v>3</v>
      </c>
      <c r="C42" s="57">
        <v>59364.843800000002</v>
      </c>
      <c r="D42" s="58">
        <v>4.0000000000000002E-4</v>
      </c>
      <c r="E42" s="54">
        <f t="shared" si="0"/>
        <v>16542.604891790139</v>
      </c>
      <c r="F42" s="54">
        <f>ROUND(2*E42,0)/2-1</f>
        <v>16541.5</v>
      </c>
      <c r="G42" s="54">
        <f t="shared" si="1"/>
        <v>0.4079150000034133</v>
      </c>
      <c r="H42" s="54"/>
      <c r="I42" s="54"/>
      <c r="J42" s="54"/>
      <c r="K42" s="54">
        <f t="shared" si="5"/>
        <v>0.4079150000034133</v>
      </c>
      <c r="L42" s="54"/>
      <c r="M42" s="54"/>
      <c r="N42" s="54"/>
      <c r="O42" s="54">
        <f t="shared" ca="1" si="2"/>
        <v>0.33998481312822454</v>
      </c>
      <c r="P42" s="54"/>
      <c r="Q42" s="55">
        <f t="shared" si="3"/>
        <v>44346.343800000002</v>
      </c>
    </row>
    <row r="43" spans="1:17" s="10" customFormat="1" ht="12.95" customHeight="1" x14ac:dyDescent="0.2">
      <c r="A43" s="7" t="s">
        <v>57</v>
      </c>
      <c r="B43" s="8" t="s">
        <v>47</v>
      </c>
      <c r="C43" s="59">
        <v>59383.412900000003</v>
      </c>
      <c r="D43" s="60">
        <v>3.3999999999999998E-3</v>
      </c>
      <c r="E43" s="3">
        <f t="shared" si="0"/>
        <v>16592.90175790244</v>
      </c>
      <c r="F43" s="52">
        <f>ROUND(2*E43,0)/2-1</f>
        <v>16592</v>
      </c>
      <c r="G43" s="10">
        <f t="shared" si="1"/>
        <v>0.3329200000007404</v>
      </c>
      <c r="K43" s="10">
        <f t="shared" si="5"/>
        <v>0.3329200000007404</v>
      </c>
      <c r="O43" s="10">
        <f t="shared" ca="1" si="2"/>
        <v>0.34104488532243887</v>
      </c>
      <c r="Q43" s="36">
        <f t="shared" si="3"/>
        <v>44364.912900000003</v>
      </c>
    </row>
    <row r="44" spans="1:17" s="10" customFormat="1" ht="12.95" customHeight="1" x14ac:dyDescent="0.2">
      <c r="A44" s="53" t="s">
        <v>55</v>
      </c>
      <c r="B44" s="3"/>
      <c r="C44" s="5">
        <v>59500.6368</v>
      </c>
      <c r="D44" s="5">
        <v>2.0000000000000001E-4</v>
      </c>
      <c r="E44" s="54">
        <f t="shared" si="0"/>
        <v>16910.418212844332</v>
      </c>
      <c r="F44" s="54">
        <f>ROUND(2*E44,0)/2-1</f>
        <v>16909.5</v>
      </c>
      <c r="G44" s="54">
        <f t="shared" si="1"/>
        <v>0.33899499999824911</v>
      </c>
      <c r="H44" s="54"/>
      <c r="I44" s="54"/>
      <c r="J44" s="54"/>
      <c r="K44" s="54">
        <f t="shared" si="5"/>
        <v>0.33899499999824911</v>
      </c>
      <c r="L44" s="54"/>
      <c r="M44" s="54"/>
      <c r="N44" s="54"/>
      <c r="O44" s="54">
        <f t="shared" ca="1" si="2"/>
        <v>0.34770969565240045</v>
      </c>
      <c r="P44" s="54"/>
      <c r="Q44" s="55">
        <f t="shared" si="3"/>
        <v>44482.1368</v>
      </c>
    </row>
    <row r="45" spans="1:17" s="10" customFormat="1" ht="12.95" customHeight="1" x14ac:dyDescent="0.2">
      <c r="C45" s="18"/>
      <c r="D45" s="18"/>
    </row>
    <row r="46" spans="1:17" s="10" customFormat="1" ht="12.95" customHeight="1" x14ac:dyDescent="0.2">
      <c r="C46" s="18"/>
      <c r="D46" s="18"/>
    </row>
    <row r="47" spans="1:17" s="10" customFormat="1" ht="12.95" customHeight="1" x14ac:dyDescent="0.2">
      <c r="C47" s="18"/>
      <c r="D47" s="18"/>
    </row>
    <row r="48" spans="1:17" s="10" customFormat="1" ht="12.95" customHeight="1" x14ac:dyDescent="0.2">
      <c r="C48" s="18"/>
      <c r="D48" s="18"/>
    </row>
    <row r="49" spans="3:4" s="10" customFormat="1" ht="12.95" customHeight="1" x14ac:dyDescent="0.2">
      <c r="C49" s="18"/>
      <c r="D49" s="18"/>
    </row>
    <row r="50" spans="3:4" s="10" customFormat="1" ht="12.95" customHeight="1" x14ac:dyDescent="0.2">
      <c r="C50" s="18"/>
      <c r="D50" s="18"/>
    </row>
    <row r="51" spans="3:4" s="10" customFormat="1" ht="12.95" customHeight="1" x14ac:dyDescent="0.2">
      <c r="C51" s="18"/>
      <c r="D51" s="18"/>
    </row>
    <row r="52" spans="3:4" s="10" customFormat="1" ht="12.95" customHeight="1" x14ac:dyDescent="0.2">
      <c r="C52" s="18"/>
      <c r="D52" s="18"/>
    </row>
    <row r="53" spans="3:4" s="10" customFormat="1" ht="12.95" customHeight="1" x14ac:dyDescent="0.2">
      <c r="C53" s="18"/>
      <c r="D53" s="18"/>
    </row>
    <row r="54" spans="3:4" s="10" customFormat="1" ht="12.95" customHeight="1" x14ac:dyDescent="0.2">
      <c r="C54" s="18"/>
      <c r="D54" s="18"/>
    </row>
    <row r="55" spans="3:4" s="10" customFormat="1" ht="12.95" customHeight="1" x14ac:dyDescent="0.2">
      <c r="C55" s="18"/>
      <c r="D55" s="18"/>
    </row>
    <row r="56" spans="3:4" s="10" customFormat="1" ht="12.95" customHeight="1" x14ac:dyDescent="0.2">
      <c r="C56" s="18"/>
      <c r="D56" s="18"/>
    </row>
    <row r="57" spans="3:4" s="10" customFormat="1" ht="12.95" customHeight="1" x14ac:dyDescent="0.2">
      <c r="C57" s="18"/>
      <c r="D57" s="18"/>
    </row>
    <row r="58" spans="3:4" s="10" customFormat="1" ht="12.95" customHeight="1" x14ac:dyDescent="0.2">
      <c r="C58" s="18"/>
      <c r="D58" s="18"/>
    </row>
    <row r="59" spans="3:4" s="10" customFormat="1" ht="12.95" customHeight="1" x14ac:dyDescent="0.2">
      <c r="C59" s="18"/>
      <c r="D59" s="18"/>
    </row>
    <row r="60" spans="3:4" s="10" customFormat="1" ht="12.95" customHeight="1" x14ac:dyDescent="0.2">
      <c r="C60" s="18"/>
      <c r="D60" s="18"/>
    </row>
    <row r="61" spans="3:4" s="10" customFormat="1" ht="12.95" customHeight="1" x14ac:dyDescent="0.2">
      <c r="C61" s="18"/>
      <c r="D61" s="18"/>
    </row>
    <row r="62" spans="3:4" s="10" customFormat="1" ht="12.95" customHeight="1" x14ac:dyDescent="0.2">
      <c r="C62" s="18"/>
      <c r="D62" s="18"/>
    </row>
    <row r="63" spans="3:4" s="10" customFormat="1" ht="12.95" customHeight="1" x14ac:dyDescent="0.2">
      <c r="C63" s="18"/>
      <c r="D63" s="18"/>
    </row>
    <row r="64" spans="3:4" s="10" customFormat="1" ht="12.95" customHeight="1" x14ac:dyDescent="0.2">
      <c r="C64" s="18"/>
      <c r="D64" s="18"/>
    </row>
    <row r="65" spans="3:4" s="10" customFormat="1" ht="12.95" customHeight="1" x14ac:dyDescent="0.2">
      <c r="C65" s="18"/>
      <c r="D65" s="18"/>
    </row>
    <row r="66" spans="3:4" s="10" customFormat="1" ht="12.95" customHeight="1" x14ac:dyDescent="0.2">
      <c r="C66" s="18"/>
      <c r="D66" s="18"/>
    </row>
    <row r="67" spans="3:4" s="10" customFormat="1" ht="12.95" customHeight="1" x14ac:dyDescent="0.2">
      <c r="C67" s="18"/>
      <c r="D67" s="18"/>
    </row>
    <row r="68" spans="3:4" s="10" customFormat="1" ht="12.95" customHeight="1" x14ac:dyDescent="0.2">
      <c r="C68" s="18"/>
      <c r="D68" s="18"/>
    </row>
    <row r="69" spans="3:4" s="10" customFormat="1" ht="12.95" customHeight="1" x14ac:dyDescent="0.2">
      <c r="C69" s="18"/>
      <c r="D69" s="18"/>
    </row>
    <row r="70" spans="3:4" s="10" customFormat="1" ht="12.95" customHeight="1" x14ac:dyDescent="0.2">
      <c r="C70" s="18"/>
      <c r="D70" s="18"/>
    </row>
    <row r="71" spans="3:4" s="10" customFormat="1" ht="12.95" customHeight="1" x14ac:dyDescent="0.2">
      <c r="C71" s="18"/>
      <c r="D71" s="18"/>
    </row>
    <row r="72" spans="3:4" s="10" customFormat="1" ht="12.95" customHeight="1" x14ac:dyDescent="0.2">
      <c r="C72" s="18"/>
      <c r="D72" s="18"/>
    </row>
    <row r="73" spans="3:4" s="10" customFormat="1" ht="12.95" customHeight="1" x14ac:dyDescent="0.2">
      <c r="C73" s="18"/>
      <c r="D73" s="18"/>
    </row>
    <row r="74" spans="3:4" s="10" customFormat="1" ht="12.95" customHeight="1" x14ac:dyDescent="0.2">
      <c r="C74" s="18"/>
      <c r="D74" s="18"/>
    </row>
    <row r="75" spans="3:4" s="10" customFormat="1" ht="12.95" customHeight="1" x14ac:dyDescent="0.2">
      <c r="C75" s="18"/>
      <c r="D75" s="18"/>
    </row>
    <row r="76" spans="3:4" s="10" customFormat="1" ht="12.95" customHeight="1" x14ac:dyDescent="0.2">
      <c r="C76" s="18"/>
      <c r="D76" s="18"/>
    </row>
    <row r="77" spans="3:4" s="10" customFormat="1" ht="12.95" customHeight="1" x14ac:dyDescent="0.2">
      <c r="C77" s="18"/>
      <c r="D77" s="18"/>
    </row>
    <row r="78" spans="3:4" s="10" customFormat="1" ht="12.95" customHeight="1" x14ac:dyDescent="0.2">
      <c r="C78" s="18"/>
      <c r="D78" s="18"/>
    </row>
    <row r="79" spans="3:4" s="10" customFormat="1" ht="12.95" customHeight="1" x14ac:dyDescent="0.2">
      <c r="C79" s="18"/>
      <c r="D79" s="18"/>
    </row>
    <row r="80" spans="3:4" s="10" customFormat="1" ht="12.95" customHeight="1" x14ac:dyDescent="0.2">
      <c r="C80" s="18"/>
      <c r="D80" s="18"/>
    </row>
    <row r="81" spans="3:4" s="10" customFormat="1" ht="12.95" customHeight="1" x14ac:dyDescent="0.2">
      <c r="C81" s="18"/>
      <c r="D81" s="18"/>
    </row>
    <row r="82" spans="3:4" s="10" customFormat="1" ht="12.95" customHeight="1" x14ac:dyDescent="0.2">
      <c r="C82" s="18"/>
      <c r="D82" s="18"/>
    </row>
    <row r="83" spans="3:4" s="10" customFormat="1" ht="12.95" customHeight="1" x14ac:dyDescent="0.2">
      <c r="C83" s="18"/>
      <c r="D83" s="18"/>
    </row>
    <row r="84" spans="3:4" s="10" customFormat="1" ht="12.95" customHeight="1" x14ac:dyDescent="0.2">
      <c r="C84" s="18"/>
      <c r="D84" s="18"/>
    </row>
    <row r="85" spans="3:4" s="10" customFormat="1" ht="12.95" customHeight="1" x14ac:dyDescent="0.2">
      <c r="C85" s="18"/>
      <c r="D85" s="18"/>
    </row>
    <row r="86" spans="3:4" s="10" customFormat="1" ht="12.95" customHeight="1" x14ac:dyDescent="0.2">
      <c r="C86" s="18"/>
      <c r="D86" s="18"/>
    </row>
    <row r="87" spans="3:4" s="10" customFormat="1" ht="12.95" customHeight="1" x14ac:dyDescent="0.2">
      <c r="C87" s="18"/>
      <c r="D87" s="18"/>
    </row>
    <row r="88" spans="3:4" s="10" customFormat="1" ht="12.95" customHeight="1" x14ac:dyDescent="0.2">
      <c r="C88" s="18"/>
      <c r="D88" s="18"/>
    </row>
    <row r="89" spans="3:4" s="10" customFormat="1" ht="12.95" customHeight="1" x14ac:dyDescent="0.2">
      <c r="C89" s="18"/>
      <c r="D89" s="18"/>
    </row>
    <row r="90" spans="3:4" s="10" customFormat="1" ht="12.95" customHeight="1" x14ac:dyDescent="0.2">
      <c r="C90" s="18"/>
      <c r="D90" s="18"/>
    </row>
    <row r="91" spans="3:4" s="10" customFormat="1" ht="12.95" customHeight="1" x14ac:dyDescent="0.2">
      <c r="C91" s="18"/>
      <c r="D91" s="18"/>
    </row>
    <row r="92" spans="3:4" s="10" customFormat="1" ht="12.95" customHeight="1" x14ac:dyDescent="0.2">
      <c r="C92" s="18"/>
      <c r="D92" s="18"/>
    </row>
    <row r="93" spans="3:4" s="10" customFormat="1" ht="12.95" customHeight="1" x14ac:dyDescent="0.2">
      <c r="C93" s="18"/>
      <c r="D93" s="18"/>
    </row>
    <row r="94" spans="3:4" s="10" customFormat="1" ht="12.95" customHeight="1" x14ac:dyDescent="0.2">
      <c r="C94" s="18"/>
      <c r="D94" s="18"/>
    </row>
    <row r="95" spans="3:4" s="10" customFormat="1" ht="12.95" customHeight="1" x14ac:dyDescent="0.2">
      <c r="C95" s="18"/>
      <c r="D95" s="18"/>
    </row>
    <row r="96" spans="3:4" s="10" customFormat="1" ht="12.95" customHeight="1" x14ac:dyDescent="0.2">
      <c r="C96" s="18"/>
      <c r="D96" s="18"/>
    </row>
    <row r="97" spans="3:4" s="10" customFormat="1" ht="12.95" customHeight="1" x14ac:dyDescent="0.2">
      <c r="C97" s="18"/>
      <c r="D97" s="18"/>
    </row>
    <row r="98" spans="3:4" s="10" customFormat="1" ht="12.95" customHeight="1" x14ac:dyDescent="0.2">
      <c r="C98" s="18"/>
      <c r="D98" s="18"/>
    </row>
    <row r="99" spans="3:4" s="10" customFormat="1" ht="12.95" customHeight="1" x14ac:dyDescent="0.2">
      <c r="C99" s="18"/>
      <c r="D99" s="18"/>
    </row>
    <row r="100" spans="3:4" s="10" customFormat="1" ht="12.95" customHeight="1" x14ac:dyDescent="0.2">
      <c r="C100" s="18"/>
      <c r="D100" s="18"/>
    </row>
    <row r="101" spans="3:4" s="10" customFormat="1" ht="12.95" customHeight="1" x14ac:dyDescent="0.2">
      <c r="C101" s="18"/>
      <c r="D101" s="18"/>
    </row>
    <row r="102" spans="3:4" s="10" customFormat="1" ht="12.95" customHeight="1" x14ac:dyDescent="0.2">
      <c r="C102" s="18"/>
      <c r="D102" s="18"/>
    </row>
    <row r="103" spans="3:4" s="10" customFormat="1" ht="12.95" customHeight="1" x14ac:dyDescent="0.2">
      <c r="C103" s="18"/>
      <c r="D103" s="18"/>
    </row>
    <row r="104" spans="3:4" s="10" customFormat="1" ht="12.95" customHeight="1" x14ac:dyDescent="0.2">
      <c r="C104" s="18"/>
      <c r="D104" s="18"/>
    </row>
    <row r="105" spans="3:4" s="10" customFormat="1" ht="12.95" customHeight="1" x14ac:dyDescent="0.2">
      <c r="C105" s="18"/>
      <c r="D105" s="18"/>
    </row>
    <row r="106" spans="3:4" s="10" customFormat="1" ht="12.95" customHeight="1" x14ac:dyDescent="0.2">
      <c r="C106" s="18"/>
      <c r="D106" s="18"/>
    </row>
    <row r="107" spans="3:4" s="10" customFormat="1" ht="12.95" customHeight="1" x14ac:dyDescent="0.2">
      <c r="C107" s="18"/>
      <c r="D107" s="18"/>
    </row>
    <row r="108" spans="3:4" s="10" customFormat="1" ht="12.95" customHeight="1" x14ac:dyDescent="0.2">
      <c r="C108" s="18"/>
      <c r="D108" s="18"/>
    </row>
    <row r="109" spans="3:4" s="10" customFormat="1" ht="12.95" customHeight="1" x14ac:dyDescent="0.2">
      <c r="C109" s="18"/>
      <c r="D109" s="18"/>
    </row>
    <row r="110" spans="3:4" s="10" customFormat="1" ht="12.95" customHeight="1" x14ac:dyDescent="0.2">
      <c r="C110" s="18"/>
      <c r="D110" s="18"/>
    </row>
    <row r="111" spans="3:4" s="10" customFormat="1" ht="12.95" customHeight="1" x14ac:dyDescent="0.2">
      <c r="C111" s="18"/>
      <c r="D111" s="18"/>
    </row>
    <row r="112" spans="3:4" s="10" customFormat="1" ht="12.95" customHeight="1" x14ac:dyDescent="0.2">
      <c r="C112" s="18"/>
      <c r="D112" s="18"/>
    </row>
    <row r="113" spans="3:4" s="10" customFormat="1" ht="12.95" customHeight="1" x14ac:dyDescent="0.2">
      <c r="C113" s="18"/>
      <c r="D113" s="18"/>
    </row>
    <row r="114" spans="3:4" s="10" customFormat="1" ht="12.95" customHeight="1" x14ac:dyDescent="0.2">
      <c r="C114" s="18"/>
      <c r="D114" s="18"/>
    </row>
    <row r="115" spans="3:4" s="10" customFormat="1" ht="12.95" customHeight="1" x14ac:dyDescent="0.2">
      <c r="C115" s="18"/>
      <c r="D115" s="18"/>
    </row>
    <row r="116" spans="3:4" s="10" customFormat="1" ht="12.95" customHeight="1" x14ac:dyDescent="0.2">
      <c r="C116" s="18"/>
      <c r="D116" s="18"/>
    </row>
    <row r="117" spans="3:4" s="10" customFormat="1" ht="12.95" customHeight="1" x14ac:dyDescent="0.2">
      <c r="C117" s="18"/>
      <c r="D117" s="18"/>
    </row>
    <row r="118" spans="3:4" s="10" customFormat="1" ht="12.95" customHeight="1" x14ac:dyDescent="0.2">
      <c r="C118" s="18"/>
      <c r="D118" s="18"/>
    </row>
    <row r="119" spans="3:4" s="10" customFormat="1" ht="12.95" customHeight="1" x14ac:dyDescent="0.2">
      <c r="C119" s="18"/>
      <c r="D119" s="18"/>
    </row>
    <row r="120" spans="3:4" s="10" customFormat="1" ht="12.95" customHeight="1" x14ac:dyDescent="0.2">
      <c r="C120" s="18"/>
      <c r="D120" s="18"/>
    </row>
    <row r="121" spans="3:4" s="10" customFormat="1" ht="12.95" customHeight="1" x14ac:dyDescent="0.2">
      <c r="C121" s="18"/>
      <c r="D121" s="18"/>
    </row>
    <row r="122" spans="3:4" s="10" customFormat="1" ht="12.95" customHeight="1" x14ac:dyDescent="0.2">
      <c r="C122" s="18"/>
      <c r="D122" s="18"/>
    </row>
    <row r="123" spans="3:4" s="10" customFormat="1" ht="12.95" customHeight="1" x14ac:dyDescent="0.2">
      <c r="C123" s="18"/>
      <c r="D123" s="18"/>
    </row>
    <row r="124" spans="3:4" s="10" customFormat="1" ht="12.95" customHeight="1" x14ac:dyDescent="0.2">
      <c r="C124" s="18"/>
      <c r="D124" s="18"/>
    </row>
    <row r="125" spans="3:4" s="10" customFormat="1" ht="12.95" customHeight="1" x14ac:dyDescent="0.2">
      <c r="C125" s="18"/>
      <c r="D125" s="18"/>
    </row>
    <row r="126" spans="3:4" s="10" customFormat="1" ht="12.95" customHeight="1" x14ac:dyDescent="0.2">
      <c r="C126" s="18"/>
      <c r="D126" s="18"/>
    </row>
    <row r="127" spans="3:4" s="10" customFormat="1" ht="12.95" customHeight="1" x14ac:dyDescent="0.2">
      <c r="C127" s="18"/>
      <c r="D127" s="18"/>
    </row>
    <row r="128" spans="3:4" s="10" customFormat="1" ht="12.95" customHeight="1" x14ac:dyDescent="0.2">
      <c r="C128" s="18"/>
      <c r="D128" s="18"/>
    </row>
    <row r="129" spans="3:4" s="10" customFormat="1" ht="12.95" customHeight="1" x14ac:dyDescent="0.2">
      <c r="C129" s="18"/>
      <c r="D129" s="18"/>
    </row>
    <row r="130" spans="3:4" s="10" customFormat="1" ht="12.95" customHeight="1" x14ac:dyDescent="0.2">
      <c r="C130" s="18"/>
      <c r="D130" s="18"/>
    </row>
    <row r="131" spans="3:4" s="10" customFormat="1" ht="12.95" customHeight="1" x14ac:dyDescent="0.2">
      <c r="C131" s="18"/>
      <c r="D131" s="18"/>
    </row>
    <row r="132" spans="3:4" s="10" customFormat="1" ht="12.95" customHeight="1" x14ac:dyDescent="0.2">
      <c r="C132" s="18"/>
      <c r="D132" s="18"/>
    </row>
    <row r="133" spans="3:4" s="10" customFormat="1" ht="12.95" customHeight="1" x14ac:dyDescent="0.2">
      <c r="C133" s="18"/>
      <c r="D133" s="18"/>
    </row>
    <row r="134" spans="3:4" s="10" customFormat="1" ht="12.95" customHeight="1" x14ac:dyDescent="0.2">
      <c r="C134" s="18"/>
      <c r="D134" s="18"/>
    </row>
    <row r="135" spans="3:4" s="10" customFormat="1" ht="12.95" customHeight="1" x14ac:dyDescent="0.2">
      <c r="C135" s="18"/>
      <c r="D135" s="18"/>
    </row>
    <row r="136" spans="3:4" s="10" customFormat="1" ht="12.95" customHeight="1" x14ac:dyDescent="0.2">
      <c r="C136" s="18"/>
      <c r="D136" s="18"/>
    </row>
    <row r="137" spans="3:4" s="10" customFormat="1" ht="12.95" customHeight="1" x14ac:dyDescent="0.2">
      <c r="C137" s="18"/>
      <c r="D137" s="18"/>
    </row>
    <row r="138" spans="3:4" s="10" customFormat="1" ht="12.95" customHeight="1" x14ac:dyDescent="0.2">
      <c r="C138" s="18"/>
      <c r="D138" s="18"/>
    </row>
    <row r="139" spans="3:4" s="10" customFormat="1" ht="12.95" customHeight="1" x14ac:dyDescent="0.2">
      <c r="C139" s="18"/>
      <c r="D139" s="18"/>
    </row>
    <row r="140" spans="3:4" s="10" customFormat="1" ht="12.95" customHeight="1" x14ac:dyDescent="0.2">
      <c r="C140" s="18"/>
      <c r="D140" s="18"/>
    </row>
    <row r="141" spans="3:4" s="10" customFormat="1" ht="12.95" customHeight="1" x14ac:dyDescent="0.2">
      <c r="C141" s="18"/>
      <c r="D141" s="18"/>
    </row>
    <row r="142" spans="3:4" s="10" customFormat="1" ht="12.95" customHeight="1" x14ac:dyDescent="0.2">
      <c r="C142" s="18"/>
      <c r="D142" s="18"/>
    </row>
    <row r="143" spans="3:4" s="10" customFormat="1" ht="12.95" customHeight="1" x14ac:dyDescent="0.2">
      <c r="C143" s="18"/>
      <c r="D143" s="18"/>
    </row>
    <row r="144" spans="3:4" s="10" customFormat="1" ht="12.95" customHeight="1" x14ac:dyDescent="0.2">
      <c r="C144" s="18"/>
      <c r="D144" s="18"/>
    </row>
    <row r="145" spans="3:4" s="10" customFormat="1" ht="12.95" customHeight="1" x14ac:dyDescent="0.2">
      <c r="C145" s="18"/>
      <c r="D145" s="18"/>
    </row>
    <row r="146" spans="3:4" s="10" customFormat="1" ht="12.95" customHeight="1" x14ac:dyDescent="0.2">
      <c r="C146" s="18"/>
      <c r="D146" s="18"/>
    </row>
    <row r="147" spans="3:4" s="10" customFormat="1" ht="12.95" customHeight="1" x14ac:dyDescent="0.2">
      <c r="C147" s="18"/>
      <c r="D147" s="18"/>
    </row>
    <row r="148" spans="3:4" s="10" customFormat="1" ht="12.95" customHeight="1" x14ac:dyDescent="0.2">
      <c r="C148" s="18"/>
      <c r="D148" s="18"/>
    </row>
    <row r="149" spans="3:4" s="10" customFormat="1" ht="12.95" customHeight="1" x14ac:dyDescent="0.2">
      <c r="C149" s="18"/>
      <c r="D149" s="18"/>
    </row>
    <row r="150" spans="3:4" s="10" customFormat="1" ht="12.95" customHeight="1" x14ac:dyDescent="0.2">
      <c r="C150" s="18"/>
      <c r="D150" s="18"/>
    </row>
    <row r="151" spans="3:4" s="10" customFormat="1" ht="12.95" customHeight="1" x14ac:dyDescent="0.2">
      <c r="C151" s="18"/>
      <c r="D151" s="18"/>
    </row>
    <row r="152" spans="3:4" s="10" customFormat="1" ht="12.95" customHeight="1" x14ac:dyDescent="0.2">
      <c r="C152" s="18"/>
      <c r="D152" s="18"/>
    </row>
    <row r="153" spans="3:4" s="10" customFormat="1" ht="12.95" customHeight="1" x14ac:dyDescent="0.2">
      <c r="C153" s="18"/>
      <c r="D153" s="18"/>
    </row>
    <row r="154" spans="3:4" s="10" customFormat="1" ht="12.95" customHeight="1" x14ac:dyDescent="0.2">
      <c r="C154" s="18"/>
      <c r="D154" s="18"/>
    </row>
    <row r="155" spans="3:4" s="10" customFormat="1" ht="12.95" customHeight="1" x14ac:dyDescent="0.2">
      <c r="C155" s="18"/>
      <c r="D155" s="18"/>
    </row>
    <row r="156" spans="3:4" s="10" customFormat="1" ht="12.95" customHeight="1" x14ac:dyDescent="0.2">
      <c r="C156" s="18"/>
      <c r="D156" s="18"/>
    </row>
    <row r="157" spans="3:4" s="10" customFormat="1" ht="12.95" customHeight="1" x14ac:dyDescent="0.2">
      <c r="C157" s="18"/>
      <c r="D157" s="18"/>
    </row>
    <row r="158" spans="3:4" s="10" customFormat="1" ht="12.95" customHeight="1" x14ac:dyDescent="0.2">
      <c r="C158" s="18"/>
      <c r="D158" s="18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40:D40" name="Range1"/>
  </protectedRanges>
  <sortState xmlns:xlrd2="http://schemas.microsoft.com/office/spreadsheetml/2017/richdata2" ref="A21:U44">
    <sortCondition ref="C21:C44"/>
  </sortState>
  <phoneticPr fontId="8" type="noConversion"/>
  <hyperlinks>
    <hyperlink ref="H823" r:id="rId1" display="http://vsolj.cetus-net.org/bulletin.html" xr:uid="{00000000-0004-0000-0000-000000000000}"/>
    <hyperlink ref="H64560" r:id="rId2" display="http://vsolj.cetus-net.org/bulletin.html" xr:uid="{00000000-0004-0000-0000-000001000000}"/>
    <hyperlink ref="H64553" r:id="rId3" display="https://www.aavso.org/ejaavso" xr:uid="{00000000-0004-0000-0000-000002000000}"/>
    <hyperlink ref="AP704" r:id="rId4" display="http://cdsbib.u-strasbg.fr/cgi-bin/cdsbib?1990RMxAA..21..381G" xr:uid="{00000000-0004-0000-0000-000003000000}"/>
    <hyperlink ref="AP708" r:id="rId5" display="http://cdsbib.u-strasbg.fr/cgi-bin/cdsbib?1990RMxAA..21..381G" xr:uid="{00000000-0004-0000-0000-000004000000}"/>
    <hyperlink ref="AP707" r:id="rId6" display="http://cdsbib.u-strasbg.fr/cgi-bin/cdsbib?1990RMxAA..21..381G" xr:uid="{00000000-0004-0000-0000-000005000000}"/>
    <hyperlink ref="AP688" r:id="rId7" display="http://cdsbib.u-strasbg.fr/cgi-bin/cdsbib?1990RMxAA..21..381G" xr:uid="{00000000-0004-0000-0000-000006000000}"/>
    <hyperlink ref="I64560" r:id="rId8" display="http://vsolj.cetus-net.org/bulletin.html" xr:uid="{00000000-0004-0000-0000-000007000000}"/>
    <hyperlink ref="AQ844" r:id="rId9" display="http://cdsbib.u-strasbg.fr/cgi-bin/cdsbib?1990RMxAA..21..381G" xr:uid="{00000000-0004-0000-0000-000008000000}"/>
    <hyperlink ref="AQ55610" r:id="rId10" display="http://cdsbib.u-strasbg.fr/cgi-bin/cdsbib?1990RMxAA..21..381G" xr:uid="{00000000-0004-0000-0000-000009000000}"/>
    <hyperlink ref="AQ845" r:id="rId11" display="http://cdsbib.u-strasbg.fr/cgi-bin/cdsbib?1990RMxAA..21..381G" xr:uid="{00000000-0004-0000-0000-00000A000000}"/>
    <hyperlink ref="H64557" r:id="rId12" display="https://www.aavso.org/ejaavso" xr:uid="{00000000-0004-0000-0000-00000B000000}"/>
    <hyperlink ref="H1730" r:id="rId13" display="http://vsolj.cetus-net.org/bulletin.html" xr:uid="{00000000-0004-0000-0000-00000C000000}"/>
    <hyperlink ref="AP2974" r:id="rId14" display="http://cdsbib.u-strasbg.fr/cgi-bin/cdsbib?1990RMxAA..21..381G" xr:uid="{00000000-0004-0000-0000-00000D000000}"/>
    <hyperlink ref="AP2977" r:id="rId15" display="http://cdsbib.u-strasbg.fr/cgi-bin/cdsbib?1990RMxAA..21..381G" xr:uid="{00000000-0004-0000-0000-00000E000000}"/>
    <hyperlink ref="AP2975" r:id="rId16" display="http://cdsbib.u-strasbg.fr/cgi-bin/cdsbib?1990RMxAA..21..381G" xr:uid="{00000000-0004-0000-0000-00000F000000}"/>
    <hyperlink ref="AP2959" r:id="rId17" display="http://cdsbib.u-strasbg.fr/cgi-bin/cdsbib?1990RMxAA..21..381G" xr:uid="{00000000-0004-0000-0000-000010000000}"/>
    <hyperlink ref="I1730" r:id="rId18" display="http://vsolj.cetus-net.org/bulletin.html" xr:uid="{00000000-0004-0000-0000-000011000000}"/>
    <hyperlink ref="AQ3188" r:id="rId19" display="http://cdsbib.u-strasbg.fr/cgi-bin/cdsbib?1990RMxAA..21..381G" xr:uid="{00000000-0004-0000-0000-000012000000}"/>
    <hyperlink ref="AQ65425" r:id="rId20" display="http://cdsbib.u-strasbg.fr/cgi-bin/cdsbib?1990RMxAA..21..381G" xr:uid="{00000000-0004-0000-0000-000013000000}"/>
    <hyperlink ref="AQ3192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2024-01-04T02:55:38Z</dcterms:modified>
</cp:coreProperties>
</file>