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35A7A27-4453-453B-872A-B92A346774FD}" xr6:coauthVersionLast="47" xr6:coauthVersionMax="47" xr10:uidLastSave="{00000000-0000-0000-0000-000000000000}"/>
  <bookViews>
    <workbookView xWindow="14010" yWindow="435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3" i="1"/>
  <c r="F33" i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22" i="1"/>
  <c r="F22" i="1" s="1"/>
  <c r="G22" i="1" s="1"/>
  <c r="K22" i="1" s="1"/>
  <c r="Q22" i="1"/>
  <c r="E25" i="1"/>
  <c r="F25" i="1" s="1"/>
  <c r="G25" i="1" s="1"/>
  <c r="K25" i="1" s="1"/>
  <c r="Q25" i="1"/>
  <c r="E27" i="1"/>
  <c r="F27" i="1"/>
  <c r="G27" i="1" s="1"/>
  <c r="K27" i="1" s="1"/>
  <c r="Q27" i="1"/>
  <c r="E28" i="1"/>
  <c r="F28" i="1" s="1"/>
  <c r="G28" i="1" s="1"/>
  <c r="K28" i="1" s="1"/>
  <c r="Q28" i="1"/>
  <c r="E30" i="1"/>
  <c r="F30" i="1" s="1"/>
  <c r="G30" i="1" s="1"/>
  <c r="K30" i="1" s="1"/>
  <c r="Q30" i="1"/>
  <c r="E31" i="1"/>
  <c r="F31" i="1"/>
  <c r="G31" i="1" s="1"/>
  <c r="K31" i="1" s="1"/>
  <c r="Q31" i="1"/>
  <c r="Q29" i="1"/>
  <c r="E24" i="1"/>
  <c r="F24" i="1" s="1"/>
  <c r="G24" i="1" s="1"/>
  <c r="K24" i="1" s="1"/>
  <c r="Q23" i="1"/>
  <c r="Q26" i="1"/>
  <c r="Q24" i="1"/>
  <c r="C8" i="1"/>
  <c r="C7" i="1"/>
  <c r="E29" i="1" s="1"/>
  <c r="F29" i="1" s="1"/>
  <c r="G29" i="1" s="1"/>
  <c r="K29" i="1" s="1"/>
  <c r="D9" i="1"/>
  <c r="E9" i="1"/>
  <c r="D8" i="1"/>
  <c r="F16" i="1"/>
  <c r="F17" i="1" s="1"/>
  <c r="C17" i="1"/>
  <c r="Q21" i="1"/>
  <c r="E26" i="1"/>
  <c r="F26" i="1" s="1"/>
  <c r="G26" i="1" s="1"/>
  <c r="K26" i="1" s="1"/>
  <c r="E21" i="1"/>
  <c r="F21" i="1" s="1"/>
  <c r="G21" i="1" s="1"/>
  <c r="I21" i="1" s="1"/>
  <c r="E23" i="1" l="1"/>
  <c r="F23" i="1" s="1"/>
  <c r="G23" i="1" s="1"/>
  <c r="C12" i="1"/>
  <c r="C11" i="1"/>
  <c r="O34" i="1" l="1"/>
  <c r="O33" i="1"/>
  <c r="O32" i="1"/>
  <c r="O36" i="1"/>
  <c r="O35" i="1"/>
  <c r="O27" i="1"/>
  <c r="O30" i="1"/>
  <c r="O25" i="1"/>
  <c r="O31" i="1"/>
  <c r="O22" i="1"/>
  <c r="O28" i="1"/>
  <c r="O26" i="1"/>
  <c r="O29" i="1"/>
  <c r="O21" i="1"/>
  <c r="O24" i="1"/>
  <c r="O23" i="1"/>
  <c r="C15" i="1"/>
  <c r="C16" i="1"/>
  <c r="D18" i="1" s="1"/>
  <c r="K23" i="1"/>
  <c r="C18" i="1" l="1"/>
  <c r="F18" i="1"/>
  <c r="F19" i="1" s="1"/>
</calcChain>
</file>

<file path=xl/sharedStrings.xml><?xml version="1.0" encoding="utf-8"?>
<sst xmlns="http://schemas.openxmlformats.org/spreadsheetml/2006/main" count="82" uniqueCount="55">
  <si>
    <t>IBVS 6244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</si>
  <si>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</si>
  <si>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</si>
  <si>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</si>
  <si>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</si>
  <si>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</si>
  <si>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</si>
  <si>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</si>
  <si>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</si>
  <si>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</si>
  <si>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</si>
  <si>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</si>
  <si>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</si>
  <si>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</si>
  <si>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</si>
  <si>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</si>
  <si>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</si>
  <si>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</si>
  <si>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</si>
  <si>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</si>
  <si>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</si>
  <si>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</si>
  <si>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</si>
  <si>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</si>
  <si>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</si>
  <si>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</si>
  <si>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</si>
  <si>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</si>
  <si>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</si>
  <si>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</si>
  <si>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</si>
  <si>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</si>
  <si>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</si>
  <si>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</si>
  <si>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</si>
  <si>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</si>
  <si>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</si>
  <si>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</si>
  <si>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</si>
  <si>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</si>
  <si>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</si>
  <si>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</si>
  <si>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</si>
  <si>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</si>
  <si>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V2558 Cyg</t>
  </si>
  <si>
    <t>G2695-1848</t>
  </si>
  <si>
    <t xml:space="preserve"> V2558 Cyg </t>
  </si>
  <si>
    <t>EA</t>
  </si>
  <si>
    <t>pr_6</t>
  </si>
  <si>
    <t>~</t>
  </si>
  <si>
    <t>V2558 Cyg / GSC 2695-1848</t>
  </si>
  <si>
    <t>GCVS</t>
  </si>
  <si>
    <t>JBAV, 60</t>
  </si>
  <si>
    <t>II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</si>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</sst>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6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/>
    </xf>
    <xf numFmtId="165" fontId="5" fillId="0" borderId="0" xfId="41" applyNumberFormat="1" applyFont="1" applyAlignment="1">
      <alignment horizontal="left" wrapText="1"/>
    </xf>
    <xf numFmtId="165" fontId="18" fillId="0" borderId="0" xfId="42" applyNumberFormat="1" applyFont="1" applyAlignment="1">
      <alignment horizontal="left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V2558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  <c:pt idx="11">
                  <c:v>8992</c:v>
                </c:pt>
                <c:pt idx="12">
                  <c:v>9016.5</c:v>
                </c:pt>
                <c:pt idx="13">
                  <c:v>9060.5</c:v>
                </c:pt>
                <c:pt idx="14">
                  <c:v>9095.5</c:v>
                </c:pt>
                <c:pt idx="15">
                  <c:v>9135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BC-472E-996A-61136EE65D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  <c:pt idx="11">
                  <c:v>8992</c:v>
                </c:pt>
                <c:pt idx="12">
                  <c:v>9016.5</c:v>
                </c:pt>
                <c:pt idx="13">
                  <c:v>9060.5</c:v>
                </c:pt>
                <c:pt idx="14">
                  <c:v>9095.5</c:v>
                </c:pt>
                <c:pt idx="15">
                  <c:v>9135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BC-472E-996A-61136EE65D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  <c:pt idx="11">
                  <c:v>8992</c:v>
                </c:pt>
                <c:pt idx="12">
                  <c:v>9016.5</c:v>
                </c:pt>
                <c:pt idx="13">
                  <c:v>9060.5</c:v>
                </c:pt>
                <c:pt idx="14">
                  <c:v>9095.5</c:v>
                </c:pt>
                <c:pt idx="15">
                  <c:v>9135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BC-472E-996A-61136EE65D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  <c:pt idx="11">
                  <c:v>8992</c:v>
                </c:pt>
                <c:pt idx="12">
                  <c:v>9016.5</c:v>
                </c:pt>
                <c:pt idx="13">
                  <c:v>9060.5</c:v>
                </c:pt>
                <c:pt idx="14">
                  <c:v>9095.5</c:v>
                </c:pt>
                <c:pt idx="15">
                  <c:v>9135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1.3240000000223517E-2</c:v>
                </c:pt>
                <c:pt idx="2">
                  <c:v>1.3640000004670583E-2</c:v>
                </c:pt>
                <c:pt idx="3">
                  <c:v>1.4980000007199124E-2</c:v>
                </c:pt>
                <c:pt idx="4">
                  <c:v>1.4000000002852175E-2</c:v>
                </c:pt>
                <c:pt idx="5">
                  <c:v>1.4499999997497071E-2</c:v>
                </c:pt>
                <c:pt idx="6">
                  <c:v>1.4620000001741573E-2</c:v>
                </c:pt>
                <c:pt idx="7">
                  <c:v>1.2640000000828877E-2</c:v>
                </c:pt>
                <c:pt idx="8">
                  <c:v>1.2420000006386545E-2</c:v>
                </c:pt>
                <c:pt idx="9">
                  <c:v>1.6300000002956949E-2</c:v>
                </c:pt>
                <c:pt idx="10">
                  <c:v>1.6820000004372559E-2</c:v>
                </c:pt>
                <c:pt idx="11">
                  <c:v>1.5480000001844019E-2</c:v>
                </c:pt>
                <c:pt idx="12">
                  <c:v>1.6960000000835862E-2</c:v>
                </c:pt>
                <c:pt idx="13">
                  <c:v>1.8220000005385373E-2</c:v>
                </c:pt>
                <c:pt idx="14">
                  <c:v>1.7620000005990732E-2</c:v>
                </c:pt>
                <c:pt idx="15">
                  <c:v>1.6500000005180482E-2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BC-472E-996A-61136EE65D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  <c:pt idx="11">
                  <c:v>8992</c:v>
                </c:pt>
                <c:pt idx="12">
                  <c:v>9016.5</c:v>
                </c:pt>
                <c:pt idx="13">
                  <c:v>9060.5</c:v>
                </c:pt>
                <c:pt idx="14">
                  <c:v>9095.5</c:v>
                </c:pt>
                <c:pt idx="15">
                  <c:v>9135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BC-472E-996A-61136EE65D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  <c:pt idx="11">
                  <c:v>8992</c:v>
                </c:pt>
                <c:pt idx="12">
                  <c:v>9016.5</c:v>
                </c:pt>
                <c:pt idx="13">
                  <c:v>9060.5</c:v>
                </c:pt>
                <c:pt idx="14">
                  <c:v>9095.5</c:v>
                </c:pt>
                <c:pt idx="15">
                  <c:v>9135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BC-472E-996A-61136EE65D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3.5000000000000001E-3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4.8999999999999998E-3</c:v>
                  </c:pt>
                  <c:pt idx="8">
                    <c:v>1.4E-3</c:v>
                  </c:pt>
                  <c:pt idx="9">
                    <c:v>4.8999999999999998E-3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  <c:pt idx="11">
                  <c:v>8992</c:v>
                </c:pt>
                <c:pt idx="12">
                  <c:v>9016.5</c:v>
                </c:pt>
                <c:pt idx="13">
                  <c:v>9060.5</c:v>
                </c:pt>
                <c:pt idx="14">
                  <c:v>9095.5</c:v>
                </c:pt>
                <c:pt idx="15">
                  <c:v>9135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BC-472E-996A-61136EE65D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  <c:pt idx="11">
                  <c:v>8992</c:v>
                </c:pt>
                <c:pt idx="12">
                  <c:v>9016.5</c:v>
                </c:pt>
                <c:pt idx="13">
                  <c:v>9060.5</c:v>
                </c:pt>
                <c:pt idx="14">
                  <c:v>9095.5</c:v>
                </c:pt>
                <c:pt idx="15">
                  <c:v>9135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1.4873902665304087E-3</c:v>
                </c:pt>
                <c:pt idx="1">
                  <c:v>1.2808320066240688E-2</c:v>
                </c:pt>
                <c:pt idx="2">
                  <c:v>1.2808320066240688E-2</c:v>
                </c:pt>
                <c:pt idx="3">
                  <c:v>1.2827858816973693E-2</c:v>
                </c:pt>
                <c:pt idx="4">
                  <c:v>1.2846509442673381E-2</c:v>
                </c:pt>
                <c:pt idx="5">
                  <c:v>1.2846509442673381E-2</c:v>
                </c:pt>
                <c:pt idx="6">
                  <c:v>1.3562338219528052E-2</c:v>
                </c:pt>
                <c:pt idx="7">
                  <c:v>1.3634276347226845E-2</c:v>
                </c:pt>
                <c:pt idx="8">
                  <c:v>1.4139619491185043E-2</c:v>
                </c:pt>
                <c:pt idx="9">
                  <c:v>1.6194740818283936E-2</c:v>
                </c:pt>
                <c:pt idx="10">
                  <c:v>1.6883925844139051E-2</c:v>
                </c:pt>
                <c:pt idx="11">
                  <c:v>1.745943086572941E-2</c:v>
                </c:pt>
                <c:pt idx="12">
                  <c:v>1.7502948992362016E-2</c:v>
                </c:pt>
                <c:pt idx="13">
                  <c:v>1.7581103995294035E-2</c:v>
                </c:pt>
                <c:pt idx="14">
                  <c:v>1.764327274762633E-2</c:v>
                </c:pt>
                <c:pt idx="15">
                  <c:v>1.7713434625258484E-2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BC-472E-996A-61136EE65D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6373.5</c:v>
                </c:pt>
                <c:pt idx="2">
                  <c:v>6373.5</c:v>
                </c:pt>
                <c:pt idx="3">
                  <c:v>6384.5</c:v>
                </c:pt>
                <c:pt idx="4">
                  <c:v>6395</c:v>
                </c:pt>
                <c:pt idx="5">
                  <c:v>6395</c:v>
                </c:pt>
                <c:pt idx="6">
                  <c:v>6798</c:v>
                </c:pt>
                <c:pt idx="7">
                  <c:v>6838.5</c:v>
                </c:pt>
                <c:pt idx="8">
                  <c:v>7123</c:v>
                </c:pt>
                <c:pt idx="9">
                  <c:v>8280</c:v>
                </c:pt>
                <c:pt idx="10">
                  <c:v>8668</c:v>
                </c:pt>
                <c:pt idx="11">
                  <c:v>8992</c:v>
                </c:pt>
                <c:pt idx="12">
                  <c:v>9016.5</c:v>
                </c:pt>
                <c:pt idx="13">
                  <c:v>9060.5</c:v>
                </c:pt>
                <c:pt idx="14">
                  <c:v>9095.5</c:v>
                </c:pt>
                <c:pt idx="15">
                  <c:v>9135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BC-472E-996A-61136EE65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8400"/>
        <c:axId val="1"/>
      </c:scatterChart>
      <c:valAx>
        <c:axId val="749448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8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881EAF-8186-6407-24E6-0A3A33FBC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7" t="s">
        <v>44</v>
      </c>
      <c r="G1" s="31">
        <v>2010</v>
      </c>
      <c r="H1" s="38"/>
      <c r="I1" s="39" t="s">
        <v>45</v>
      </c>
      <c r="J1" s="40" t="s">
        <v>46</v>
      </c>
      <c r="K1" s="41">
        <v>20.4913454</v>
      </c>
      <c r="L1" s="33">
        <v>35.031412000000003</v>
      </c>
      <c r="M1" s="34">
        <v>51325.790999999997</v>
      </c>
      <c r="N1" s="34">
        <v>0.93535999999999997</v>
      </c>
      <c r="O1" s="32" t="s">
        <v>47</v>
      </c>
      <c r="P1" s="33">
        <v>12.21</v>
      </c>
      <c r="Q1" s="33">
        <v>12.81</v>
      </c>
      <c r="R1" s="42" t="s">
        <v>48</v>
      </c>
      <c r="S1" s="43" t="s">
        <v>49</v>
      </c>
    </row>
    <row r="2" spans="1:19" x14ac:dyDescent="0.2">
      <c r="A2" t="s">
        <v>26</v>
      </c>
      <c r="B2" t="s">
        <v>47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>
        <v>51325.790999999997</v>
      </c>
      <c r="D4" s="28">
        <v>0.93535999999999997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8">
        <f>M1</f>
        <v>51325.790999999997</v>
      </c>
      <c r="D7" s="29" t="s">
        <v>51</v>
      </c>
    </row>
    <row r="8" spans="1:19" x14ac:dyDescent="0.2">
      <c r="A8" t="s">
        <v>6</v>
      </c>
      <c r="C8" s="8">
        <f>N1</f>
        <v>0.93535999999999997</v>
      </c>
      <c r="D8" s="29" t="str">
        <f>D7</f>
        <v>GCVS</v>
      </c>
    </row>
    <row r="9" spans="1:19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INTERCEPT(INDIRECT($E$9):G992,INDIRECT($D$9):F992)</f>
        <v>1.4873902665304087E-3</v>
      </c>
      <c r="D11" s="3"/>
      <c r="E11" s="10"/>
    </row>
    <row r="12" spans="1:19" x14ac:dyDescent="0.2">
      <c r="A12" s="10" t="s">
        <v>19</v>
      </c>
      <c r="B12" s="10"/>
      <c r="C12" s="21">
        <f ca="1">SLOPE(INDIRECT($E$9):G992,INDIRECT($D$9):F992)</f>
        <v>1.7762500666368995E-6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59870.322313434626</v>
      </c>
      <c r="E15" s="14" t="s">
        <v>37</v>
      </c>
      <c r="F15" s="35">
        <v>1</v>
      </c>
    </row>
    <row r="16" spans="1:19" x14ac:dyDescent="0.2">
      <c r="A16" s="16" t="s">
        <v>7</v>
      </c>
      <c r="B16" s="10"/>
      <c r="C16" s="17">
        <f ca="1">+C8+C12</f>
        <v>0.93536177625006656</v>
      </c>
      <c r="E16" s="14" t="s">
        <v>33</v>
      </c>
      <c r="F16" s="36">
        <f ca="1">NOW()+15018.5+$C$5/24</f>
        <v>60170.814169328703</v>
      </c>
    </row>
    <row r="17" spans="1:21" ht="13.5" thickBot="1" x14ac:dyDescent="0.25">
      <c r="A17" s="14" t="s">
        <v>30</v>
      </c>
      <c r="B17" s="10"/>
      <c r="C17" s="10">
        <f>COUNT(C21:C2191)</f>
        <v>16</v>
      </c>
      <c r="E17" s="14" t="s">
        <v>38</v>
      </c>
      <c r="F17" s="15">
        <f ca="1">ROUND(2*(F16-$C$7)/$C$8,0)/2+F15</f>
        <v>9457.5</v>
      </c>
    </row>
    <row r="18" spans="1:21" ht="14.25" thickTop="1" thickBot="1" x14ac:dyDescent="0.25">
      <c r="A18" s="16" t="s">
        <v>8</v>
      </c>
      <c r="B18" s="10"/>
      <c r="C18" s="19">
        <f ca="1">+C15</f>
        <v>59870.322313434626</v>
      </c>
      <c r="D18" s="20">
        <f ca="1">+C16</f>
        <v>0.93536177625006656</v>
      </c>
      <c r="E18" s="14" t="s">
        <v>39</v>
      </c>
      <c r="F18" s="23">
        <f ca="1">ROUND(2*(F16-$C$15)/$C$16,0)/2+F15</f>
        <v>322.5</v>
      </c>
    </row>
    <row r="19" spans="1:21" ht="13.5" thickTop="1" x14ac:dyDescent="0.2">
      <c r="E19" s="14" t="s">
        <v>34</v>
      </c>
      <c r="F19" s="18">
        <f ca="1">+$C$15+$C$16*F18-15018.5-$C$5/24</f>
        <v>45153.872319608607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51</v>
      </c>
      <c r="C21" s="52">
        <v>51325.790999999997</v>
      </c>
      <c r="D21" s="8" t="s">
        <v>16</v>
      </c>
      <c r="E21">
        <f t="shared" ref="E21:E31" si="0">+(C21-C$7)/C$8</f>
        <v>0</v>
      </c>
      <c r="F21">
        <f t="shared" ref="F21:F36" si="1">ROUND(2*E21,0)/2</f>
        <v>0</v>
      </c>
      <c r="G21">
        <f t="shared" ref="G21:G31" si="2">+C21-(C$7+F21*C$8)</f>
        <v>0</v>
      </c>
      <c r="I21">
        <f>+G21</f>
        <v>0</v>
      </c>
      <c r="O21">
        <f t="shared" ref="O21:O31" ca="1" si="3">+C$11+C$12*$F21</f>
        <v>1.4873902665304087E-3</v>
      </c>
      <c r="Q21" s="2">
        <f t="shared" ref="Q21:Q31" si="4">+C21-15018.5</f>
        <v>36307.290999999997</v>
      </c>
    </row>
    <row r="22" spans="1:21" x14ac:dyDescent="0.2">
      <c r="A22" s="49" t="s">
        <v>52</v>
      </c>
      <c r="B22" s="50" t="s">
        <v>53</v>
      </c>
      <c r="C22" s="51">
        <v>57287.321199999998</v>
      </c>
      <c r="D22" s="49">
        <v>4.8999999999999998E-3</v>
      </c>
      <c r="E22">
        <f t="shared" si="0"/>
        <v>6373.5141549777636</v>
      </c>
      <c r="F22">
        <f t="shared" si="1"/>
        <v>6373.5</v>
      </c>
      <c r="G22">
        <f t="shared" si="2"/>
        <v>1.3240000000223517E-2</v>
      </c>
      <c r="K22">
        <f t="shared" ref="K22:K31" si="5">+G22</f>
        <v>1.3240000000223517E-2</v>
      </c>
      <c r="O22">
        <f t="shared" ca="1" si="3"/>
        <v>1.2808320066240688E-2</v>
      </c>
      <c r="Q22" s="2">
        <f t="shared" si="4"/>
        <v>42268.821199999998</v>
      </c>
    </row>
    <row r="23" spans="1:21" x14ac:dyDescent="0.2">
      <c r="A23" s="44" t="s">
        <v>1</v>
      </c>
      <c r="B23" s="45" t="s">
        <v>2</v>
      </c>
      <c r="C23" s="53">
        <v>57287.321600000003</v>
      </c>
      <c r="D23" s="46">
        <v>2.9999999999999997E-4</v>
      </c>
      <c r="E23">
        <f t="shared" si="0"/>
        <v>6373.5145826206017</v>
      </c>
      <c r="F23">
        <f t="shared" si="1"/>
        <v>6373.5</v>
      </c>
      <c r="G23">
        <f t="shared" si="2"/>
        <v>1.3640000004670583E-2</v>
      </c>
      <c r="K23">
        <f t="shared" si="5"/>
        <v>1.3640000004670583E-2</v>
      </c>
      <c r="O23">
        <f t="shared" ca="1" si="3"/>
        <v>1.2808320066240688E-2</v>
      </c>
      <c r="Q23" s="2">
        <f t="shared" si="4"/>
        <v>42268.821600000003</v>
      </c>
    </row>
    <row r="24" spans="1:21" x14ac:dyDescent="0.2">
      <c r="A24" s="44" t="s">
        <v>1</v>
      </c>
      <c r="B24" s="45" t="s">
        <v>2</v>
      </c>
      <c r="C24" s="53">
        <v>57297.611900000004</v>
      </c>
      <c r="D24" s="46">
        <v>6.9999999999999999E-4</v>
      </c>
      <c r="E24">
        <f t="shared" si="0"/>
        <v>6384.5160152240915</v>
      </c>
      <c r="F24">
        <f t="shared" si="1"/>
        <v>6384.5</v>
      </c>
      <c r="G24">
        <f t="shared" si="2"/>
        <v>1.4980000007199124E-2</v>
      </c>
      <c r="K24">
        <f t="shared" si="5"/>
        <v>1.4980000007199124E-2</v>
      </c>
      <c r="O24">
        <f t="shared" ca="1" si="3"/>
        <v>1.2827858816973693E-2</v>
      </c>
      <c r="Q24" s="2">
        <f t="shared" si="4"/>
        <v>42279.111900000004</v>
      </c>
    </row>
    <row r="25" spans="1:21" x14ac:dyDescent="0.2">
      <c r="A25" s="49" t="s">
        <v>52</v>
      </c>
      <c r="B25" s="50" t="s">
        <v>2</v>
      </c>
      <c r="C25" s="51">
        <v>57307.432200000003</v>
      </c>
      <c r="D25" s="49">
        <v>3.5000000000000001E-3</v>
      </c>
      <c r="E25">
        <f t="shared" si="0"/>
        <v>6395.0149674991508</v>
      </c>
      <c r="F25">
        <f t="shared" si="1"/>
        <v>6395</v>
      </c>
      <c r="G25">
        <f t="shared" si="2"/>
        <v>1.4000000002852175E-2</v>
      </c>
      <c r="K25">
        <f t="shared" si="5"/>
        <v>1.4000000002852175E-2</v>
      </c>
      <c r="O25">
        <f t="shared" ca="1" si="3"/>
        <v>1.2846509442673381E-2</v>
      </c>
      <c r="Q25" s="2">
        <f t="shared" si="4"/>
        <v>42288.932200000003</v>
      </c>
    </row>
    <row r="26" spans="1:21" x14ac:dyDescent="0.2">
      <c r="A26" s="44" t="s">
        <v>1</v>
      </c>
      <c r="B26" s="45" t="s">
        <v>2</v>
      </c>
      <c r="C26" s="53">
        <v>57307.432699999998</v>
      </c>
      <c r="D26" s="46">
        <v>4.0000000000000002E-4</v>
      </c>
      <c r="E26">
        <f t="shared" si="0"/>
        <v>6395.0155020526863</v>
      </c>
      <c r="F26">
        <f t="shared" si="1"/>
        <v>6395</v>
      </c>
      <c r="G26">
        <f t="shared" si="2"/>
        <v>1.4499999997497071E-2</v>
      </c>
      <c r="K26">
        <f t="shared" si="5"/>
        <v>1.4499999997497071E-2</v>
      </c>
      <c r="O26">
        <f t="shared" ca="1" si="3"/>
        <v>1.2846509442673381E-2</v>
      </c>
      <c r="Q26" s="2">
        <f t="shared" si="4"/>
        <v>42288.932699999998</v>
      </c>
    </row>
    <row r="27" spans="1:21" x14ac:dyDescent="0.2">
      <c r="A27" s="49" t="s">
        <v>52</v>
      </c>
      <c r="B27" s="50" t="s">
        <v>2</v>
      </c>
      <c r="C27" s="51">
        <v>57684.382899999997</v>
      </c>
      <c r="D27" s="49">
        <v>3.5000000000000001E-3</v>
      </c>
      <c r="E27">
        <f t="shared" si="0"/>
        <v>6798.0156303455351</v>
      </c>
      <c r="F27">
        <f t="shared" si="1"/>
        <v>6798</v>
      </c>
      <c r="G27">
        <f t="shared" si="2"/>
        <v>1.4620000001741573E-2</v>
      </c>
      <c r="K27">
        <f t="shared" si="5"/>
        <v>1.4620000001741573E-2</v>
      </c>
      <c r="O27">
        <f t="shared" ca="1" si="3"/>
        <v>1.3562338219528052E-2</v>
      </c>
      <c r="Q27" s="2">
        <f t="shared" si="4"/>
        <v>42665.882899999997</v>
      </c>
    </row>
    <row r="28" spans="1:21" x14ac:dyDescent="0.2">
      <c r="A28" s="49" t="s">
        <v>52</v>
      </c>
      <c r="B28" s="50" t="s">
        <v>53</v>
      </c>
      <c r="C28" s="51">
        <v>57722.262999999999</v>
      </c>
      <c r="D28" s="49">
        <v>4.8999999999999998E-3</v>
      </c>
      <c r="E28">
        <f t="shared" si="0"/>
        <v>6838.5135135135151</v>
      </c>
      <c r="F28">
        <f t="shared" si="1"/>
        <v>6838.5</v>
      </c>
      <c r="G28">
        <f t="shared" si="2"/>
        <v>1.2640000000828877E-2</v>
      </c>
      <c r="K28">
        <f t="shared" si="5"/>
        <v>1.2640000000828877E-2</v>
      </c>
      <c r="O28">
        <f t="shared" ca="1" si="3"/>
        <v>1.3634276347226845E-2</v>
      </c>
      <c r="Q28" s="2">
        <f t="shared" si="4"/>
        <v>42703.762999999999</v>
      </c>
    </row>
    <row r="29" spans="1:21" x14ac:dyDescent="0.2">
      <c r="A29" s="47" t="s">
        <v>0</v>
      </c>
      <c r="B29" s="48" t="s">
        <v>2</v>
      </c>
      <c r="C29" s="54">
        <v>57988.3727</v>
      </c>
      <c r="D29" s="48">
        <v>1.4E-3</v>
      </c>
      <c r="E29">
        <f t="shared" si="0"/>
        <v>7123.013278309958</v>
      </c>
      <c r="F29">
        <f t="shared" si="1"/>
        <v>7123</v>
      </c>
      <c r="G29">
        <f t="shared" si="2"/>
        <v>1.2420000006386545E-2</v>
      </c>
      <c r="K29">
        <f t="shared" si="5"/>
        <v>1.2420000006386545E-2</v>
      </c>
      <c r="O29">
        <f t="shared" ca="1" si="3"/>
        <v>1.4139619491185043E-2</v>
      </c>
      <c r="Q29" s="2">
        <f t="shared" si="4"/>
        <v>42969.8727</v>
      </c>
    </row>
    <row r="30" spans="1:21" x14ac:dyDescent="0.2">
      <c r="A30" s="49" t="s">
        <v>52</v>
      </c>
      <c r="B30" s="50" t="s">
        <v>2</v>
      </c>
      <c r="C30" s="51">
        <v>59070.588100000001</v>
      </c>
      <c r="D30" s="49">
        <v>4.8999999999999998E-3</v>
      </c>
      <c r="E30">
        <f t="shared" si="0"/>
        <v>8280.0174264454363</v>
      </c>
      <c r="F30">
        <f t="shared" si="1"/>
        <v>8280</v>
      </c>
      <c r="G30">
        <f t="shared" si="2"/>
        <v>1.6300000002956949E-2</v>
      </c>
      <c r="K30">
        <f t="shared" si="5"/>
        <v>1.6300000002956949E-2</v>
      </c>
      <c r="O30">
        <f t="shared" ca="1" si="3"/>
        <v>1.6194740818283936E-2</v>
      </c>
      <c r="Q30" s="2">
        <f t="shared" si="4"/>
        <v>44052.088100000001</v>
      </c>
    </row>
    <row r="31" spans="1:21" x14ac:dyDescent="0.2">
      <c r="A31" s="49" t="s">
        <v>52</v>
      </c>
      <c r="B31" s="50" t="s">
        <v>2</v>
      </c>
      <c r="C31" s="51">
        <v>59433.508300000001</v>
      </c>
      <c r="D31" s="49">
        <v>3.5000000000000001E-3</v>
      </c>
      <c r="E31">
        <f t="shared" si="0"/>
        <v>8668.0179823811195</v>
      </c>
      <c r="F31">
        <f t="shared" si="1"/>
        <v>8668</v>
      </c>
      <c r="G31">
        <f t="shared" si="2"/>
        <v>1.6820000004372559E-2</v>
      </c>
      <c r="K31">
        <f t="shared" si="5"/>
        <v>1.6820000004372559E-2</v>
      </c>
      <c r="O31">
        <f t="shared" ca="1" si="3"/>
        <v>1.6883925844139051E-2</v>
      </c>
      <c r="Q31" s="2">
        <f t="shared" si="4"/>
        <v>44415.008300000001</v>
      </c>
    </row>
    <row r="32" spans="1:21" x14ac:dyDescent="0.2">
      <c r="A32" s="49" t="s">
        <v>54</v>
      </c>
      <c r="B32" s="50" t="s">
        <v>2</v>
      </c>
      <c r="C32" s="55">
        <v>59736.563600000001</v>
      </c>
      <c r="D32" s="49">
        <v>3.5000000000000001E-3</v>
      </c>
      <c r="E32">
        <f t="shared" ref="E32:E36" si="6">+(C32-C$7)/C$8</f>
        <v>8992.0165497776306</v>
      </c>
      <c r="F32">
        <f t="shared" si="1"/>
        <v>8992</v>
      </c>
      <c r="G32">
        <f t="shared" ref="G32:G36" si="7">+C32-(C$7+F32*C$8)</f>
        <v>1.5480000001844019E-2</v>
      </c>
      <c r="K32">
        <f t="shared" ref="K32:K36" si="8">+G32</f>
        <v>1.5480000001844019E-2</v>
      </c>
      <c r="O32">
        <f t="shared" ref="O32:O36" ca="1" si="9">+C$11+C$12*$F32</f>
        <v>1.745943086572941E-2</v>
      </c>
      <c r="Q32" s="2">
        <f t="shared" ref="Q32:Q36" si="10">+C32-15018.5</f>
        <v>44718.063600000001</v>
      </c>
    </row>
    <row r="33" spans="1:17" x14ac:dyDescent="0.2">
      <c r="A33" s="49" t="s">
        <v>54</v>
      </c>
      <c r="B33" s="50" t="s">
        <v>2</v>
      </c>
      <c r="C33" s="55">
        <v>59759.481399999997</v>
      </c>
      <c r="D33" s="49">
        <v>3.5000000000000001E-3</v>
      </c>
      <c r="E33">
        <f t="shared" si="6"/>
        <v>9016.518132056106</v>
      </c>
      <c r="F33">
        <f t="shared" si="1"/>
        <v>9016.5</v>
      </c>
      <c r="G33">
        <f t="shared" si="7"/>
        <v>1.6960000000835862E-2</v>
      </c>
      <c r="K33">
        <f t="shared" si="8"/>
        <v>1.6960000000835862E-2</v>
      </c>
      <c r="O33">
        <f t="shared" ca="1" si="9"/>
        <v>1.7502948992362016E-2</v>
      </c>
      <c r="Q33" s="2">
        <f t="shared" si="10"/>
        <v>44740.981399999997</v>
      </c>
    </row>
    <row r="34" spans="1:17" x14ac:dyDescent="0.2">
      <c r="A34" s="49" t="s">
        <v>54</v>
      </c>
      <c r="B34" s="50" t="s">
        <v>2</v>
      </c>
      <c r="C34" s="55">
        <v>59800.638500000001</v>
      </c>
      <c r="D34" s="49">
        <v>3.5000000000000001E-3</v>
      </c>
      <c r="E34">
        <f t="shared" si="6"/>
        <v>9060.5194791310332</v>
      </c>
      <c r="F34">
        <f t="shared" si="1"/>
        <v>9060.5</v>
      </c>
      <c r="G34">
        <f t="shared" si="7"/>
        <v>1.8220000005385373E-2</v>
      </c>
      <c r="K34">
        <f t="shared" si="8"/>
        <v>1.8220000005385373E-2</v>
      </c>
      <c r="O34">
        <f t="shared" ca="1" si="9"/>
        <v>1.7581103995294035E-2</v>
      </c>
      <c r="Q34" s="2">
        <f t="shared" si="10"/>
        <v>44782.138500000001</v>
      </c>
    </row>
    <row r="35" spans="1:17" x14ac:dyDescent="0.2">
      <c r="A35" s="49" t="s">
        <v>54</v>
      </c>
      <c r="B35" s="50" t="s">
        <v>2</v>
      </c>
      <c r="C35" s="55">
        <v>59833.375500000002</v>
      </c>
      <c r="D35" s="49">
        <v>3.5000000000000001E-3</v>
      </c>
      <c r="E35">
        <f t="shared" si="6"/>
        <v>9095.5188376667866</v>
      </c>
      <c r="F35">
        <f t="shared" si="1"/>
        <v>9095.5</v>
      </c>
      <c r="G35">
        <f t="shared" si="7"/>
        <v>1.7620000005990732E-2</v>
      </c>
      <c r="K35">
        <f t="shared" si="8"/>
        <v>1.7620000005990732E-2</v>
      </c>
      <c r="O35">
        <f t="shared" ca="1" si="9"/>
        <v>1.764327274762633E-2</v>
      </c>
      <c r="Q35" s="2">
        <f t="shared" si="10"/>
        <v>44814.875500000002</v>
      </c>
    </row>
    <row r="36" spans="1:17" x14ac:dyDescent="0.2">
      <c r="A36" s="49" t="s">
        <v>54</v>
      </c>
      <c r="B36" s="50" t="s">
        <v>2</v>
      </c>
      <c r="C36" s="55">
        <v>59870.321100000001</v>
      </c>
      <c r="D36" s="49">
        <v>3.5000000000000001E-3</v>
      </c>
      <c r="E36">
        <f t="shared" si="6"/>
        <v>9135.017640266853</v>
      </c>
      <c r="F36">
        <f t="shared" si="1"/>
        <v>9135</v>
      </c>
      <c r="G36">
        <f t="shared" si="7"/>
        <v>1.6500000005180482E-2</v>
      </c>
      <c r="K36">
        <f t="shared" si="8"/>
        <v>1.6500000005180482E-2</v>
      </c>
      <c r="O36">
        <f t="shared" ca="1" si="9"/>
        <v>1.7713434625258484E-2</v>
      </c>
      <c r="Q36" s="2">
        <f t="shared" si="10"/>
        <v>44851.821100000001</v>
      </c>
    </row>
    <row r="37" spans="1:17" x14ac:dyDescent="0.2">
      <c r="C37" s="52"/>
      <c r="D37" s="8"/>
    </row>
    <row r="38" spans="1:17" x14ac:dyDescent="0.2">
      <c r="C38" s="52"/>
      <c r="D38" s="8"/>
    </row>
    <row r="39" spans="1:17" x14ac:dyDescent="0.2">
      <c r="C39" s="52"/>
      <c r="D39" s="8"/>
    </row>
    <row r="40" spans="1:17" x14ac:dyDescent="0.2">
      <c r="C40" s="52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R31">
    <sortCondition ref="C21:C31"/>
  </sortState>
  <phoneticPr fontId="8" type="noConversion"/>
  <hyperlinks>
    <hyperlink ref="H801" r:id="rId1" display="http://vsolj.cetus-net.org/bulletin.html" xr:uid="{00000000-0004-0000-0000-000000000000}"/>
    <hyperlink ref="H64536" r:id="rId2" display="http://vsolj.cetus-net.org/bulletin.html" xr:uid="{00000000-0004-0000-0000-000001000000}"/>
    <hyperlink ref="H64529" r:id="rId3" display="https://www.aavso.org/ejaavso" xr:uid="{00000000-0004-0000-0000-000002000000}"/>
    <hyperlink ref="AP680" r:id="rId4" display="http://cdsbib.u-strasbg.fr/cgi-bin/cdsbib?1990RMxAA..21..381G" xr:uid="{00000000-0004-0000-0000-000003000000}"/>
    <hyperlink ref="AP684" r:id="rId5" display="http://cdsbib.u-strasbg.fr/cgi-bin/cdsbib?1990RMxAA..21..381G" xr:uid="{00000000-0004-0000-0000-000004000000}"/>
    <hyperlink ref="AP683" r:id="rId6" display="http://cdsbib.u-strasbg.fr/cgi-bin/cdsbib?1990RMxAA..21..381G" xr:uid="{00000000-0004-0000-0000-000005000000}"/>
    <hyperlink ref="AP664" r:id="rId7" display="http://cdsbib.u-strasbg.fr/cgi-bin/cdsbib?1990RMxAA..21..381G" xr:uid="{00000000-0004-0000-0000-000006000000}"/>
    <hyperlink ref="I64536" r:id="rId8" display="http://vsolj.cetus-net.org/bulletin.html" xr:uid="{00000000-0004-0000-0000-000007000000}"/>
    <hyperlink ref="AQ820" r:id="rId9" display="http://cdsbib.u-strasbg.fr/cgi-bin/cdsbib?1990RMxAA..21..381G" xr:uid="{00000000-0004-0000-0000-000008000000}"/>
    <hyperlink ref="AQ55586" r:id="rId10" display="http://cdsbib.u-strasbg.fr/cgi-bin/cdsbib?1990RMxAA..21..381G" xr:uid="{00000000-0004-0000-0000-000009000000}"/>
    <hyperlink ref="AQ821" r:id="rId11" display="http://cdsbib.u-strasbg.fr/cgi-bin/cdsbib?1990RMxAA..21..381G" xr:uid="{00000000-0004-0000-0000-00000A000000}"/>
    <hyperlink ref="H64533" r:id="rId12" display="https://www.aavso.org/ejaavso" xr:uid="{00000000-0004-0000-0000-00000B000000}"/>
    <hyperlink ref="H1706" r:id="rId13" display="http://vsolj.cetus-net.org/bulletin.html" xr:uid="{00000000-0004-0000-0000-00000C000000}"/>
    <hyperlink ref="AP2950" r:id="rId14" display="http://cdsbib.u-strasbg.fr/cgi-bin/cdsbib?1990RMxAA..21..381G" xr:uid="{00000000-0004-0000-0000-00000D000000}"/>
    <hyperlink ref="AP2953" r:id="rId15" display="http://cdsbib.u-strasbg.fr/cgi-bin/cdsbib?1990RMxAA..21..381G" xr:uid="{00000000-0004-0000-0000-00000E000000}"/>
    <hyperlink ref="AP2951" r:id="rId16" display="http://cdsbib.u-strasbg.fr/cgi-bin/cdsbib?1990RMxAA..21..381G" xr:uid="{00000000-0004-0000-0000-00000F000000}"/>
    <hyperlink ref="AP2935" r:id="rId17" display="http://cdsbib.u-strasbg.fr/cgi-bin/cdsbib?1990RMxAA..21..381G" xr:uid="{00000000-0004-0000-0000-000010000000}"/>
    <hyperlink ref="I1706" r:id="rId18" display="http://vsolj.cetus-net.org/bulletin.html" xr:uid="{00000000-0004-0000-0000-000011000000}"/>
    <hyperlink ref="AQ3164" r:id="rId19" display="http://cdsbib.u-strasbg.fr/cgi-bin/cdsbib?1990RMxAA..21..381G" xr:uid="{00000000-0004-0000-0000-000012000000}"/>
    <hyperlink ref="AQ65401" r:id="rId20" display="http://cdsbib.u-strasbg.fr/cgi-bin/cdsbib?1990RMxAA..21..381G" xr:uid="{00000000-0004-0000-0000-000013000000}"/>
    <hyperlink ref="AQ316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2023-08-14T07:32:24Z</dcterms:modified>
</cp:coreProperties>
</file>