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B98AA089-E5AD-4118-BADF-68731136DCF5}" xr6:coauthVersionLast="47" xr6:coauthVersionMax="47" xr10:uidLastSave="{00000000-0000-0000-0000-000000000000}"/>
  <bookViews>
    <workbookView xWindow="14055" yWindow="540" windowWidth="14325" windowHeight="1506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I21" i="1"/>
  <c r="F11" i="1"/>
  <c r="Q21" i="1"/>
  <c r="C22" i="1"/>
  <c r="E22" i="1"/>
  <c r="F22" i="1"/>
  <c r="G22" i="1"/>
  <c r="H22" i="1"/>
  <c r="A22" i="1"/>
  <c r="H20" i="1"/>
  <c r="G11" i="1"/>
  <c r="E14" i="1"/>
  <c r="C17" i="1"/>
  <c r="Q22" i="1"/>
  <c r="C11" i="1"/>
  <c r="E15" i="1" l="1"/>
  <c r="C12" i="1"/>
  <c r="C16" i="1" l="1"/>
  <c r="D18" i="1" s="1"/>
  <c r="C15" i="1"/>
  <c r="O21" i="1"/>
  <c r="S21" i="1" s="1"/>
  <c r="O22" i="1"/>
  <c r="S22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<sst xmlns="http://schemas.openxmlformats.org/spreadsheetml/2006/main" count="54" uniqueCount="51">
  <si>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</si>
  <si>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</si>
  <si>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</si>
  <si>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</si>
  <si>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</si>
  <si>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</si>
  <si>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</si>
  <si>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</si>
  <si>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</si>
  <si>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</si>
  <si>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</si>
  <si>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</si>
  <si>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</si>
  <si>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</si>
  <si>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</si>
  <si>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</si>
  <si>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</si>
  <si>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</si>
  <si>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</si>
  <si>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</si>
  <si>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</si>
  <si>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</si>
  <si>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</si>
  <si>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</si>
  <si>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</si>
  <si>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</si>
  <si>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</si>
  <si>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</si>
  <si>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</si>
  <si>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</si>
  <si>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</si>
  <si>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</si>
  <si>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</si>
  <si>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</si>
  <si>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</si>
  <si>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</si>
  <si>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</si>
  <si>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</si>
  <si>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</si>
  <si>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</si>
  <si>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</si>
  <si>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</si>
  <si>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</si>
  <si>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G3137-3322</t>
  </si>
  <si>
    <t>G3137-3322_Cyg.xls</t>
  </si>
  <si>
    <t>EB</t>
  </si>
  <si>
    <t>Cyg</t>
  </si>
  <si>
    <t>VSX</t>
  </si>
  <si>
    <t>IBVS 6010</t>
  </si>
  <si>
    <t>I</t>
  </si>
  <si>
    <t>V2884 Cyg / GSC 3137-3322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</si>
</sst>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3137-3322 -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 6010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6.3E-3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6.3E-3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-654</c:v>
                </c:pt>
                <c:pt idx="1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47-41C7-A77C-91C76595A5E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-654</c:v>
                </c:pt>
                <c:pt idx="1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1.3900000194553286E-2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47-41C7-A77C-91C76595A5E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-654</c:v>
                </c:pt>
                <c:pt idx="1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47-41C7-A77C-91C76595A5E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-654</c:v>
                </c:pt>
                <c:pt idx="1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A47-41C7-A77C-91C76595A5E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-654</c:v>
                </c:pt>
                <c:pt idx="1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A47-41C7-A77C-91C76595A5E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-654</c:v>
                </c:pt>
                <c:pt idx="1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A47-41C7-A77C-91C76595A5E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6.3E-3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-654</c:v>
                </c:pt>
                <c:pt idx="1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A47-41C7-A77C-91C76595A5E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-654</c:v>
                </c:pt>
                <c:pt idx="1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1.3900000194553286E-2</c:v>
                </c:pt>
                <c:pt idx="1">
                  <c:v>-8.6736173798840355E-19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A47-41C7-A77C-91C76595A5E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-654</c:v>
                </c:pt>
                <c:pt idx="1">
                  <c:v>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A47-41C7-A77C-91C76595A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2212280"/>
        <c:axId val="1"/>
      </c:scatterChart>
      <c:valAx>
        <c:axId val="412212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22122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796992481203006"/>
          <c:y val="0.92375366568914952"/>
          <c:w val="0.7774436090225562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2FB33ADF-F771-1D3D-1C94-B806E86ED6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50</v>
      </c>
      <c r="E1" t="s">
        <v>44</v>
      </c>
    </row>
    <row r="2" spans="1:7" x14ac:dyDescent="0.2">
      <c r="A2" t="s">
        <v>24</v>
      </c>
      <c r="B2" t="s">
        <v>45</v>
      </c>
      <c r="C2" s="31" t="s">
        <v>42</v>
      </c>
      <c r="D2" s="3" t="s">
        <v>46</v>
      </c>
      <c r="E2" s="32" t="s">
        <v>43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56147.441999999806</v>
      </c>
      <c r="D7" s="30" t="s">
        <v>47</v>
      </c>
    </row>
    <row r="8" spans="1:7" x14ac:dyDescent="0.2">
      <c r="A8" t="s">
        <v>3</v>
      </c>
      <c r="C8" s="8">
        <v>0.70479999999999998</v>
      </c>
      <c r="D8" s="30" t="s">
        <v>47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-8.6736173798840355E-19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-2.1253822927451509E-5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60195.746187615739</v>
      </c>
    </row>
    <row r="15" spans="1:7" x14ac:dyDescent="0.2">
      <c r="A15" s="12" t="s">
        <v>17</v>
      </c>
      <c r="B15" s="10"/>
      <c r="C15" s="13">
        <f ca="1">(C7+C11)+(C8+C12)*INT(MAX(F21:F3533))</f>
        <v>56147.441999999806</v>
      </c>
      <c r="D15" s="14" t="s">
        <v>39</v>
      </c>
      <c r="E15" s="15">
        <f ca="1">ROUND(2*(E14-$C$7)/$C$8,0)/2+E13</f>
        <v>5745</v>
      </c>
    </row>
    <row r="16" spans="1:7" x14ac:dyDescent="0.2">
      <c r="A16" s="16" t="s">
        <v>4</v>
      </c>
      <c r="B16" s="10"/>
      <c r="C16" s="17">
        <f ca="1">+C8+C12</f>
        <v>0.70477874617707248</v>
      </c>
      <c r="D16" s="14" t="s">
        <v>40</v>
      </c>
      <c r="E16" s="24">
        <f ca="1">ROUND(2*(E14-$C$15)/$C$16,0)/2+E13</f>
        <v>5745</v>
      </c>
    </row>
    <row r="17" spans="1:19" ht="13.5" thickBot="1" x14ac:dyDescent="0.25">
      <c r="A17" s="14" t="s">
        <v>30</v>
      </c>
      <c r="B17" s="10"/>
      <c r="C17" s="10">
        <f>COUNT(C21:C2191)</f>
        <v>2</v>
      </c>
      <c r="D17" s="14" t="s">
        <v>34</v>
      </c>
      <c r="E17" s="18">
        <f ca="1">+$C$15+$C$16*E16-15018.5-$C$9/24</f>
        <v>45178.291730120422</v>
      </c>
    </row>
    <row r="18" spans="1:19" ht="14.25" thickTop="1" thickBot="1" x14ac:dyDescent="0.25">
      <c r="A18" s="16" t="s">
        <v>5</v>
      </c>
      <c r="B18" s="10"/>
      <c r="C18" s="19">
        <f ca="1">+C15</f>
        <v>56147.441999999806</v>
      </c>
      <c r="D18" s="20">
        <f ca="1">+C16</f>
        <v>0.70477874617707248</v>
      </c>
      <c r="E18" s="21" t="s">
        <v>35</v>
      </c>
    </row>
    <row r="19" spans="1:19" ht="13.5" thickTop="1" x14ac:dyDescent="0.2">
      <c r="A19" s="25" t="s">
        <v>36</v>
      </c>
      <c r="E19" s="26">
        <v>21</v>
      </c>
      <c r="S19">
        <f ca="1">SQRT(SUM(S21:S50)/(COUNT(S21:S50)-1))</f>
        <v>8.6736173798840355E-19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IBVS 6010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x14ac:dyDescent="0.2">
      <c r="A21" s="33" t="s">
        <v>48</v>
      </c>
      <c r="B21" s="34" t="s">
        <v>49</v>
      </c>
      <c r="C21" s="33">
        <v>55686.5167</v>
      </c>
      <c r="D21" s="33">
        <v>6.3E-3</v>
      </c>
      <c r="E21">
        <f>+(C21-C$7)/C$8</f>
        <v>-653.98027809280109</v>
      </c>
      <c r="F21">
        <f>ROUND(2*E21,0)/2</f>
        <v>-654</v>
      </c>
      <c r="G21">
        <f>+C21-(C$7+F21*C$8)</f>
        <v>1.3900000194553286E-2</v>
      </c>
      <c r="I21">
        <f>+G21</f>
        <v>1.3900000194553286E-2</v>
      </c>
      <c r="O21">
        <f ca="1">+C$11+C$12*$F21</f>
        <v>1.3900000194553286E-2</v>
      </c>
      <c r="Q21" s="2">
        <f>+C21-15018.5</f>
        <v>40668.0167</v>
      </c>
      <c r="S21">
        <f ca="1">+(O21-G21)^2</f>
        <v>0</v>
      </c>
    </row>
    <row r="22" spans="1:19" x14ac:dyDescent="0.2">
      <c r="A22" t="str">
        <f>D8</f>
        <v>VSX</v>
      </c>
      <c r="C22" s="8">
        <f>C$7</f>
        <v>56147.441999999806</v>
      </c>
      <c r="D22" s="8" t="s">
        <v>13</v>
      </c>
      <c r="E22">
        <f>+(C22-C$7)/C$8</f>
        <v>0</v>
      </c>
      <c r="F22">
        <f>ROUND(2*E22,0)/2</f>
        <v>0</v>
      </c>
      <c r="G22">
        <f>+C22-(C$7+F22*C$8)</f>
        <v>0</v>
      </c>
      <c r="H22">
        <f>+G22</f>
        <v>0</v>
      </c>
      <c r="O22">
        <f ca="1">+C$11+C$12*$F22</f>
        <v>-8.6736173798840355E-19</v>
      </c>
      <c r="Q22" s="2">
        <f>+C22-15018.5</f>
        <v>41128.941999999806</v>
      </c>
      <c r="S22">
        <f ca="1">+(O22-G22)^2</f>
        <v>7.5231638452626401E-37</v>
      </c>
    </row>
    <row r="23" spans="1:19" x14ac:dyDescent="0.2">
      <c r="C23" s="8"/>
      <c r="D23" s="8"/>
      <c r="Q23" s="2"/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2023-09-08T05:54:30Z</dcterms:modified>
</cp:coreProperties>
</file>