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BD986D8-9648-4E68-B7F9-07CCCB7C7C80}" xr6:coauthVersionLast="47" xr6:coauthVersionMax="47" xr10:uidLastSave="{00000000-0000-0000-0000-000000000000}"/>
  <bookViews>
    <workbookView xWindow="13905" yWindow="120" windowWidth="1432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F11" i="1"/>
  <c r="C21" i="1"/>
  <c r="Q21" i="1"/>
  <c r="E21" i="1"/>
  <c r="F21" i="1"/>
  <c r="G21" i="1"/>
  <c r="H21" i="1"/>
  <c r="A21" i="1"/>
  <c r="H20" i="1"/>
  <c r="G11" i="1"/>
  <c r="E14" i="1"/>
  <c r="E15" i="1" s="1"/>
  <c r="C17" i="1"/>
  <c r="C11" i="1"/>
  <c r="C12" i="1"/>
  <c r="C16" i="1" l="1"/>
  <c r="D18" i="1" s="1"/>
  <c r="O21" i="1"/>
  <c r="S21" i="1" s="1"/>
  <c r="C15" i="1"/>
  <c r="O26" i="1"/>
  <c r="S26" i="1" s="1"/>
  <c r="O25" i="1"/>
  <c r="S25" i="1" s="1"/>
  <c r="O27" i="1"/>
  <c r="S27" i="1" s="1"/>
  <c r="O23" i="1"/>
  <c r="S23" i="1" s="1"/>
  <c r="O22" i="1"/>
  <c r="S22" i="1" s="1"/>
  <c r="O24" i="1"/>
  <c r="S24" i="1" s="1"/>
  <c r="E16" i="1" l="1"/>
  <c r="E17" i="1" s="1"/>
  <c r="S19" i="1"/>
  <c r="C18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<sst xmlns="http://schemas.openxmlformats.org/spreadsheetml/2006/main" count="64" uniqueCount="53">
  <si>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</si>
  <si>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</si>
  <si>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</si>
  <si>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</si>
  <si>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</si>
  <si>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</si>
  <si>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</si>
  <si>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</si>
  <si>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</si>
  <si>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</si>
  <si>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</si>
  <si>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</si>
  <si>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</si>
  <si>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</si>
  <si>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</si>
  <si>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</si>
  <si>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</si>
  <si>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</si>
  <si>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</si>
  <si>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</si>
  <si>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</si>
  <si>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</si>
  <si>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</si>
  <si>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</si>
  <si>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</si>
  <si>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</si>
  <si>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</si>
  <si>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</si>
  <si>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</si>
  <si>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</si>
  <si>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</si>
  <si>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</si>
  <si>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</si>
  <si>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</si>
  <si>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</si>
  <si>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</si>
  <si>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</si>
  <si>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</si>
  <si>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</si>
  <si>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</si>
  <si>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</si>
  <si>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</si>
  <si>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</si>
  <si>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G3578-0263</t>
  </si>
  <si>
    <t>G3578-0263_Cyg.xls</t>
  </si>
  <si>
    <t>EW</t>
  </si>
  <si>
    <t>Cyg</t>
  </si>
  <si>
    <t>VSX</t>
  </si>
  <si>
    <t>IBVS 6048</t>
  </si>
  <si>
    <t>I</t>
  </si>
  <si>
    <t>IBVS 6084</t>
  </si>
  <si>
    <t>IBVS 6070</t>
  </si>
  <si>
    <t>V3064 Cyg / GSC 3578-0263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</si>
</sst>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3578-0263 -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4-42C7-9294-D11C770DA0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5.3144999998039566E-2</c:v>
                </c:pt>
                <c:pt idx="2">
                  <c:v>5.4689999997208361E-2</c:v>
                </c:pt>
                <c:pt idx="3">
                  <c:v>5.6385000003501773E-2</c:v>
                </c:pt>
                <c:pt idx="4">
                  <c:v>5.5730000000039581E-2</c:v>
                </c:pt>
                <c:pt idx="5">
                  <c:v>5.6735000005573966E-2</c:v>
                </c:pt>
                <c:pt idx="6">
                  <c:v>4.5619999997143168E-2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4-42C7-9294-D11C770DA0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04-42C7-9294-D11C770DA0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04-42C7-9294-D11C770DA0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04-42C7-9294-D11C770DA0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04-42C7-9294-D11C770DA0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04-42C7-9294-D11C770DA0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6.8785907180010653E-4</c:v>
                </c:pt>
                <c:pt idx="1">
                  <c:v>5.2958886546836483E-2</c:v>
                </c:pt>
                <c:pt idx="2">
                  <c:v>5.2961053580851451E-2</c:v>
                </c:pt>
                <c:pt idx="3">
                  <c:v>5.3028231635315448E-2</c:v>
                </c:pt>
                <c:pt idx="4">
                  <c:v>5.3030398669330417E-2</c:v>
                </c:pt>
                <c:pt idx="5">
                  <c:v>5.3223264696662539E-2</c:v>
                </c:pt>
                <c:pt idx="6">
                  <c:v>5.6415305800709997E-2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04-42C7-9294-D11C770DA0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04-42C7-9294-D11C770D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194664"/>
        <c:axId val="1"/>
      </c:scatterChart>
      <c:valAx>
        <c:axId val="67919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19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35012B-3B87-ECB7-4C1B-469E3973D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51295.86</v>
      </c>
      <c r="D7" s="30" t="s">
        <v>47</v>
      </c>
    </row>
    <row r="8" spans="1:7" x14ac:dyDescent="0.2">
      <c r="A8" t="s">
        <v>3</v>
      </c>
      <c r="C8" s="8">
        <v>0.37770999999999999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6.8785907180010653E-4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4.33406802993544E-6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60186.607938425921</v>
      </c>
    </row>
    <row r="15" spans="1:7" x14ac:dyDescent="0.2">
      <c r="A15" s="12" t="s">
        <v>17</v>
      </c>
      <c r="B15" s="10"/>
      <c r="C15" s="13">
        <f ca="1">(C7+C11)+(C8+C12)*INT(MAX(F21:F3533))</f>
        <v>56152.511595305798</v>
      </c>
      <c r="D15" s="14" t="s">
        <v>39</v>
      </c>
      <c r="E15" s="15">
        <f ca="1">ROUND(2*(E14-$C$7)/$C$8,0)/2+E13</f>
        <v>23539.5</v>
      </c>
    </row>
    <row r="16" spans="1:7" x14ac:dyDescent="0.2">
      <c r="A16" s="16" t="s">
        <v>4</v>
      </c>
      <c r="B16" s="10"/>
      <c r="C16" s="17">
        <f ca="1">+C8+C12</f>
        <v>0.3777143340680299</v>
      </c>
      <c r="D16" s="14" t="s">
        <v>40</v>
      </c>
      <c r="E16" s="24">
        <f ca="1">ROUND(2*(E14-$C$15)/$C$16,0)/2+E13</f>
        <v>10681.5</v>
      </c>
    </row>
    <row r="17" spans="1:19" ht="13.5" thickBot="1" x14ac:dyDescent="0.25">
      <c r="A17" s="14" t="s">
        <v>30</v>
      </c>
      <c r="B17" s="10"/>
      <c r="C17" s="10">
        <f>COUNT(C21:C2191)</f>
        <v>7</v>
      </c>
      <c r="D17" s="14" t="s">
        <v>34</v>
      </c>
      <c r="E17" s="18">
        <f ca="1">+$C$15+$C$16*E16-15018.5-$C$9/24</f>
        <v>45168.963087986798</v>
      </c>
    </row>
    <row r="18" spans="1:19" ht="14.25" thickTop="1" thickBot="1" x14ac:dyDescent="0.25">
      <c r="A18" s="16" t="s">
        <v>5</v>
      </c>
      <c r="B18" s="10"/>
      <c r="C18" s="19">
        <f ca="1">+C15</f>
        <v>56152.511595305798</v>
      </c>
      <c r="D18" s="20">
        <f ca="1">+C16</f>
        <v>0.3777143340680299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5.0153713309652971E-3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51295.86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6.8785907180010653E-4</v>
      </c>
      <c r="Q21" s="2">
        <f>+C21-15018.5</f>
        <v>36277.360000000001</v>
      </c>
      <c r="S21">
        <f ca="1">+(O21-G21)^2</f>
        <v>4.7315010265770411E-7</v>
      </c>
    </row>
    <row r="22" spans="1:19" x14ac:dyDescent="0.2">
      <c r="A22" s="33" t="s">
        <v>48</v>
      </c>
      <c r="B22" s="34" t="s">
        <v>49</v>
      </c>
      <c r="C22" s="35">
        <v>55851.284599999999</v>
      </c>
      <c r="D22" s="35">
        <v>1.5E-3</v>
      </c>
      <c r="E22">
        <f t="shared" ref="E22:E27" si="0">+(C22-C$7)/C$8</f>
        <v>12060.640703184979</v>
      </c>
      <c r="F22">
        <f t="shared" ref="F22:F27" si="1">ROUND(2*E22,0)/2</f>
        <v>12060.5</v>
      </c>
      <c r="G22">
        <f t="shared" ref="G22:G27" si="2">+C22-(C$7+F22*C$8)</f>
        <v>5.3144999998039566E-2</v>
      </c>
      <c r="I22">
        <f t="shared" ref="I22:I27" si="3">+G22</f>
        <v>5.3144999998039566E-2</v>
      </c>
      <c r="O22">
        <f t="shared" ref="O22:O27" ca="1" si="4">+C$11+C$12*$F22</f>
        <v>5.2958886546836483E-2</v>
      </c>
      <c r="Q22" s="2">
        <f t="shared" ref="Q22:Q27" si="5">+C22-15018.5</f>
        <v>40832.784599999999</v>
      </c>
      <c r="S22">
        <f t="shared" ref="S22:S27" ca="1" si="6">+(O22-G22)^2</f>
        <v>3.4638216718722535E-8</v>
      </c>
    </row>
    <row r="23" spans="1:19" x14ac:dyDescent="0.2">
      <c r="A23" s="33" t="s">
        <v>48</v>
      </c>
      <c r="B23" s="34" t="s">
        <v>49</v>
      </c>
      <c r="C23" s="35">
        <v>55851.474999999999</v>
      </c>
      <c r="D23" s="35">
        <v>1.8E-3</v>
      </c>
      <c r="E23">
        <f t="shared" si="0"/>
        <v>12061.144793624733</v>
      </c>
      <c r="F23">
        <f t="shared" si="1"/>
        <v>12061</v>
      </c>
      <c r="G23">
        <f t="shared" si="2"/>
        <v>5.4689999997208361E-2</v>
      </c>
      <c r="I23">
        <f t="shared" si="3"/>
        <v>5.4689999997208361E-2</v>
      </c>
      <c r="O23">
        <f t="shared" ca="1" si="4"/>
        <v>5.2961053580851451E-2</v>
      </c>
      <c r="Q23" s="2">
        <f t="shared" si="5"/>
        <v>40832.974999999999</v>
      </c>
      <c r="S23">
        <f t="shared" ca="1" si="6"/>
        <v>2.9892557106333993E-6</v>
      </c>
    </row>
    <row r="24" spans="1:19" x14ac:dyDescent="0.2">
      <c r="A24" s="35" t="s">
        <v>50</v>
      </c>
      <c r="B24" s="34" t="s">
        <v>49</v>
      </c>
      <c r="C24" s="35">
        <v>55857.331200000001</v>
      </c>
      <c r="D24" s="35">
        <v>1.6000000000000001E-3</v>
      </c>
      <c r="E24">
        <f t="shared" si="0"/>
        <v>12076.649281194568</v>
      </c>
      <c r="F24">
        <f t="shared" si="1"/>
        <v>12076.5</v>
      </c>
      <c r="G24">
        <f t="shared" si="2"/>
        <v>5.6385000003501773E-2</v>
      </c>
      <c r="I24">
        <f t="shared" si="3"/>
        <v>5.6385000003501773E-2</v>
      </c>
      <c r="O24">
        <f t="shared" ca="1" si="4"/>
        <v>5.3028231635315448E-2</v>
      </c>
      <c r="Q24" s="2">
        <f t="shared" si="5"/>
        <v>40838.831200000001</v>
      </c>
      <c r="S24">
        <f t="shared" ca="1" si="6"/>
        <v>1.1267893877656282E-5</v>
      </c>
    </row>
    <row r="25" spans="1:19" x14ac:dyDescent="0.2">
      <c r="A25" s="35" t="s">
        <v>50</v>
      </c>
      <c r="B25" s="34" t="s">
        <v>49</v>
      </c>
      <c r="C25" s="35">
        <v>55857.519399999997</v>
      </c>
      <c r="D25" s="35">
        <v>5.5999999999999999E-3</v>
      </c>
      <c r="E25">
        <f t="shared" si="0"/>
        <v>12077.147547059905</v>
      </c>
      <c r="F25">
        <f t="shared" si="1"/>
        <v>12077</v>
      </c>
      <c r="G25">
        <f t="shared" si="2"/>
        <v>5.5730000000039581E-2</v>
      </c>
      <c r="I25">
        <f t="shared" si="3"/>
        <v>5.5730000000039581E-2</v>
      </c>
      <c r="O25">
        <f t="shared" ca="1" si="4"/>
        <v>5.3030398669330417E-2</v>
      </c>
      <c r="Q25" s="2">
        <f t="shared" si="5"/>
        <v>40839.019399999997</v>
      </c>
      <c r="S25">
        <f t="shared" ca="1" si="6"/>
        <v>7.2878473447666907E-6</v>
      </c>
    </row>
    <row r="26" spans="1:19" x14ac:dyDescent="0.2">
      <c r="A26" s="33" t="s">
        <v>51</v>
      </c>
      <c r="B26" s="34" t="s">
        <v>49</v>
      </c>
      <c r="C26" s="35">
        <v>55874.328500000003</v>
      </c>
      <c r="D26" s="35">
        <v>6.1999999999999998E-3</v>
      </c>
      <c r="E26">
        <f t="shared" si="0"/>
        <v>12121.650207831413</v>
      </c>
      <c r="F26">
        <f t="shared" si="1"/>
        <v>12121.5</v>
      </c>
      <c r="G26">
        <f t="shared" si="2"/>
        <v>5.6735000005573966E-2</v>
      </c>
      <c r="I26">
        <f t="shared" si="3"/>
        <v>5.6735000005573966E-2</v>
      </c>
      <c r="O26">
        <f t="shared" ca="1" si="4"/>
        <v>5.3223264696662539E-2</v>
      </c>
      <c r="Q26" s="2">
        <f t="shared" si="5"/>
        <v>40855.828500000003</v>
      </c>
      <c r="S26">
        <f t="shared" ca="1" si="6"/>
        <v>1.233228487985523E-5</v>
      </c>
    </row>
    <row r="27" spans="1:19" x14ac:dyDescent="0.2">
      <c r="A27" s="33" t="s">
        <v>48</v>
      </c>
      <c r="B27" s="34" t="s">
        <v>49</v>
      </c>
      <c r="C27" s="35">
        <v>56152.500800000002</v>
      </c>
      <c r="D27" s="35">
        <v>8.9999999999999998E-4</v>
      </c>
      <c r="E27">
        <f t="shared" si="0"/>
        <v>12858.120780492975</v>
      </c>
      <c r="F27">
        <f t="shared" si="1"/>
        <v>12858</v>
      </c>
      <c r="G27">
        <f t="shared" si="2"/>
        <v>4.5619999997143168E-2</v>
      </c>
      <c r="I27">
        <f t="shared" si="3"/>
        <v>4.5619999997143168E-2</v>
      </c>
      <c r="O27">
        <f t="shared" ca="1" si="4"/>
        <v>5.6415305800709997E-2</v>
      </c>
      <c r="Q27" s="2">
        <f t="shared" si="5"/>
        <v>41134.000800000002</v>
      </c>
      <c r="S27">
        <f t="shared" ca="1" si="6"/>
        <v>1.1653862739252366E-4</v>
      </c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2023-08-30T02:35:25Z</dcterms:modified>
</cp:coreProperties>
</file>