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533CE96-E8C0-4098-B042-C39B7E4F4676}" xr6:coauthVersionLast="47" xr6:coauthVersionMax="47" xr10:uidLastSave="{00000000-0000-0000-0000-000000000000}"/>
  <bookViews>
    <workbookView xWindow="15240" yWindow="255" windowWidth="13305" windowHeight="1506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K21" i="1" s="1"/>
  <c r="Q21" i="1"/>
  <c r="E23" i="1"/>
  <c r="F23" i="1"/>
  <c r="G23" i="1" s="1"/>
  <c r="K23" i="1" s="1"/>
  <c r="Q23" i="1"/>
  <c r="E24" i="1"/>
  <c r="F24" i="1" s="1"/>
  <c r="G24" i="1" s="1"/>
  <c r="K24" i="1" s="1"/>
  <c r="Q24" i="1"/>
  <c r="E25" i="1"/>
  <c r="F25" i="1"/>
  <c r="G25" i="1" s="1"/>
  <c r="K25" i="1" s="1"/>
  <c r="Q25" i="1"/>
  <c r="G11" i="1"/>
  <c r="F11" i="1"/>
  <c r="C22" i="1"/>
  <c r="A22" i="1"/>
  <c r="F15" i="1"/>
  <c r="F16" i="1" s="1"/>
  <c r="E22" i="1" l="1"/>
  <c r="F22" i="1" s="1"/>
  <c r="G22" i="1" s="1"/>
  <c r="C17" i="1"/>
  <c r="Q22" i="1"/>
  <c r="C11" i="1"/>
  <c r="C12" i="1"/>
  <c r="O23" i="1" l="1"/>
  <c r="O21" i="1"/>
  <c r="O24" i="1"/>
  <c r="O25" i="1"/>
  <c r="C16" i="1"/>
  <c r="D18" i="1" s="1"/>
  <c r="C15" i="1"/>
  <c r="O22" i="1"/>
  <c r="K22" i="1"/>
  <c r="C18" i="1" l="1"/>
  <c r="F17" i="1"/>
  <c r="F18" i="1" s="1"/>
</calcChain>
</file>

<file path=xl/sharedStrings.xml><?xml version="1.0" encoding="utf-8"?>
<sst xmlns="http://schemas.openxmlformats.org/spreadsheetml/2006/main" count="59" uniqueCount="52">
  <si>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</si>
  <si>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</si>
  <si>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</si>
  <si>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</si>
  <si>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</si>
  <si>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</si>
  <si>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</si>
  <si>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</si>
  <si>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</si>
  <si>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</si>
  <si>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</si>
  <si>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</si>
  <si>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</si>
  <si>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</si>
  <si>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</si>
  <si>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</si>
  <si>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</si>
  <si>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</si>
  <si>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</si>
  <si>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</si>
  <si>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</si>
  <si>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</si>
  <si>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</si>
  <si>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</si>
  <si>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</si>
  <si>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</si>
  <si>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</si>
  <si>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</si>
  <si>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</si>
  <si>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</si>
  <si>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</si>
  <si>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</si>
  <si>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</si>
  <si>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</si>
  <si>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</si>
  <si>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</si>
  <si>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</si>
  <si>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</si>
  <si>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</si>
  <si>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</si>
  <si>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</si>
  <si>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</si>
  <si>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</si>
  <si>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</si>
  <si>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</si>
  <si>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JBAV, 79</t>
  </si>
  <si>
    <t>I</t>
  </si>
  <si>
    <t>II</t>
  </si>
  <si>
    <t>V3142 Cyg</t>
  </si>
  <si>
    <t>EW</t>
  </si>
  <si>
    <t>VSX</t>
  </si>
  <si>
    <t>OEJV 0160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</si>
</sst>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2"/>
      <color indexed="8"/>
      <name val="Arial"/>
      <family val="2"/>
    </font>
    <font>
      <sz val="10"/>
      <color indexed="1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10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  <xf numFmtId="0" fontId="20" fillId="0" borderId="0"/>
  </cellStyleXfs>
  <cellXfs count="4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43" fontId="19" fillId="0" borderId="0" xfId="8" applyFont="1" applyBorder="1"/>
    <xf numFmtId="0" fontId="19" fillId="0" borderId="0" xfId="0" applyFont="1" applyAlignment="1">
      <alignment vertical="center" wrapText="1"/>
    </xf>
    <xf numFmtId="0" fontId="6" fillId="0" borderId="0" xfId="0" applyFont="1" applyAlignment="1"/>
    <xf numFmtId="166" fontId="0" fillId="0" borderId="0" xfId="0" applyNumberFormat="1" applyAlignment="1">
      <alignment horizontal="left"/>
    </xf>
    <xf numFmtId="166" fontId="19" fillId="0" borderId="0" xfId="0" applyNumberFormat="1" applyFont="1" applyAlignment="1" applyProtection="1">
      <alignment horizontal="left" vertical="center" wrapText="1"/>
      <protection locked="0"/>
    </xf>
    <xf numFmtId="0" fontId="21" fillId="0" borderId="0" xfId="9" applyFont="1" applyAlignment="1">
      <alignment horizontal="left" vertical="center"/>
    </xf>
    <xf numFmtId="0" fontId="21" fillId="0" borderId="0" xfId="9" applyFont="1" applyAlignment="1">
      <alignment horizontal="center" vertical="center"/>
    </xf>
    <xf numFmtId="0" fontId="21" fillId="0" borderId="0" xfId="9" applyFont="1" applyAlignment="1">
      <alignment horizontal="left"/>
    </xf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9" xr:uid="{FD63EC2F-5BC4-4B63-BA70-5D31A5A45CC1}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V3142 Cyg - O-C Diagr.</a:t>
            </a:r>
          </a:p>
        </c:rich>
      </c:tx>
      <c:layout>
        <c:manualLayout>
          <c:xMode val="edge"/>
          <c:yMode val="edge"/>
          <c:x val="0.39047619047619048"/>
          <c:y val="3.59280761546597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5.9999999999999995E-4</c:v>
                  </c:pt>
                  <c:pt idx="1">
                    <c:v>0</c:v>
                  </c:pt>
                  <c:pt idx="2">
                    <c:v>1E-3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5.9999999999999995E-4</c:v>
                  </c:pt>
                  <c:pt idx="1">
                    <c:v>0</c:v>
                  </c:pt>
                  <c:pt idx="2">
                    <c:v>1E-3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0</c:v>
                </c:pt>
                <c:pt idx="2">
                  <c:v>2</c:v>
                </c:pt>
                <c:pt idx="3">
                  <c:v>9592.5</c:v>
                </c:pt>
                <c:pt idx="4">
                  <c:v>9595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1E-3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1E-3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0</c:v>
                </c:pt>
                <c:pt idx="2">
                  <c:v>2</c:v>
                </c:pt>
                <c:pt idx="3">
                  <c:v>9592.5</c:v>
                </c:pt>
                <c:pt idx="4">
                  <c:v>9595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1E-3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1E-3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0</c:v>
                </c:pt>
                <c:pt idx="2">
                  <c:v>2</c:v>
                </c:pt>
                <c:pt idx="3">
                  <c:v>9592.5</c:v>
                </c:pt>
                <c:pt idx="4">
                  <c:v>9595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1E-3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1E-3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0</c:v>
                </c:pt>
                <c:pt idx="2">
                  <c:v>2</c:v>
                </c:pt>
                <c:pt idx="3">
                  <c:v>9592.5</c:v>
                </c:pt>
                <c:pt idx="4">
                  <c:v>9595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7.0499999856110662E-4</c:v>
                </c:pt>
                <c:pt idx="1">
                  <c:v>0</c:v>
                </c:pt>
                <c:pt idx="2">
                  <c:v>-1.3000000035390258E-3</c:v>
                </c:pt>
                <c:pt idx="3">
                  <c:v>3.2574999779171776E-2</c:v>
                </c:pt>
                <c:pt idx="4">
                  <c:v>3.405000008206116E-2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1E-3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1E-3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0</c:v>
                </c:pt>
                <c:pt idx="2">
                  <c:v>2</c:v>
                </c:pt>
                <c:pt idx="3">
                  <c:v>9592.5</c:v>
                </c:pt>
                <c:pt idx="4">
                  <c:v>9595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1E-3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1E-3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0</c:v>
                </c:pt>
                <c:pt idx="2">
                  <c:v>2</c:v>
                </c:pt>
                <c:pt idx="3">
                  <c:v>9592.5</c:v>
                </c:pt>
                <c:pt idx="4">
                  <c:v>9595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1E-3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1E-3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0</c:v>
                </c:pt>
                <c:pt idx="2">
                  <c:v>2</c:v>
                </c:pt>
                <c:pt idx="3">
                  <c:v>9592.5</c:v>
                </c:pt>
                <c:pt idx="4">
                  <c:v>9595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0</c:v>
                </c:pt>
                <c:pt idx="2">
                  <c:v>2</c:v>
                </c:pt>
                <c:pt idx="3">
                  <c:v>9592.5</c:v>
                </c:pt>
                <c:pt idx="4">
                  <c:v>9595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-2.0179750304627359E-4</c:v>
                </c:pt>
                <c:pt idx="1">
                  <c:v>-2.0005092285787021E-4</c:v>
                </c:pt>
                <c:pt idx="2">
                  <c:v>-1.9306460210425676E-4</c:v>
                </c:pt>
                <c:pt idx="3">
                  <c:v>3.3308089991660697E-2</c:v>
                </c:pt>
                <c:pt idx="4">
                  <c:v>3.331682289260271E-2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0</c:v>
                </c:pt>
                <c:pt idx="2">
                  <c:v>2</c:v>
                </c:pt>
                <c:pt idx="3">
                  <c:v>9592.5</c:v>
                </c:pt>
                <c:pt idx="4">
                  <c:v>9595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C18" sqref="C18:D1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48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2" t="s">
        <v>49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55799.705000000002</v>
      </c>
      <c r="D7" s="39" t="s">
        <v>50</v>
      </c>
    </row>
    <row r="8" spans="1:15" x14ac:dyDescent="0.2">
      <c r="A8" t="s">
        <v>3</v>
      </c>
      <c r="C8" s="6">
        <v>0.42060999999999998</v>
      </c>
      <c r="D8" s="39" t="s">
        <v>50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-2.0005092285787021E-4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3.4931603768067312E-6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59835.491266822901</v>
      </c>
      <c r="E15" s="10" t="s">
        <v>30</v>
      </c>
      <c r="F15" s="25">
        <f ca="1">NOW()+15018.5+$C$5/24</f>
        <v>60195.743562847223</v>
      </c>
    </row>
    <row r="16" spans="1:15" x14ac:dyDescent="0.2">
      <c r="A16" s="12" t="s">
        <v>4</v>
      </c>
      <c r="B16" s="7"/>
      <c r="C16" s="13">
        <f ca="1">+C8+C12</f>
        <v>0.42061349316037677</v>
      </c>
      <c r="E16" s="10" t="s">
        <v>35</v>
      </c>
      <c r="F16" s="11">
        <f ca="1">ROUND(2*(F15-$C$7)/$C$8,0)/2+F14</f>
        <v>10452.5</v>
      </c>
    </row>
    <row r="17" spans="1:21" ht="13.5" thickBot="1" x14ac:dyDescent="0.25">
      <c r="A17" s="10" t="s">
        <v>27</v>
      </c>
      <c r="B17" s="7"/>
      <c r="C17" s="7">
        <f>COUNT(C21:C2191)</f>
        <v>5</v>
      </c>
      <c r="E17" s="10" t="s">
        <v>36</v>
      </c>
      <c r="F17" s="19">
        <f ca="1">ROUND(2*(F15-$C$15)/$C$16,0)/2+F14</f>
        <v>857.5</v>
      </c>
    </row>
    <row r="18" spans="1:21" ht="14.25" thickTop="1" thickBot="1" x14ac:dyDescent="0.25">
      <c r="A18" s="12" t="s">
        <v>5</v>
      </c>
      <c r="B18" s="7"/>
      <c r="C18" s="15">
        <f ca="1">+C15</f>
        <v>59835.491266822901</v>
      </c>
      <c r="D18" s="16">
        <f ca="1">+C16</f>
        <v>0.42061349316037677</v>
      </c>
      <c r="E18" s="10" t="s">
        <v>31</v>
      </c>
      <c r="F18" s="14">
        <f ca="1">+$C$15+$C$16*F17-15018.5-$C$5/24</f>
        <v>45178.06317054126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s="45" t="s">
        <v>51</v>
      </c>
      <c r="B21" s="46" t="s">
        <v>46</v>
      </c>
      <c r="C21" s="47">
        <v>55799.4954</v>
      </c>
      <c r="D21" s="47">
        <v>5.9999999999999995E-4</v>
      </c>
      <c r="E21">
        <f>+(C21-C$7)/C$8</f>
        <v>-0.49832386296558756</v>
      </c>
      <c r="F21">
        <f>ROUND(2*E21,0)/2</f>
        <v>-0.5</v>
      </c>
      <c r="G21">
        <f>+C21-(C$7+F21*C$8)</f>
        <v>7.0499999856110662E-4</v>
      </c>
      <c r="K21">
        <f>+G21</f>
        <v>7.0499999856110662E-4</v>
      </c>
      <c r="O21">
        <f ca="1">+C$11+C$12*$F21</f>
        <v>-2.0179750304627359E-4</v>
      </c>
      <c r="Q21" s="1">
        <f>+C21-15018.5</f>
        <v>40780.9954</v>
      </c>
    </row>
    <row r="22" spans="1:21" x14ac:dyDescent="0.2">
      <c r="A22" t="str">
        <f>D8</f>
        <v>VSX</v>
      </c>
      <c r="C22" s="43">
        <f>C$7</f>
        <v>55799.705000000002</v>
      </c>
      <c r="D22" s="6" t="s">
        <v>13</v>
      </c>
      <c r="E22">
        <f>+(C22-C$7)/C$8</f>
        <v>0</v>
      </c>
      <c r="F22">
        <f>ROUND(2*E22,0)/2</f>
        <v>0</v>
      </c>
      <c r="G22">
        <f>+C22-(C$7+F22*C$8)</f>
        <v>0</v>
      </c>
      <c r="K22">
        <f>+G22</f>
        <v>0</v>
      </c>
      <c r="O22">
        <f ca="1">+C$11+C$12*$F22</f>
        <v>-2.0005092285787021E-4</v>
      </c>
      <c r="Q22" s="1">
        <f>+C22-15018.5</f>
        <v>40781.205000000002</v>
      </c>
    </row>
    <row r="23" spans="1:21" x14ac:dyDescent="0.2">
      <c r="A23" s="45" t="s">
        <v>51</v>
      </c>
      <c r="B23" s="46" t="s">
        <v>46</v>
      </c>
      <c r="C23" s="47">
        <v>55800.54492</v>
      </c>
      <c r="D23" s="47">
        <v>1E-3</v>
      </c>
      <c r="E23">
        <f>+(C23-C$7)/C$8</f>
        <v>1.9969092508464577</v>
      </c>
      <c r="F23">
        <f>ROUND(2*E23,0)/2</f>
        <v>2</v>
      </c>
      <c r="G23">
        <f>+C23-(C$7+F23*C$8)</f>
        <v>-1.3000000035390258E-3</v>
      </c>
      <c r="K23">
        <f>+G23</f>
        <v>-1.3000000035390258E-3</v>
      </c>
      <c r="O23">
        <f ca="1">+C$11+C$12*$F23</f>
        <v>-1.9306460210425676E-4</v>
      </c>
      <c r="Q23" s="1">
        <f>+C23-15018.5</f>
        <v>40782.04492</v>
      </c>
    </row>
    <row r="24" spans="1:21" x14ac:dyDescent="0.2">
      <c r="A24" s="40" t="s">
        <v>45</v>
      </c>
      <c r="B24" s="40" t="s">
        <v>46</v>
      </c>
      <c r="C24" s="44">
        <v>59834.43899999978</v>
      </c>
      <c r="D24" s="41">
        <v>7.0000000000000001E-3</v>
      </c>
      <c r="E24">
        <f>+(C24-C$7)/C$8</f>
        <v>9592.5774470406759</v>
      </c>
      <c r="F24">
        <f>ROUND(2*E24,0)/2</f>
        <v>9592.5</v>
      </c>
      <c r="G24">
        <f>+C24-(C$7+F24*C$8)</f>
        <v>3.2574999779171776E-2</v>
      </c>
      <c r="K24">
        <f>+G24</f>
        <v>3.2574999779171776E-2</v>
      </c>
      <c r="O24">
        <f ca="1">+C$11+C$12*$F24</f>
        <v>3.3308089991660697E-2</v>
      </c>
      <c r="Q24" s="1">
        <f>+C24-15018.5</f>
        <v>44815.93899999978</v>
      </c>
    </row>
    <row r="25" spans="1:21" x14ac:dyDescent="0.2">
      <c r="A25" s="40" t="s">
        <v>45</v>
      </c>
      <c r="B25" s="40" t="s">
        <v>47</v>
      </c>
      <c r="C25" s="44">
        <v>59835.492000000086</v>
      </c>
      <c r="D25" s="41">
        <v>7.0000000000000001E-3</v>
      </c>
      <c r="E25">
        <f>+(C25-C$7)/C$8</f>
        <v>9595.0809538529375</v>
      </c>
      <c r="F25">
        <f>ROUND(2*E25,0)/2</f>
        <v>9595</v>
      </c>
      <c r="G25">
        <f>+C25-(C$7+F25*C$8)</f>
        <v>3.405000008206116E-2</v>
      </c>
      <c r="K25">
        <f>+G25</f>
        <v>3.405000008206116E-2</v>
      </c>
      <c r="O25">
        <f ca="1">+C$11+C$12*$F25</f>
        <v>3.331682289260271E-2</v>
      </c>
      <c r="Q25" s="1">
        <f>+C25-15018.5</f>
        <v>44816.992000000086</v>
      </c>
    </row>
    <row r="26" spans="1:21" x14ac:dyDescent="0.2">
      <c r="C26" s="43"/>
      <c r="D26" s="6"/>
      <c r="Q26" s="1"/>
    </row>
    <row r="27" spans="1:21" x14ac:dyDescent="0.2">
      <c r="C27" s="43"/>
      <c r="D27" s="6"/>
      <c r="Q27" s="1"/>
    </row>
    <row r="28" spans="1:21" x14ac:dyDescent="0.2">
      <c r="C28" s="43"/>
      <c r="D28" s="6"/>
      <c r="Q28" s="1"/>
    </row>
    <row r="29" spans="1:21" x14ac:dyDescent="0.2">
      <c r="C29" s="43"/>
      <c r="D29" s="6"/>
      <c r="Q29" s="1"/>
    </row>
    <row r="30" spans="1:21" x14ac:dyDescent="0.2">
      <c r="C30" s="43"/>
      <c r="D30" s="6"/>
      <c r="Q30" s="1"/>
    </row>
    <row r="31" spans="1:21" x14ac:dyDescent="0.2">
      <c r="C31" s="43"/>
      <c r="D31" s="6"/>
      <c r="Q31" s="1"/>
    </row>
    <row r="32" spans="1:21" x14ac:dyDescent="0.2">
      <c r="C32" s="43"/>
      <c r="D32" s="6"/>
      <c r="Q32" s="1"/>
    </row>
    <row r="33" spans="3:17" x14ac:dyDescent="0.2">
      <c r="C33" s="43"/>
      <c r="D33" s="6"/>
      <c r="Q33" s="1"/>
    </row>
    <row r="34" spans="3:17" x14ac:dyDescent="0.2">
      <c r="C34" s="43"/>
      <c r="D34" s="6"/>
    </row>
    <row r="35" spans="3:17" x14ac:dyDescent="0.2">
      <c r="C35" s="43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sortState xmlns:xlrd2="http://schemas.microsoft.com/office/spreadsheetml/2017/richdata2" ref="A21:W28">
    <sortCondition ref="C21:C28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2023-09-08T05:50:43Z</dcterms:modified>
</cp:coreProperties>
</file>