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8203719-B398-454B-B2E4-B2A84DF6533B}" xr6:coauthVersionLast="47" xr6:coauthVersionMax="47" xr10:uidLastSave="{00000000-0000-0000-0000-000000000000}"/>
  <bookViews>
    <workbookView xWindow="13350" yWindow="1320" windowWidth="14325" windowHeight="1506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6" i="1" l="1"/>
  <c r="G26" i="1"/>
  <c r="J26" i="1"/>
  <c r="E21" i="1"/>
  <c r="F21" i="1"/>
  <c r="G21" i="1"/>
  <c r="J21" i="1"/>
  <c r="E23" i="1"/>
  <c r="F23" i="1"/>
  <c r="G23" i="1"/>
  <c r="J23" i="1"/>
  <c r="E26" i="1"/>
  <c r="E22" i="1"/>
  <c r="F22" i="1"/>
  <c r="U22" i="1"/>
  <c r="E24" i="1"/>
  <c r="F24" i="1"/>
  <c r="G24" i="1"/>
  <c r="J24" i="1"/>
  <c r="E25" i="1"/>
  <c r="F25" i="1"/>
  <c r="G25" i="1"/>
  <c r="J25" i="1"/>
  <c r="D9" i="1"/>
  <c r="C9" i="1"/>
  <c r="Q21" i="1"/>
  <c r="Q23" i="1"/>
  <c r="Q26" i="1"/>
  <c r="Q24" i="1"/>
  <c r="Q25" i="1"/>
  <c r="F16" i="1"/>
  <c r="C17" i="1"/>
  <c r="Q22" i="1"/>
  <c r="C12" i="1"/>
  <c r="C11" i="1"/>
  <c r="O26" i="1" l="1"/>
  <c r="C15" i="1"/>
  <c r="O24" i="1"/>
  <c r="O25" i="1"/>
  <c r="O23" i="1"/>
  <c r="O21" i="1"/>
  <c r="O22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<sst xmlns="http://schemas.openxmlformats.org/spreadsheetml/2006/main" count="66" uniqueCount="56">
  <si>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</si>
  <si>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</si>
  <si>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</si>
  <si>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</si>
  <si>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</si>
  <si>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</si>
  <si>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</si>
  <si>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</si>
  <si>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</si>
  <si>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</si>
  <si>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</si>
  <si>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</si>
  <si>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</si>
  <si>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</si>
  <si>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</si>
  <si>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</si>
  <si>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</si>
  <si>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</si>
  <si>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</si>
  <si>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</si>
  <si>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</si>
  <si>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</si>
  <si>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</si>
  <si>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</si>
  <si>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</si>
  <si>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</si>
  <si>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</si>
  <si>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</si>
  <si>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</si>
  <si>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</si>
  <si>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</si>
  <si>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</si>
  <si>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</si>
  <si>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</si>
  <si>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</si>
  <si>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</si>
  <si>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</si>
  <si>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</si>
  <si>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</si>
  <si>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</si>
  <si>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</si>
  <si>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G3187-1564</t>
  </si>
  <si>
    <t>2019G</t>
  </si>
  <si>
    <t>EW</t>
  </si>
  <si>
    <t>pr_</t>
  </si>
  <si>
    <t>G3187</t>
  </si>
  <si>
    <t>Cyg</t>
  </si>
  <si>
    <t>yes</t>
  </si>
  <si>
    <t>VSX</t>
  </si>
  <si>
    <t>IBVS 5984</t>
  </si>
  <si>
    <t>as of 2019-07-08</t>
  </si>
  <si>
    <t>I</t>
  </si>
  <si>
    <t>IBVS 5959</t>
  </si>
  <si>
    <t>IBVS 6084</t>
  </si>
  <si>
    <t>BAD?</t>
  </si>
  <si>
    <t>V3150 Cyg / GSC 3187-1564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</si>
</sst>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i/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8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26" borderId="5" xfId="0" applyFont="1" applyFill="1" applyBorder="1" applyAlignment="1">
      <alignment horizontal="center" vertical="center"/>
    </xf>
    <xf numFmtId="0" fontId="32" fillId="0" borderId="0" xfId="41" applyFont="1" applyAlignment="1">
      <alignment horizontal="left" vertical="center"/>
    </xf>
    <xf numFmtId="0" fontId="32" fillId="0" borderId="0" xfId="41" applyFont="1" applyAlignment="1">
      <alignment horizontal="center" vertical="center"/>
    </xf>
    <xf numFmtId="0" fontId="33" fillId="0" borderId="0" xfId="0" applyFont="1">
      <alignment vertical="top"/>
    </xf>
    <xf numFmtId="0" fontId="34" fillId="0" borderId="0" xfId="41" applyFont="1" applyAlignment="1">
      <alignment horizontal="left" vertical="center"/>
    </xf>
    <xf numFmtId="0" fontId="34" fillId="0" borderId="0" xfId="41" applyFont="1" applyAlignment="1">
      <alignment horizontal="center" vertical="center"/>
    </xf>
    <xf numFmtId="0" fontId="34" fillId="0" borderId="0" xfId="41" applyFont="1" applyAlignment="1">
      <alignment horizontal="left"/>
    </xf>
    <xf numFmtId="0" fontId="0" fillId="27" borderId="0" xfId="0" applyFill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3187-1564 -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3.3E-3</c:v>
                  </c:pt>
                  <c:pt idx="1">
                    <c:v>0</c:v>
                  </c:pt>
                  <c:pt idx="2">
                    <c:v>3.0999999999999999E-3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4.5999999999999999E-3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3.3E-3</c:v>
                  </c:pt>
                  <c:pt idx="1">
                    <c:v>0</c:v>
                  </c:pt>
                  <c:pt idx="2">
                    <c:v>3.0999999999999999E-3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-3369</c:v>
                </c:pt>
                <c:pt idx="1">
                  <c:v>0</c:v>
                </c:pt>
                <c:pt idx="2">
                  <c:v>3544.5</c:v>
                </c:pt>
                <c:pt idx="3">
                  <c:v>3774.5</c:v>
                </c:pt>
                <c:pt idx="4">
                  <c:v>3775</c:v>
                </c:pt>
                <c:pt idx="5">
                  <c:v>7111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9D-4BF7-A671-D3EEB92E89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3.3E-3</c:v>
                  </c:pt>
                  <c:pt idx="1">
                    <c:v>0</c:v>
                  </c:pt>
                  <c:pt idx="2">
                    <c:v>3.0999999999999999E-3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3.3E-3</c:v>
                  </c:pt>
                  <c:pt idx="1">
                    <c:v>0</c:v>
                  </c:pt>
                  <c:pt idx="2">
                    <c:v>3.0999999999999999E-3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-3369</c:v>
                </c:pt>
                <c:pt idx="1">
                  <c:v>0</c:v>
                </c:pt>
                <c:pt idx="2">
                  <c:v>3544.5</c:v>
                </c:pt>
                <c:pt idx="3">
                  <c:v>3774.5</c:v>
                </c:pt>
                <c:pt idx="4">
                  <c:v>3775</c:v>
                </c:pt>
                <c:pt idx="5">
                  <c:v>7111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9D-4BF7-A671-D3EEB92E891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3.3E-3</c:v>
                  </c:pt>
                  <c:pt idx="1">
                    <c:v>0</c:v>
                  </c:pt>
                  <c:pt idx="2">
                    <c:v>3.0999999999999999E-3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3.3E-3</c:v>
                  </c:pt>
                  <c:pt idx="1">
                    <c:v>0</c:v>
                  </c:pt>
                  <c:pt idx="2">
                    <c:v>3.0999999999999999E-3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-3369</c:v>
                </c:pt>
                <c:pt idx="1">
                  <c:v>0</c:v>
                </c:pt>
                <c:pt idx="2">
                  <c:v>3544.5</c:v>
                </c:pt>
                <c:pt idx="3">
                  <c:v>3774.5</c:v>
                </c:pt>
                <c:pt idx="4">
                  <c:v>3775</c:v>
                </c:pt>
                <c:pt idx="5">
                  <c:v>7111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6.6300017351750284E-4</c:v>
                </c:pt>
                <c:pt idx="2">
                  <c:v>-0.15216649982903618</c:v>
                </c:pt>
                <c:pt idx="3">
                  <c:v>-0.15437649982777657</c:v>
                </c:pt>
                <c:pt idx="4">
                  <c:v>-0.15628499982994981</c:v>
                </c:pt>
                <c:pt idx="5">
                  <c:v>-0.21349699982965831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9D-4BF7-A671-D3EEB92E891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3.3E-3</c:v>
                  </c:pt>
                  <c:pt idx="1">
                    <c:v>0</c:v>
                  </c:pt>
                  <c:pt idx="2">
                    <c:v>3.0999999999999999E-3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3.3E-3</c:v>
                  </c:pt>
                  <c:pt idx="1">
                    <c:v>0</c:v>
                  </c:pt>
                  <c:pt idx="2">
                    <c:v>3.0999999999999999E-3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-3369</c:v>
                </c:pt>
                <c:pt idx="1">
                  <c:v>0</c:v>
                </c:pt>
                <c:pt idx="2">
                  <c:v>3544.5</c:v>
                </c:pt>
                <c:pt idx="3">
                  <c:v>3774.5</c:v>
                </c:pt>
                <c:pt idx="4">
                  <c:v>3775</c:v>
                </c:pt>
                <c:pt idx="5">
                  <c:v>7111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9D-4BF7-A671-D3EEB92E891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3.3E-3</c:v>
                  </c:pt>
                  <c:pt idx="1">
                    <c:v>0</c:v>
                  </c:pt>
                  <c:pt idx="2">
                    <c:v>3.0999999999999999E-3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3.3E-3</c:v>
                  </c:pt>
                  <c:pt idx="1">
                    <c:v>0</c:v>
                  </c:pt>
                  <c:pt idx="2">
                    <c:v>3.0999999999999999E-3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-3369</c:v>
                </c:pt>
                <c:pt idx="1">
                  <c:v>0</c:v>
                </c:pt>
                <c:pt idx="2">
                  <c:v>3544.5</c:v>
                </c:pt>
                <c:pt idx="3">
                  <c:v>3774.5</c:v>
                </c:pt>
                <c:pt idx="4">
                  <c:v>3775</c:v>
                </c:pt>
                <c:pt idx="5">
                  <c:v>7111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9D-4BF7-A671-D3EEB92E89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3.3E-3</c:v>
                  </c:pt>
                  <c:pt idx="1">
                    <c:v>0</c:v>
                  </c:pt>
                  <c:pt idx="2">
                    <c:v>3.0999999999999999E-3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3.3E-3</c:v>
                  </c:pt>
                  <c:pt idx="1">
                    <c:v>0</c:v>
                  </c:pt>
                  <c:pt idx="2">
                    <c:v>3.0999999999999999E-3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-3369</c:v>
                </c:pt>
                <c:pt idx="1">
                  <c:v>0</c:v>
                </c:pt>
                <c:pt idx="2">
                  <c:v>3544.5</c:v>
                </c:pt>
                <c:pt idx="3">
                  <c:v>3774.5</c:v>
                </c:pt>
                <c:pt idx="4">
                  <c:v>3775</c:v>
                </c:pt>
                <c:pt idx="5">
                  <c:v>7111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9D-4BF7-A671-D3EEB92E89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3.3E-3</c:v>
                  </c:pt>
                  <c:pt idx="1">
                    <c:v>0</c:v>
                  </c:pt>
                  <c:pt idx="2">
                    <c:v>3.0999999999999999E-3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4.5999999999999999E-3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3.3E-3</c:v>
                  </c:pt>
                  <c:pt idx="1">
                    <c:v>0</c:v>
                  </c:pt>
                  <c:pt idx="2">
                    <c:v>3.0999999999999999E-3</c:v>
                  </c:pt>
                  <c:pt idx="3">
                    <c:v>4.0000000000000001E-3</c:v>
                  </c:pt>
                  <c:pt idx="4">
                    <c:v>2.5000000000000001E-3</c:v>
                  </c:pt>
                  <c:pt idx="5">
                    <c:v>4.5999999999999999E-3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-3369</c:v>
                </c:pt>
                <c:pt idx="1">
                  <c:v>0</c:v>
                </c:pt>
                <c:pt idx="2">
                  <c:v>3544.5</c:v>
                </c:pt>
                <c:pt idx="3">
                  <c:v>3774.5</c:v>
                </c:pt>
                <c:pt idx="4">
                  <c:v>3775</c:v>
                </c:pt>
                <c:pt idx="5">
                  <c:v>7111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9D-4BF7-A671-D3EEB92E89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-3369</c:v>
                </c:pt>
                <c:pt idx="1">
                  <c:v>0</c:v>
                </c:pt>
                <c:pt idx="2">
                  <c:v>3544.5</c:v>
                </c:pt>
                <c:pt idx="3">
                  <c:v>3774.5</c:v>
                </c:pt>
                <c:pt idx="4">
                  <c:v>3775</c:v>
                </c:pt>
                <c:pt idx="5">
                  <c:v>7111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-3.1970755333519257E-3</c:v>
                </c:pt>
                <c:pt idx="1">
                  <c:v>-7.3347971583133442E-2</c:v>
                </c:pt>
                <c:pt idx="2">
                  <c:v>-0.14715321083764532</c:v>
                </c:pt>
                <c:pt idx="3">
                  <c:v>-0.15194237857034043</c:v>
                </c:pt>
                <c:pt idx="4">
                  <c:v>-0.15195278980454194</c:v>
                </c:pt>
                <c:pt idx="5">
                  <c:v>-0.22141654439702371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9D-4BF7-A671-D3EEB92E891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-3369</c:v>
                </c:pt>
                <c:pt idx="1">
                  <c:v>0</c:v>
                </c:pt>
                <c:pt idx="2">
                  <c:v>3544.5</c:v>
                </c:pt>
                <c:pt idx="3">
                  <c:v>3774.5</c:v>
                </c:pt>
                <c:pt idx="4">
                  <c:v>3775</c:v>
                </c:pt>
                <c:pt idx="5">
                  <c:v>7111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A9D-4BF7-A671-D3EEB92E8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601616"/>
        <c:axId val="1"/>
      </c:scatterChart>
      <c:valAx>
        <c:axId val="513601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6016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AE3D591-48E3-1609-F8DA-082E9EDC2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40"/>
  <sheetViews>
    <sheetView tabSelected="1" workbookViewId="0">
      <selection activeCell="E9" sqref="E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3" ht="20.25" x14ac:dyDescent="0.3">
      <c r="A1" s="1" t="s">
        <v>55</v>
      </c>
      <c r="F1" s="36" t="s">
        <v>41</v>
      </c>
      <c r="G1" s="31" t="s">
        <v>42</v>
      </c>
      <c r="H1" s="32"/>
      <c r="I1" s="37" t="s">
        <v>41</v>
      </c>
      <c r="J1" s="38" t="s">
        <v>41</v>
      </c>
      <c r="K1" s="39">
        <v>21.353000000000002</v>
      </c>
      <c r="L1" s="39">
        <v>40.5244</v>
      </c>
      <c r="M1" s="40">
        <v>54298.491109999828</v>
      </c>
      <c r="N1" s="40">
        <v>0.308417</v>
      </c>
      <c r="O1" s="41" t="s">
        <v>43</v>
      </c>
      <c r="P1" s="41">
        <v>13.4</v>
      </c>
      <c r="Q1" s="41">
        <v>13.6</v>
      </c>
      <c r="R1" s="42" t="s">
        <v>44</v>
      </c>
      <c r="S1" s="43" t="s">
        <v>13</v>
      </c>
      <c r="T1" s="44" t="s">
        <v>45</v>
      </c>
      <c r="U1" s="45">
        <v>9999</v>
      </c>
      <c r="V1" s="33" t="s">
        <v>46</v>
      </c>
      <c r="W1" s="46" t="s">
        <v>47</v>
      </c>
    </row>
    <row r="2" spans="1:23" x14ac:dyDescent="0.2">
      <c r="A2" t="s">
        <v>23</v>
      </c>
      <c r="B2" t="s">
        <v>43</v>
      </c>
      <c r="C2" s="30"/>
      <c r="D2" s="3"/>
    </row>
    <row r="3" spans="1:23" ht="13.5" thickBot="1" x14ac:dyDescent="0.25"/>
    <row r="4" spans="1:23" ht="14.25" thickTop="1" thickBot="1" x14ac:dyDescent="0.25">
      <c r="A4" s="5" t="s">
        <v>0</v>
      </c>
      <c r="C4" s="27" t="s">
        <v>36</v>
      </c>
      <c r="D4" s="28" t="s">
        <v>36</v>
      </c>
      <c r="E4" s="49" t="s">
        <v>50</v>
      </c>
    </row>
    <row r="5" spans="1:23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23" x14ac:dyDescent="0.2">
      <c r="A6" s="5" t="s">
        <v>1</v>
      </c>
    </row>
    <row r="7" spans="1:23" x14ac:dyDescent="0.2">
      <c r="A7" t="s">
        <v>2</v>
      </c>
      <c r="C7" s="8">
        <v>54298.491109999828</v>
      </c>
      <c r="D7" s="29" t="s">
        <v>48</v>
      </c>
    </row>
    <row r="8" spans="1:23" x14ac:dyDescent="0.2">
      <c r="A8" t="s">
        <v>3</v>
      </c>
      <c r="C8" s="8">
        <v>0.308417</v>
      </c>
      <c r="D8" s="29" t="s">
        <v>48</v>
      </c>
    </row>
    <row r="9" spans="1:23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23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3" x14ac:dyDescent="0.2">
      <c r="A11" s="10" t="s">
        <v>15</v>
      </c>
      <c r="B11" s="10"/>
      <c r="C11" s="21">
        <f ca="1">INTERCEPT(INDIRECT($D$9):G992,INDIRECT($C$9):F992)</f>
        <v>-7.3347971583133442E-2</v>
      </c>
      <c r="D11" s="3"/>
      <c r="E11" s="10"/>
    </row>
    <row r="12" spans="1:23" x14ac:dyDescent="0.2">
      <c r="A12" s="10" t="s">
        <v>16</v>
      </c>
      <c r="B12" s="10"/>
      <c r="C12" s="21">
        <f ca="1">SLOPE(INDIRECT($D$9):G992,INDIRECT($C$9):F992)</f>
        <v>-2.0822468403022117E-5</v>
      </c>
      <c r="D12" s="3"/>
      <c r="E12" s="10"/>
    </row>
    <row r="13" spans="1:23" x14ac:dyDescent="0.2">
      <c r="A13" s="10" t="s">
        <v>18</v>
      </c>
      <c r="B13" s="10"/>
      <c r="C13" s="3" t="s">
        <v>13</v>
      </c>
    </row>
    <row r="14" spans="1:23" x14ac:dyDescent="0.2">
      <c r="A14" s="10"/>
      <c r="B14" s="10"/>
      <c r="C14" s="10"/>
    </row>
    <row r="15" spans="1:23" x14ac:dyDescent="0.2">
      <c r="A15" s="12" t="s">
        <v>17</v>
      </c>
      <c r="B15" s="10"/>
      <c r="C15" s="13">
        <f ca="1">(C7+C11)+(C8+C12)*INT(MAX(F21:F3533))</f>
        <v>56491.422980455427</v>
      </c>
      <c r="E15" s="14" t="s">
        <v>33</v>
      </c>
      <c r="F15" s="34">
        <v>1</v>
      </c>
    </row>
    <row r="16" spans="1:23" x14ac:dyDescent="0.2">
      <c r="A16" s="16" t="s">
        <v>4</v>
      </c>
      <c r="B16" s="10"/>
      <c r="C16" s="17">
        <f ca="1">+C8+C12</f>
        <v>0.30839617753159698</v>
      </c>
      <c r="E16" s="14" t="s">
        <v>30</v>
      </c>
      <c r="F16" s="35">
        <f ca="1">NOW()+15018.5+$C$5/24</f>
        <v>60195.747966087962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34</v>
      </c>
      <c r="F17" s="15">
        <f ca="1">ROUND(2*(F16-$C$7)/$C$8,0)/2+F15</f>
        <v>19122</v>
      </c>
    </row>
    <row r="18" spans="1:21" ht="14.25" thickTop="1" thickBot="1" x14ac:dyDescent="0.25">
      <c r="A18" s="16" t="s">
        <v>5</v>
      </c>
      <c r="B18" s="10"/>
      <c r="C18" s="19">
        <f ca="1">+C15</f>
        <v>56491.422980455427</v>
      </c>
      <c r="D18" s="20">
        <f ca="1">+C16</f>
        <v>0.30839617753159698</v>
      </c>
      <c r="E18" s="14" t="s">
        <v>35</v>
      </c>
      <c r="F18" s="23">
        <f ca="1">ROUND(2*(F16-$C$15)/$C$16,0)/2+F15</f>
        <v>12012.5</v>
      </c>
    </row>
    <row r="19" spans="1:21" ht="13.5" thickTop="1" x14ac:dyDescent="0.2">
      <c r="E19" s="14" t="s">
        <v>31</v>
      </c>
      <c r="F19" s="18">
        <f ca="1">+$C$15+$C$16*F18-15018.5-$C$5/24</f>
        <v>45177.927896387075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54</v>
      </c>
    </row>
    <row r="21" spans="1:21" x14ac:dyDescent="0.2">
      <c r="A21" s="50" t="s">
        <v>52</v>
      </c>
      <c r="B21" s="51" t="s">
        <v>51</v>
      </c>
      <c r="C21" s="50">
        <v>53259.4349</v>
      </c>
      <c r="D21" s="50">
        <v>3.3E-3</v>
      </c>
      <c r="E21">
        <f t="shared" ref="E21:E26" si="0">+(C21-C$7)/C$8</f>
        <v>-3368.9978503124921</v>
      </c>
      <c r="F21">
        <f>ROUND(2*E21,0)/2</f>
        <v>-3369</v>
      </c>
      <c r="G21">
        <f>+C21-(C$7+F21*C$8)</f>
        <v>6.6300017351750284E-4</v>
      </c>
      <c r="J21">
        <f>+G21</f>
        <v>6.6300017351750284E-4</v>
      </c>
      <c r="O21">
        <f t="shared" ref="O21:O26" ca="1" si="1">+C$11+C$12*$F21</f>
        <v>-3.1970755333519257E-3</v>
      </c>
      <c r="Q21" s="2">
        <f t="shared" ref="Q21:Q26" si="2">+C21-15018.5</f>
        <v>38240.9349</v>
      </c>
    </row>
    <row r="22" spans="1:21" x14ac:dyDescent="0.2">
      <c r="A22" t="s">
        <v>48</v>
      </c>
      <c r="C22" s="8">
        <v>54298.491109999828</v>
      </c>
      <c r="D22" s="8" t="s">
        <v>13</v>
      </c>
      <c r="E22">
        <f t="shared" si="0"/>
        <v>0</v>
      </c>
      <c r="F22">
        <f>ROUND(2*E22,0)/2</f>
        <v>0</v>
      </c>
      <c r="O22">
        <f t="shared" ca="1" si="1"/>
        <v>-7.3347971583133442E-2</v>
      </c>
      <c r="Q22" s="2">
        <f t="shared" si="2"/>
        <v>39279.991109999828</v>
      </c>
      <c r="U22">
        <f>+C22-(C$7+F22*C$8)</f>
        <v>0</v>
      </c>
    </row>
    <row r="23" spans="1:21" x14ac:dyDescent="0.2">
      <c r="A23" s="47" t="s">
        <v>49</v>
      </c>
      <c r="B23" s="48"/>
      <c r="C23" s="47">
        <v>55391.523000000001</v>
      </c>
      <c r="D23" s="47">
        <v>3.0999999999999999E-3</v>
      </c>
      <c r="E23">
        <f t="shared" si="0"/>
        <v>3544.0066209066717</v>
      </c>
      <c r="F23" s="53">
        <f>ROUND(2*E23,0)/2+0.5</f>
        <v>3544.5</v>
      </c>
      <c r="G23">
        <f>+C23-(C$7+F23*C$8)</f>
        <v>-0.15216649982903618</v>
      </c>
      <c r="J23">
        <f>+G23</f>
        <v>-0.15216649982903618</v>
      </c>
      <c r="O23">
        <f t="shared" ca="1" si="1"/>
        <v>-0.14715321083764532</v>
      </c>
      <c r="Q23" s="2">
        <f t="shared" si="2"/>
        <v>40373.023000000001</v>
      </c>
    </row>
    <row r="24" spans="1:21" x14ac:dyDescent="0.2">
      <c r="A24" s="47" t="s">
        <v>49</v>
      </c>
      <c r="B24" s="48"/>
      <c r="C24" s="47">
        <v>55462.456700000002</v>
      </c>
      <c r="D24" s="47">
        <v>4.0000000000000001E-3</v>
      </c>
      <c r="E24">
        <f t="shared" si="0"/>
        <v>3773.9994552835105</v>
      </c>
      <c r="F24" s="53">
        <f>ROUND(2*E24,0)/2+0.5</f>
        <v>3774.5</v>
      </c>
      <c r="G24">
        <f>+C24-(C$7+F24*C$8)</f>
        <v>-0.15437649982777657</v>
      </c>
      <c r="J24">
        <f>+G24</f>
        <v>-0.15437649982777657</v>
      </c>
      <c r="O24">
        <f t="shared" ca="1" si="1"/>
        <v>-0.15194237857034043</v>
      </c>
      <c r="Q24" s="2">
        <f t="shared" si="2"/>
        <v>40443.956700000002</v>
      </c>
    </row>
    <row r="25" spans="1:21" x14ac:dyDescent="0.2">
      <c r="A25" s="47" t="s">
        <v>49</v>
      </c>
      <c r="B25" s="48"/>
      <c r="C25" s="47">
        <v>55462.608999999997</v>
      </c>
      <c r="D25" s="47">
        <v>2.5000000000000001E-3</v>
      </c>
      <c r="E25">
        <f t="shared" si="0"/>
        <v>3774.4932672328982</v>
      </c>
      <c r="F25" s="53">
        <f>ROUND(2*E25,0)/2+0.5</f>
        <v>3775</v>
      </c>
      <c r="G25">
        <f>+C25-(C$7+F25*C$8)</f>
        <v>-0.15628499982994981</v>
      </c>
      <c r="J25">
        <f>+G25</f>
        <v>-0.15628499982994981</v>
      </c>
      <c r="O25">
        <f t="shared" ca="1" si="1"/>
        <v>-0.15195278980454194</v>
      </c>
      <c r="Q25" s="2">
        <f t="shared" si="2"/>
        <v>40444.108999999997</v>
      </c>
    </row>
    <row r="26" spans="1:21" x14ac:dyDescent="0.2">
      <c r="A26" s="50" t="s">
        <v>53</v>
      </c>
      <c r="B26" s="51"/>
      <c r="C26" s="52">
        <v>56491.430899999999</v>
      </c>
      <c r="D26" s="52">
        <v>4.5999999999999999E-3</v>
      </c>
      <c r="E26">
        <f t="shared" si="0"/>
        <v>7110.3077651367184</v>
      </c>
      <c r="F26" s="53">
        <f>ROUND(2*E26,0)/2+0.5</f>
        <v>7111</v>
      </c>
      <c r="G26">
        <f>+C26-(C$7+F26*C$8)</f>
        <v>-0.21349699982965831</v>
      </c>
      <c r="J26">
        <f>+G26</f>
        <v>-0.21349699982965831</v>
      </c>
      <c r="O26">
        <f t="shared" ca="1" si="1"/>
        <v>-0.22141654439702371</v>
      </c>
      <c r="Q26" s="2">
        <f t="shared" si="2"/>
        <v>41472.930899999999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2023-09-08T05:57:04Z</dcterms:modified>
</cp:coreProperties>
</file>