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AC98B7-B2AB-4DA9-9AA5-04693F24113B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Q26" i="1" l="1"/>
  <c r="D9" i="1"/>
  <c r="C9" i="1"/>
  <c r="Q25" i="1"/>
  <c r="Q24" i="1"/>
  <c r="Q23" i="1"/>
  <c r="Q22" i="1"/>
  <c r="C8" i="1"/>
  <c r="E23" i="1"/>
  <c r="F23" i="1"/>
  <c r="C7" i="1"/>
  <c r="E26" i="1"/>
  <c r="F26" i="1"/>
  <c r="D8" i="1"/>
  <c r="F16" i="1"/>
  <c r="F17" i="1" s="1"/>
  <c r="C17" i="1"/>
  <c r="Q21" i="1"/>
  <c r="E21" i="1"/>
  <c r="F21" i="1"/>
  <c r="G21" i="1"/>
  <c r="I21" i="1"/>
  <c r="E24" i="1"/>
  <c r="F24" i="1"/>
  <c r="G24" i="1"/>
  <c r="K24" i="1"/>
  <c r="E22" i="1"/>
  <c r="F22" i="1"/>
  <c r="G22" i="1"/>
  <c r="G23" i="1"/>
  <c r="J23" i="1"/>
  <c r="G26" i="1"/>
  <c r="K26" i="1"/>
  <c r="E25" i="1"/>
  <c r="F25" i="1"/>
  <c r="G25" i="1"/>
  <c r="K25" i="1"/>
  <c r="K22" i="1"/>
  <c r="C12" i="1"/>
  <c r="C11" i="1"/>
  <c r="O23" i="1" l="1"/>
  <c r="O24" i="1"/>
  <c r="C15" i="1"/>
  <c r="O26" i="1"/>
  <c r="O21" i="1"/>
  <c r="O22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<sst xmlns="http://schemas.openxmlformats.org/spreadsheetml/2006/main" count="59" uniqueCount="53">
  <si>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</si>
  <si>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</si>
  <si>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</si>
  <si>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</si>
  <si>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</si>
  <si>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</si>
  <si>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</si>
  <si>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</si>
  <si>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</si>
  <si>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</si>
  <si>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</si>
  <si>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</si>
  <si>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</si>
  <si>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</si>
  <si>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</si>
  <si>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</si>
  <si>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</si>
  <si>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</si>
  <si>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</si>
  <si>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</si>
  <si>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</si>
  <si>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</si>
  <si>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</si>
  <si>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</si>
  <si>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</si>
  <si>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</si>
  <si>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</si>
  <si>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</si>
  <si>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</si>
  <si>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</si>
  <si>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</si>
  <si>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</si>
  <si>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</si>
  <si>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</si>
  <si>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</si>
  <si>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</si>
  <si>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</si>
  <si>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</si>
  <si>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</si>
  <si>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</si>
  <si>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</si>
  <si>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</si>
  <si>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</si>
  <si>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OZ Del</t>
  </si>
  <si>
    <t>G1639-1340</t>
  </si>
  <si>
    <t xml:space="preserve"> OZ Del </t>
  </si>
  <si>
    <t>EW:</t>
  </si>
  <si>
    <t>OZ Del / GSC 1639-1340</t>
  </si>
  <si>
    <t>GCVS</t>
  </si>
  <si>
    <t>OEJV 0168</t>
  </si>
  <si>
    <t>I</t>
  </si>
  <si>
    <t>IBVS 6157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</si>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</sst>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name val="CourierNewPSMT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>
      <alignment vertical="top"/>
    </xf>
    <xf numFmtId="0" fontId="19" fillId="0" borderId="5" xfId="0" applyFont="1" applyBorder="1" applyAlignment="1">
      <alignment horizontal="center" vertical="center"/>
    </xf>
    <xf numFmtId="0" fontId="13" fillId="25" borderId="5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19" fillId="0" borderId="0" xfId="41" applyFont="1"/>
    <xf numFmtId="0" fontId="19" fillId="0" borderId="0" xfId="41" applyFont="1" applyAlignment="1">
      <alignment horizontal="center"/>
    </xf>
    <xf numFmtId="0" fontId="19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OZ Del - O-C Diagr.</a:t>
            </a:r>
          </a:p>
        </c:rich>
      </c:tx>
      <c:layout>
        <c:manualLayout>
          <c:xMode val="edge"/>
          <c:yMode val="edge"/>
          <c:x val="0.4162844036697247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89449541284404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C-4A4E-BF65-A3BBEEDA5BE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C-4A4E-BF65-A3BBEEDA5BE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2">
                  <c:v>-5.8075000000826549E-2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0C-4A4E-BF65-A3BBEEDA5BE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-6.1225000004924368E-2</c:v>
                </c:pt>
                <c:pt idx="3">
                  <c:v>-6.7350000004807953E-2</c:v>
                </c:pt>
                <c:pt idx="4">
                  <c:v>-7.6662500003294554E-2</c:v>
                </c:pt>
                <c:pt idx="5">
                  <c:v>-8.4070000033534598E-2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0C-4A4E-BF65-A3BBEEDA5BE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0C-4A4E-BF65-A3BBEEDA5BE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0C-4A4E-BF65-A3BBEEDA5BE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1.5599999999999999E-2</c:v>
                  </c:pt>
                  <c:pt idx="3">
                    <c:v>5.0000000000000001E-4</c:v>
                  </c:pt>
                  <c:pt idx="4">
                    <c:v>1.8E-3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0C-4A4E-BF65-A3BBEEDA5BE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4.9834141918918634E-2</c:v>
                </c:pt>
                <c:pt idx="1">
                  <c:v>-5.8002303543162437E-2</c:v>
                </c:pt>
                <c:pt idx="2">
                  <c:v>-6.5050204583430485E-2</c:v>
                </c:pt>
                <c:pt idx="3">
                  <c:v>-6.5032406853530816E-2</c:v>
                </c:pt>
                <c:pt idx="4">
                  <c:v>-7.9386276017612084E-2</c:v>
                </c:pt>
                <c:pt idx="5">
                  <c:v>-7.9911309049652268E-2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0C-4A4E-BF65-A3BBEEDA5BEB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6059</c:v>
                </c:pt>
                <c:pt idx="2">
                  <c:v>6455</c:v>
                </c:pt>
                <c:pt idx="3">
                  <c:v>6454</c:v>
                </c:pt>
                <c:pt idx="4">
                  <c:v>7260.5</c:v>
                </c:pt>
                <c:pt idx="5">
                  <c:v>7290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0C-4A4E-BF65-A3BBEEDA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571256"/>
        <c:axId val="1"/>
      </c:scatterChart>
      <c:valAx>
        <c:axId val="60957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93577981651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57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57798165137616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20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65D065E-8514-C5D4-85D6-710C5C611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sqref="A1:D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>
      <c r="A1" s="1" t="s">
        <v>47</v>
      </c>
      <c r="F1" s="38" t="s">
        <v>43</v>
      </c>
      <c r="G1" s="31">
        <v>2010</v>
      </c>
      <c r="H1" s="39"/>
      <c r="I1" s="32" t="s">
        <v>44</v>
      </c>
      <c r="J1" s="40" t="s">
        <v>45</v>
      </c>
      <c r="K1" s="33">
        <v>20.231106</v>
      </c>
      <c r="L1" s="34">
        <v>18.54458</v>
      </c>
      <c r="M1" s="35">
        <v>51322.917000000001</v>
      </c>
      <c r="N1" s="35">
        <v>0.91132500000000005</v>
      </c>
      <c r="O1" s="32" t="s">
        <v>46</v>
      </c>
    </row>
    <row r="2" spans="1:15">
      <c r="A2" t="s">
        <v>25</v>
      </c>
      <c r="B2" t="s">
        <v>46</v>
      </c>
      <c r="C2" s="30"/>
      <c r="D2" s="3"/>
    </row>
    <row r="3" spans="1:15" ht="13.5" thickBot="1"/>
    <row r="4" spans="1:15" ht="14.25" thickTop="1" thickBot="1">
      <c r="A4" s="5" t="s">
        <v>2</v>
      </c>
      <c r="C4" s="27">
        <v>51322.917000000001</v>
      </c>
      <c r="D4" s="28">
        <v>0.91132500000000005</v>
      </c>
    </row>
    <row r="5" spans="1:15" ht="13.5" thickTop="1">
      <c r="A5" s="9" t="s">
        <v>30</v>
      </c>
      <c r="B5" s="10"/>
      <c r="C5" s="11">
        <v>-9.5</v>
      </c>
      <c r="D5" s="10" t="s">
        <v>31</v>
      </c>
      <c r="E5" s="10"/>
    </row>
    <row r="6" spans="1:15">
      <c r="A6" s="5" t="s">
        <v>3</v>
      </c>
    </row>
    <row r="7" spans="1:15">
      <c r="A7" t="s">
        <v>4</v>
      </c>
      <c r="C7" s="8">
        <f>M1</f>
        <v>51322.917000000001</v>
      </c>
      <c r="D7" s="29" t="s">
        <v>48</v>
      </c>
    </row>
    <row r="8" spans="1:15">
      <c r="A8" t="s">
        <v>5</v>
      </c>
      <c r="C8" s="8">
        <f>N1</f>
        <v>0.91132500000000005</v>
      </c>
      <c r="D8" s="29" t="str">
        <f>D7</f>
        <v>GCVS</v>
      </c>
    </row>
    <row r="9" spans="1:15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21</v>
      </c>
      <c r="D10" s="4" t="s">
        <v>22</v>
      </c>
      <c r="E10" s="10"/>
    </row>
    <row r="11" spans="1:15">
      <c r="A11" s="10" t="s">
        <v>17</v>
      </c>
      <c r="B11" s="10"/>
      <c r="C11" s="21">
        <f ca="1">INTERCEPT(INDIRECT($D$9):G992,INDIRECT($C$9):F992)</f>
        <v>4.9834141918918634E-2</v>
      </c>
      <c r="D11" s="3"/>
      <c r="E11" s="10"/>
    </row>
    <row r="12" spans="1:15">
      <c r="A12" s="10" t="s">
        <v>18</v>
      </c>
      <c r="B12" s="10"/>
      <c r="C12" s="21">
        <f ca="1">SLOPE(INDIRECT($D$9):G992,INDIRECT($C$9):F992)</f>
        <v>-1.7797729899666789E-5</v>
      </c>
      <c r="D12" s="3"/>
      <c r="E12" s="10"/>
    </row>
    <row r="13" spans="1:15">
      <c r="A13" s="10" t="s">
        <v>20</v>
      </c>
      <c r="B13" s="10"/>
      <c r="C13" s="3" t="s">
        <v>15</v>
      </c>
    </row>
    <row r="14" spans="1:15">
      <c r="A14" s="10"/>
      <c r="B14" s="10"/>
      <c r="C14" s="10"/>
    </row>
    <row r="15" spans="1:15">
      <c r="A15" s="12" t="s">
        <v>19</v>
      </c>
      <c r="B15" s="10"/>
      <c r="C15" s="13">
        <f ca="1">(C7+C11)+(C8+C12)*INT(MAX(F21:F3533))</f>
        <v>57966.396338690953</v>
      </c>
      <c r="E15" s="14" t="s">
        <v>36</v>
      </c>
      <c r="F15" s="36">
        <v>1</v>
      </c>
    </row>
    <row r="16" spans="1:15">
      <c r="A16" s="16" t="s">
        <v>6</v>
      </c>
      <c r="B16" s="10"/>
      <c r="C16" s="17">
        <f ca="1">+C8+C12</f>
        <v>0.91130720227010042</v>
      </c>
      <c r="E16" s="14" t="s">
        <v>32</v>
      </c>
      <c r="F16" s="37">
        <f ca="1">NOW()+15018.5+$C$5/24</f>
        <v>60313.653053009257</v>
      </c>
    </row>
    <row r="17" spans="1:21" ht="13.5" thickBot="1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9866.5</v>
      </c>
    </row>
    <row r="18" spans="1:21" ht="14.25" thickTop="1" thickBot="1">
      <c r="A18" s="16" t="s">
        <v>7</v>
      </c>
      <c r="B18" s="10"/>
      <c r="C18" s="19">
        <f ca="1">+C15</f>
        <v>57966.396338690953</v>
      </c>
      <c r="D18" s="20">
        <f ca="1">+C16</f>
        <v>0.91130720227010042</v>
      </c>
      <c r="E18" s="14" t="s">
        <v>38</v>
      </c>
      <c r="F18" s="23">
        <f ca="1">ROUND(2*(F16-$C$15)/$C$16,0)/2+F15</f>
        <v>2576.5</v>
      </c>
    </row>
    <row r="19" spans="1:21" ht="13.5" thickTop="1">
      <c r="E19" s="14" t="s">
        <v>33</v>
      </c>
      <c r="F19" s="18">
        <f ca="1">+$C$15+$C$16*F18-15018.5-$C$5/24</f>
        <v>45296.275178673204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>
      <c r="A21" t="s">
        <v>48</v>
      </c>
      <c r="C21" s="8">
        <v>51322.917000000001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4.9834141918918634E-2</v>
      </c>
      <c r="Q21" s="2">
        <f t="shared" ref="Q21:Q26" si="4">+C21-15018.5</f>
        <v>36304.417000000001</v>
      </c>
      <c r="R21" s="2"/>
      <c r="S21" s="2"/>
      <c r="T21" s="2"/>
    </row>
    <row r="22" spans="1:21">
      <c r="A22" s="41" t="s">
        <v>49</v>
      </c>
      <c r="B22" s="42" t="s">
        <v>50</v>
      </c>
      <c r="C22" s="43">
        <v>56844.573949999998</v>
      </c>
      <c r="D22" s="44">
        <v>4.0000000000000002E-4</v>
      </c>
      <c r="E22">
        <f t="shared" si="0"/>
        <v>6058.9328176007421</v>
      </c>
      <c r="F22">
        <f t="shared" si="1"/>
        <v>6059</v>
      </c>
      <c r="G22">
        <f t="shared" si="2"/>
        <v>-6.1225000004924368E-2</v>
      </c>
      <c r="K22">
        <f>+G22</f>
        <v>-6.1225000004924368E-2</v>
      </c>
      <c r="O22">
        <f t="shared" ca="1" si="3"/>
        <v>-5.8002303543162437E-2</v>
      </c>
      <c r="Q22" s="2">
        <f t="shared" si="4"/>
        <v>41826.073949999998</v>
      </c>
      <c r="R22" s="2"/>
      <c r="S22" s="2"/>
      <c r="T22" s="2"/>
    </row>
    <row r="23" spans="1:21">
      <c r="A23" s="45" t="s">
        <v>51</v>
      </c>
      <c r="B23" s="46"/>
      <c r="C23" s="45">
        <v>57205.461799999997</v>
      </c>
      <c r="D23" s="45">
        <v>1.5599999999999999E-2</v>
      </c>
      <c r="E23">
        <f t="shared" si="0"/>
        <v>6454.9362741063787</v>
      </c>
      <c r="F23">
        <f t="shared" si="1"/>
        <v>6455</v>
      </c>
      <c r="G23">
        <f t="shared" si="2"/>
        <v>-5.8075000000826549E-2</v>
      </c>
      <c r="J23">
        <f>+G23</f>
        <v>-5.8075000000826549E-2</v>
      </c>
      <c r="O23">
        <f t="shared" ca="1" si="3"/>
        <v>-6.5050204583430485E-2</v>
      </c>
      <c r="Q23" s="2">
        <f t="shared" si="4"/>
        <v>42186.961799999997</v>
      </c>
      <c r="R23" s="2"/>
      <c r="S23" s="2"/>
      <c r="T23" s="2"/>
    </row>
    <row r="24" spans="1:21">
      <c r="A24" s="47" t="s">
        <v>1</v>
      </c>
      <c r="B24" s="48" t="s">
        <v>50</v>
      </c>
      <c r="C24" s="49">
        <v>57204.5412</v>
      </c>
      <c r="D24" s="49">
        <v>5.0000000000000001E-4</v>
      </c>
      <c r="E24">
        <f t="shared" si="0"/>
        <v>6453.9260966175598</v>
      </c>
      <c r="F24">
        <f t="shared" si="1"/>
        <v>6454</v>
      </c>
      <c r="G24">
        <f t="shared" si="2"/>
        <v>-6.7350000004807953E-2</v>
      </c>
      <c r="K24">
        <f>+G24</f>
        <v>-6.7350000004807953E-2</v>
      </c>
      <c r="O24">
        <f t="shared" ca="1" si="3"/>
        <v>-6.5032406853530816E-2</v>
      </c>
      <c r="Q24" s="2">
        <f t="shared" si="4"/>
        <v>42186.0412</v>
      </c>
      <c r="R24" s="2"/>
      <c r="S24" s="2"/>
      <c r="T24" s="2"/>
    </row>
    <row r="25" spans="1:21">
      <c r="A25" s="50" t="s">
        <v>0</v>
      </c>
      <c r="B25" s="51" t="s">
        <v>50</v>
      </c>
      <c r="C25" s="51">
        <v>57939.515500000001</v>
      </c>
      <c r="D25" s="51">
        <v>1.8E-3</v>
      </c>
      <c r="E25">
        <f t="shared" si="0"/>
        <v>7260.4158779798645</v>
      </c>
      <c r="F25">
        <f t="shared" si="1"/>
        <v>7260.5</v>
      </c>
      <c r="G25">
        <f t="shared" si="2"/>
        <v>-7.6662500003294554E-2</v>
      </c>
      <c r="K25">
        <f>+G25</f>
        <v>-7.6662500003294554E-2</v>
      </c>
      <c r="O25">
        <f t="shared" ca="1" si="3"/>
        <v>-7.9386276017612084E-2</v>
      </c>
      <c r="Q25" s="2">
        <f t="shared" si="4"/>
        <v>42921.015500000001</v>
      </c>
      <c r="R25" s="2"/>
      <c r="S25" s="2"/>
      <c r="T25" s="2"/>
    </row>
    <row r="26" spans="1:21">
      <c r="A26" s="52" t="s">
        <v>52</v>
      </c>
      <c r="B26" s="53" t="s">
        <v>50</v>
      </c>
      <c r="C26" s="54">
        <v>57966.392179999966</v>
      </c>
      <c r="D26" s="54">
        <v>1.1000000000000001E-3</v>
      </c>
      <c r="E26">
        <f t="shared" si="0"/>
        <v>7289.9077497050612</v>
      </c>
      <c r="F26">
        <f t="shared" si="1"/>
        <v>7290</v>
      </c>
      <c r="G26">
        <f t="shared" si="2"/>
        <v>-8.4070000033534598E-2</v>
      </c>
      <c r="K26">
        <f>+G26</f>
        <v>-8.4070000033534598E-2</v>
      </c>
      <c r="O26">
        <f t="shared" ca="1" si="3"/>
        <v>-7.9911309049652268E-2</v>
      </c>
      <c r="Q26" s="2">
        <f t="shared" si="4"/>
        <v>42947.892179999966</v>
      </c>
      <c r="R26" s="2"/>
      <c r="S26" s="2"/>
      <c r="T26" s="2"/>
    </row>
    <row r="27" spans="1:21">
      <c r="C27" s="8"/>
      <c r="D27" s="8"/>
      <c r="Q27" s="2"/>
      <c r="R27" s="2"/>
      <c r="S27" s="2"/>
      <c r="T27" s="2"/>
    </row>
    <row r="28" spans="1:21">
      <c r="C28" s="8"/>
      <c r="D28" s="8"/>
      <c r="Q28" s="2"/>
      <c r="R28" s="2"/>
      <c r="S28" s="2"/>
      <c r="T28" s="2"/>
    </row>
    <row r="29" spans="1:21">
      <c r="C29" s="8"/>
      <c r="D29" s="8"/>
      <c r="Q29" s="2"/>
      <c r="R29" s="2"/>
      <c r="S29" s="2"/>
      <c r="T29" s="2"/>
    </row>
    <row r="30" spans="1:21">
      <c r="C30" s="8"/>
      <c r="D30" s="8"/>
      <c r="Q30" s="2"/>
      <c r="R30" s="2"/>
      <c r="S30" s="2"/>
      <c r="T30" s="2"/>
    </row>
    <row r="31" spans="1:21">
      <c r="C31" s="8"/>
      <c r="D31" s="8"/>
      <c r="Q31" s="2"/>
      <c r="R31" s="2"/>
      <c r="S31" s="2"/>
      <c r="T31" s="2"/>
    </row>
    <row r="32" spans="1:21">
      <c r="C32" s="8"/>
      <c r="D32" s="8"/>
      <c r="Q32" s="2"/>
      <c r="R32" s="2"/>
      <c r="S32" s="2"/>
      <c r="T32" s="2"/>
    </row>
    <row r="33" spans="3:20">
      <c r="C33" s="8"/>
      <c r="D33" s="8"/>
      <c r="Q33" s="2"/>
      <c r="R33" s="2"/>
      <c r="S33" s="2"/>
      <c r="T33" s="2"/>
    </row>
    <row r="34" spans="3:20">
      <c r="C34" s="8"/>
      <c r="D34" s="8"/>
    </row>
    <row r="35" spans="3:20">
      <c r="C35" s="8"/>
      <c r="D35" s="8"/>
    </row>
    <row r="36" spans="3:20">
      <c r="C36" s="8"/>
      <c r="D36" s="8"/>
    </row>
    <row r="37" spans="3:20">
      <c r="C37" s="8"/>
      <c r="D37" s="8"/>
    </row>
    <row r="38" spans="3:20">
      <c r="C38" s="8"/>
      <c r="D38" s="8"/>
    </row>
    <row r="39" spans="3:20">
      <c r="C39" s="8"/>
      <c r="D39" s="8"/>
    </row>
    <row r="40" spans="3:20">
      <c r="C40" s="8"/>
      <c r="D40" s="8"/>
    </row>
    <row r="41" spans="3:20">
      <c r="C41" s="8"/>
      <c r="D41" s="8"/>
    </row>
    <row r="42" spans="3:20">
      <c r="C42" s="8"/>
      <c r="D42" s="8"/>
    </row>
    <row r="43" spans="3:20">
      <c r="C43" s="8"/>
      <c r="D43" s="8"/>
    </row>
    <row r="44" spans="3:20">
      <c r="C44" s="8"/>
      <c r="D44" s="8"/>
    </row>
    <row r="45" spans="3:20">
      <c r="C45" s="8"/>
      <c r="D45" s="8"/>
    </row>
    <row r="46" spans="3:20">
      <c r="C46" s="8"/>
      <c r="D46" s="8"/>
    </row>
    <row r="47" spans="3:20">
      <c r="C47" s="8"/>
      <c r="D47" s="8"/>
    </row>
    <row r="48" spans="3:20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6:D26" name="Range1"/>
  </protectedRanges>
  <phoneticPr fontId="8" type="noConversion"/>
  <hyperlinks>
    <hyperlink ref="H744" r:id="rId1" display="http://vsolj.cetus-net.org/bulletin.html"/>
    <hyperlink ref="H64514" r:id="rId2" display="http://vsolj.cetus-net.org/bulletin.html"/>
    <hyperlink ref="H64507" r:id="rId3" display="https://www.aavso.org/ejaavso"/>
    <hyperlink ref="AP658" r:id="rId4" display="http://cdsbib.u-strasbg.fr/cgi-bin/cdsbib?1990RMxAA..21..381G"/>
    <hyperlink ref="AP662" r:id="rId5" display="http://cdsbib.u-strasbg.fr/cgi-bin/cdsbib?1990RMxAA..21..381G"/>
    <hyperlink ref="AP661" r:id="rId6" display="http://cdsbib.u-strasbg.fr/cgi-bin/cdsbib?1990RMxAA..21..381G"/>
    <hyperlink ref="AP642" r:id="rId7" display="http://cdsbib.u-strasbg.fr/cgi-bin/cdsbib?1990RMxAA..21..381G"/>
    <hyperlink ref="I64514" r:id="rId8" display="http://vsolj.cetus-net.org/bulletin.html"/>
    <hyperlink ref="AQ798" r:id="rId9" display="http://cdsbib.u-strasbg.fr/cgi-bin/cdsbib?1990RMxAA..21..381G"/>
    <hyperlink ref="AQ55564" r:id="rId10" display="http://cdsbib.u-strasbg.fr/cgi-bin/cdsbib?1990RMxAA..21..381G"/>
    <hyperlink ref="AQ799" r:id="rId11" display="http://cdsbib.u-strasbg.fr/cgi-bin/cdsbib?1990RMxAA..21..381G"/>
    <hyperlink ref="H64511" r:id="rId12" display="https://www.aavso.org/ejaavso"/>
    <hyperlink ref="H1684" r:id="rId13" display="http://vsolj.cetus-net.org/bulletin.html"/>
    <hyperlink ref="AP2928" r:id="rId14" display="http://cdsbib.u-strasbg.fr/cgi-bin/cdsbib?1990RMxAA..21..381G"/>
    <hyperlink ref="AP2931" r:id="rId15" display="http://cdsbib.u-strasbg.fr/cgi-bin/cdsbib?1990RMxAA..21..381G"/>
    <hyperlink ref="AP2929" r:id="rId16" display="http://cdsbib.u-strasbg.fr/cgi-bin/cdsbib?1990RMxAA..21..381G"/>
    <hyperlink ref="AP2913" r:id="rId17" display="http://cdsbib.u-strasbg.fr/cgi-bin/cdsbib?1990RMxAA..21..381G"/>
    <hyperlink ref="I1684" r:id="rId18" display="http://vsolj.cetus-net.org/bulletin.html"/>
    <hyperlink ref="AQ3142" r:id="rId19" display="http://cdsbib.u-strasbg.fr/cgi-bin/cdsbib?1990RMxAA..21..381G"/>
    <hyperlink ref="AQ65379" r:id="rId20" display="http://cdsbib.u-strasbg.fr/cgi-bin/cdsbib?1990RMxAA..21..381G"/>
    <hyperlink ref="AQ3146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2024-01-04T02:40:23Z</dcterms:modified>
</cp:coreProperties>
</file>