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6B1EA51-FD48-4439-9775-7705E37412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E22" i="1"/>
  <c r="F22" i="1"/>
  <c r="G22" i="1"/>
  <c r="K22" i="1" s="1"/>
  <c r="E23" i="1"/>
  <c r="F23" i="1"/>
  <c r="G23" i="1" s="1"/>
  <c r="K23" i="1" s="1"/>
  <c r="D9" i="1"/>
  <c r="C9" i="1"/>
  <c r="Q22" i="1"/>
  <c r="Q23" i="1"/>
  <c r="B2" i="1"/>
  <c r="A1" i="1"/>
  <c r="E21" i="1"/>
  <c r="F21" i="1"/>
  <c r="G21" i="1"/>
  <c r="I21" i="1"/>
  <c r="D8" i="1"/>
  <c r="F16" i="1"/>
  <c r="F17" i="1" s="1"/>
  <c r="C17" i="1"/>
  <c r="Q21" i="1"/>
  <c r="C12" i="1"/>
  <c r="C16" i="1" l="1"/>
  <c r="D18" i="1" s="1"/>
  <c r="C11" i="1"/>
  <c r="C15" i="1" l="1"/>
  <c r="O23" i="1"/>
  <c r="O21" i="1"/>
  <c r="O24" i="1"/>
  <c r="O22" i="1"/>
  <c r="C18" i="1" l="1"/>
  <c r="F18" i="1"/>
  <c r="F19" i="1" s="1"/>
</calcChain>
</file>

<file path=xl/sharedStrings.xml><?xml version="1.0" encoding="utf-8"?>
<sst xmlns="http://schemas.openxmlformats.org/spreadsheetml/2006/main" count="62" uniqueCount="56">
  <si>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</si>
  <si>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</si>
  <si>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</si>
  <si>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</si>
  <si>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</si>
  <si>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</si>
  <si>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</si>
  <si>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</si>
  <si>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</si>
  <si>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</si>
  <si>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</si>
  <si>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</si>
  <si>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</si>
  <si>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</si>
  <si>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</si>
  <si>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</si>
  <si>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</si>
  <si>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</si>
  <si>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</si>
  <si>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</si>
  <si>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</si>
  <si>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</si>
  <si>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</si>
  <si>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</si>
  <si>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</si>
  <si>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</si>
  <si>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</si>
  <si>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</si>
  <si>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</si>
  <si>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</si>
  <si>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</si>
  <si>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</si>
  <si>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</si>
  <si>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</si>
  <si>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</si>
  <si>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</si>
  <si>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</si>
  <si>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</si>
  <si>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</si>
  <si>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</si>
  <si>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</si>
  <si>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</si>
  <si>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AP Dor</t>
  </si>
  <si>
    <t>2017K</t>
  </si>
  <si>
    <t>G8517-1373</t>
  </si>
  <si>
    <t xml:space="preserve">            </t>
  </si>
  <si>
    <t xml:space="preserve">                    </t>
  </si>
  <si>
    <t xml:space="preserve">EW:       </t>
  </si>
  <si>
    <t>pr_6</t>
  </si>
  <si>
    <t xml:space="preserve">       </t>
  </si>
  <si>
    <t>VSX</t>
  </si>
  <si>
    <t>as of 2017-12-07</t>
  </si>
  <si>
    <t>I</t>
  </si>
  <si>
    <t>OEJV 0179</t>
  </si>
  <si>
    <t>JAVSO 49, 251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</si>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</sst>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5" fillId="24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6" fillId="24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17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2" fillId="0" borderId="0" xfId="0" applyFont="1" applyAlignme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AP Dor - O-C Diagr.</a:t>
            </a:r>
          </a:p>
        </c:rich>
      </c:tx>
      <c:layout>
        <c:manualLayout>
          <c:xMode val="edge"/>
          <c:yMode val="edge"/>
          <c:x val="0.38796992481203008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05263157894736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D9-4DCF-82F3-1D751BE1CE6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D9-4DCF-82F3-1D751BE1CE6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D9-4DCF-82F3-1D751BE1CE6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-1.9633000003523193E-2</c:v>
                </c:pt>
                <c:pt idx="2">
                  <c:v>-1.7623499996261671E-2</c:v>
                </c:pt>
                <c:pt idx="3">
                  <c:v>-1.0803999997733627E-2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D9-4DCF-82F3-1D751BE1CE6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D9-4DCF-82F3-1D751BE1CE6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D9-4DCF-82F3-1D751BE1CE6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1.91E-3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D9-4DCF-82F3-1D751BE1CE6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-5.4391141076814545E-2</c:v>
                </c:pt>
                <c:pt idx="1">
                  <c:v>-1.9877203790166838E-2</c:v>
                </c:pt>
                <c:pt idx="2">
                  <c:v>-1.7279820599136256E-2</c:v>
                </c:pt>
                <c:pt idx="3">
                  <c:v>-1.0903475608215391E-2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D9-4DCF-82F3-1D751BE1CE6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19819</c:v>
                </c:pt>
                <c:pt idx="2">
                  <c:v>21310.5</c:v>
                </c:pt>
                <c:pt idx="3">
                  <c:v>24972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D9-4DCF-82F3-1D751BE1C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49168"/>
        <c:axId val="1"/>
      </c:scatterChart>
      <c:valAx>
        <c:axId val="613249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49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53064690443099"/>
          <c:w val="0.71428571428571441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60A19F4-057B-7254-EC67-848585563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tr">
        <f>F1&amp;" / GSC "&amp;RIGHT(I1,9)</f>
        <v>AP Dor / GSC 8517-1373</v>
      </c>
      <c r="F1" s="32" t="s">
        <v>42</v>
      </c>
      <c r="G1" s="28" t="s">
        <v>43</v>
      </c>
      <c r="H1" s="33"/>
      <c r="I1" s="34" t="s">
        <v>44</v>
      </c>
      <c r="J1" s="35" t="s">
        <v>42</v>
      </c>
      <c r="K1" s="36">
        <v>5.0644999999999998</v>
      </c>
      <c r="L1" s="36">
        <v>59.030340000000002</v>
      </c>
      <c r="M1" s="37" t="s">
        <v>45</v>
      </c>
      <c r="N1" s="37" t="s">
        <v>46</v>
      </c>
      <c r="O1" s="36" t="s">
        <v>47</v>
      </c>
      <c r="P1" s="36">
        <v>9.3800000000000008</v>
      </c>
      <c r="Q1" s="36">
        <v>9.6</v>
      </c>
      <c r="R1" s="38" t="s">
        <v>48</v>
      </c>
      <c r="S1" s="39" t="s">
        <v>49</v>
      </c>
    </row>
    <row r="2" spans="1:19" x14ac:dyDescent="0.2">
      <c r="A2" t="s">
        <v>23</v>
      </c>
      <c r="B2" t="str">
        <f>O1</f>
        <v xml:space="preserve">EW:       </v>
      </c>
      <c r="C2" s="27"/>
      <c r="D2" s="3"/>
    </row>
    <row r="3" spans="1:19" ht="13.5" thickBot="1" x14ac:dyDescent="0.25">
      <c r="C3" t="s">
        <v>51</v>
      </c>
    </row>
    <row r="4" spans="1:19" ht="13.5" thickBot="1" x14ac:dyDescent="0.25">
      <c r="A4" s="5" t="s">
        <v>0</v>
      </c>
      <c r="C4" s="40" t="s">
        <v>37</v>
      </c>
      <c r="D4" s="41" t="s">
        <v>37</v>
      </c>
    </row>
    <row r="5" spans="1:19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51">
        <v>48500.32</v>
      </c>
      <c r="D7" s="26" t="s">
        <v>50</v>
      </c>
    </row>
    <row r="8" spans="1:19" x14ac:dyDescent="0.2">
      <c r="A8" t="s">
        <v>3</v>
      </c>
      <c r="C8" s="51">
        <v>0.42718699999999998</v>
      </c>
      <c r="D8" s="26" t="str">
        <f>D7</f>
        <v>VSX</v>
      </c>
    </row>
    <row r="9" spans="1:19" x14ac:dyDescent="0.2">
      <c r="A9" s="24" t="s">
        <v>32</v>
      </c>
      <c r="B9" s="31">
        <v>22</v>
      </c>
      <c r="C9" s="22" t="str">
        <f>"F"&amp;B9</f>
        <v>F22</v>
      </c>
      <c r="D9" s="23" t="str">
        <f>"G"&amp;B9</f>
        <v>G22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-5.4391141076814545E-2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1.7414570506406837E-6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59168.02286052439</v>
      </c>
      <c r="E15" s="14" t="s">
        <v>34</v>
      </c>
      <c r="F15" s="29">
        <v>1</v>
      </c>
    </row>
    <row r="16" spans="1:19" x14ac:dyDescent="0.2">
      <c r="A16" s="16" t="s">
        <v>4</v>
      </c>
      <c r="B16" s="10"/>
      <c r="C16" s="17">
        <f ca="1">+C8+C12</f>
        <v>0.4271887414570506</v>
      </c>
      <c r="E16" s="14" t="s">
        <v>30</v>
      </c>
      <c r="F16" s="30">
        <f ca="1">NOW()+15018.5+$C$5/24</f>
        <v>60326.60551793981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27685</v>
      </c>
    </row>
    <row r="18" spans="1:21" ht="14.25" thickTop="1" thickBot="1" x14ac:dyDescent="0.25">
      <c r="A18" s="16" t="s">
        <v>5</v>
      </c>
      <c r="B18" s="10"/>
      <c r="C18" s="19">
        <f ca="1">+C15</f>
        <v>59168.02286052439</v>
      </c>
      <c r="D18" s="20">
        <f ca="1">+C16</f>
        <v>0.4271887414570506</v>
      </c>
      <c r="E18" s="14" t="s">
        <v>36</v>
      </c>
      <c r="F18" s="23">
        <f ca="1">ROUND(2*(F16-$C$15)/$C$16,0)/2+F15</f>
        <v>2713</v>
      </c>
    </row>
    <row r="19" spans="1:21" ht="13.5" thickTop="1" x14ac:dyDescent="0.2">
      <c r="E19" s="14" t="s">
        <v>31</v>
      </c>
      <c r="F19" s="18">
        <f ca="1">+$C$15+$C$16*F18-15018.5-$C$5/24</f>
        <v>45308.881749430708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50</v>
      </c>
      <c r="C21" s="8">
        <v>48500.32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-5.4391141076814545E-2</v>
      </c>
      <c r="Q21" s="2">
        <f>+C21-15018.5</f>
        <v>33481.82</v>
      </c>
    </row>
    <row r="22" spans="1:21" x14ac:dyDescent="0.2">
      <c r="A22" s="42" t="s">
        <v>53</v>
      </c>
      <c r="B22" s="43" t="s">
        <v>52</v>
      </c>
      <c r="C22" s="44">
        <v>56966.719519999999</v>
      </c>
      <c r="D22" s="44">
        <v>2.0000000000000001E-4</v>
      </c>
      <c r="E22">
        <f>+(C22-C$7)/C$8</f>
        <v>19818.954041204437</v>
      </c>
      <c r="F22">
        <f>ROUND(2*E22,0)/2</f>
        <v>19819</v>
      </c>
      <c r="G22">
        <f>+C22-(C$7+F22*C$8)</f>
        <v>-1.9633000003523193E-2</v>
      </c>
      <c r="K22">
        <f>+G22</f>
        <v>-1.9633000003523193E-2</v>
      </c>
      <c r="O22">
        <f ca="1">+C$11+C$12*$F22</f>
        <v>-1.9877203790166838E-2</v>
      </c>
      <c r="Q22" s="2">
        <f>+C22-15018.5</f>
        <v>41948.219519999999</v>
      </c>
    </row>
    <row r="23" spans="1:21" x14ac:dyDescent="0.2">
      <c r="A23" s="42" t="s">
        <v>53</v>
      </c>
      <c r="B23" s="43" t="s">
        <v>52</v>
      </c>
      <c r="C23" s="44">
        <v>57603.870940000001</v>
      </c>
      <c r="D23" s="44">
        <v>2.9999999999999997E-4</v>
      </c>
      <c r="E23">
        <f>+(C23-C$7)/C$8</f>
        <v>21310.458745233354</v>
      </c>
      <c r="F23">
        <f>ROUND(2*E23,0)/2</f>
        <v>21310.5</v>
      </c>
      <c r="G23">
        <f>+C23-(C$7+F23*C$8)</f>
        <v>-1.7623499996261671E-2</v>
      </c>
      <c r="K23">
        <f>+G23</f>
        <v>-1.7623499996261671E-2</v>
      </c>
      <c r="O23">
        <f ca="1">+C$11+C$12*$F23</f>
        <v>-1.7279820599136256E-2</v>
      </c>
      <c r="Q23" s="2">
        <f>+C23-15018.5</f>
        <v>42585.370940000001</v>
      </c>
    </row>
    <row r="24" spans="1:21" ht="12" customHeight="1" x14ac:dyDescent="0.2">
      <c r="A24" s="45" t="s">
        <v>54</v>
      </c>
      <c r="B24" s="46" t="s">
        <v>55</v>
      </c>
      <c r="C24" s="47">
        <v>59168.022960000002</v>
      </c>
      <c r="D24" s="47">
        <v>1.91E-3</v>
      </c>
      <c r="E24">
        <f>+(C24-C$7)/C$8</f>
        <v>24971.97470896821</v>
      </c>
      <c r="F24">
        <f>ROUND(2*E24,0)/2</f>
        <v>24972</v>
      </c>
      <c r="G24">
        <f>+C24-(C$7+F24*C$8)</f>
        <v>-1.0803999997733627E-2</v>
      </c>
      <c r="K24">
        <f>+G24</f>
        <v>-1.0803999997733627E-2</v>
      </c>
      <c r="O24">
        <f ca="1">+C$11+C$12*$F24</f>
        <v>-1.0903475608215391E-2</v>
      </c>
      <c r="Q24" s="2">
        <f>+C24-15018.5</f>
        <v>44149.522960000002</v>
      </c>
    </row>
    <row r="25" spans="1:21" ht="12" customHeight="1" x14ac:dyDescent="0.2">
      <c r="A25" s="48"/>
      <c r="B25" s="49"/>
      <c r="C25" s="50"/>
      <c r="D25" s="48"/>
      <c r="Q25" s="2"/>
    </row>
    <row r="26" spans="1:21" ht="12" customHeight="1" x14ac:dyDescent="0.2">
      <c r="C26" s="8"/>
      <c r="D26" s="8"/>
      <c r="Q26" s="2"/>
    </row>
    <row r="27" spans="1:21" ht="12" customHeight="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2024-01-17T01:31:56Z</dcterms:modified>
</cp:coreProperties>
</file>