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9876423-5861-4844-BDA6-5B5B3B9E7C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87" i="1" l="1"/>
  <c r="F87" i="1"/>
  <c r="G87" i="1"/>
  <c r="L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93" i="1"/>
  <c r="F93" i="1"/>
  <c r="E94" i="1"/>
  <c r="F94" i="1"/>
  <c r="E95" i="1"/>
  <c r="F95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93" i="1"/>
  <c r="G94" i="1"/>
  <c r="G95" i="1"/>
  <c r="Q87" i="1"/>
  <c r="L88" i="1"/>
  <c r="Q88" i="1"/>
  <c r="L89" i="1"/>
  <c r="Q89" i="1"/>
  <c r="L90" i="1"/>
  <c r="Q90" i="1"/>
  <c r="L91" i="1"/>
  <c r="Q91" i="1"/>
  <c r="L92" i="1"/>
  <c r="Q92" i="1"/>
  <c r="K94" i="1"/>
  <c r="Q94" i="1"/>
  <c r="Q95" i="1"/>
  <c r="Q93" i="1"/>
  <c r="Q76" i="1"/>
  <c r="Q79" i="1"/>
  <c r="Q80" i="1"/>
  <c r="Q81" i="1"/>
  <c r="Q82" i="1"/>
  <c r="Q83" i="1"/>
  <c r="Q84" i="1"/>
  <c r="Q85" i="1"/>
  <c r="Q86" i="1"/>
  <c r="Q77" i="1"/>
  <c r="Q78" i="1"/>
  <c r="D9" i="1"/>
  <c r="C9" i="1"/>
  <c r="Q75" i="1"/>
  <c r="F16" i="1"/>
  <c r="F17" i="1" s="1"/>
  <c r="C17" i="1"/>
  <c r="Q25" i="1"/>
  <c r="Q27" i="1"/>
  <c r="Q29" i="1"/>
  <c r="Q31" i="1"/>
  <c r="Q33" i="1"/>
  <c r="Q35" i="1"/>
  <c r="Q38" i="1"/>
  <c r="Q39" i="1"/>
  <c r="Q40" i="1"/>
  <c r="Q41" i="1"/>
  <c r="Q42" i="1"/>
  <c r="Q43" i="1"/>
  <c r="Q44" i="1"/>
  <c r="Q45" i="1"/>
  <c r="Q26" i="1"/>
  <c r="Q28" i="1"/>
  <c r="Q30" i="1"/>
  <c r="Q32" i="1"/>
  <c r="Q34" i="1"/>
  <c r="Q36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7" i="1"/>
  <c r="Q68" i="1"/>
  <c r="Q69" i="1"/>
  <c r="Q70" i="1"/>
  <c r="Q71" i="1"/>
  <c r="Q72" i="1"/>
  <c r="Q73" i="1"/>
  <c r="Q74" i="1"/>
  <c r="Q61" i="1"/>
  <c r="Q62" i="1"/>
  <c r="Q63" i="1"/>
  <c r="Q64" i="1"/>
  <c r="Q65" i="1"/>
  <c r="Q66" i="1"/>
  <c r="Q37" i="1"/>
  <c r="E38" i="1"/>
  <c r="F38" i="1"/>
  <c r="E57" i="1"/>
  <c r="F57" i="1"/>
  <c r="E53" i="1"/>
  <c r="F53" i="1"/>
  <c r="G53" i="1"/>
  <c r="J53" i="1"/>
  <c r="E45" i="1"/>
  <c r="F45" i="1"/>
  <c r="G45" i="1"/>
  <c r="J45" i="1"/>
  <c r="E23" i="1"/>
  <c r="F23" i="1"/>
  <c r="G23" i="1"/>
  <c r="H23" i="1"/>
  <c r="E60" i="1"/>
  <c r="F60" i="1"/>
  <c r="G60" i="1"/>
  <c r="J60" i="1"/>
  <c r="E48" i="1"/>
  <c r="F48" i="1"/>
  <c r="G48" i="1"/>
  <c r="J48" i="1"/>
  <c r="K65" i="1"/>
  <c r="E26" i="1"/>
  <c r="F26" i="1"/>
  <c r="E34" i="1"/>
  <c r="F34" i="1"/>
  <c r="K83" i="1"/>
  <c r="K79" i="1"/>
  <c r="K74" i="1"/>
  <c r="E54" i="1"/>
  <c r="F54" i="1"/>
  <c r="G54" i="1"/>
  <c r="J54" i="1"/>
  <c r="K77" i="1"/>
  <c r="K81" i="1"/>
  <c r="E32" i="1"/>
  <c r="F32" i="1"/>
  <c r="G32" i="1"/>
  <c r="H32" i="1"/>
  <c r="K95" i="1"/>
  <c r="K72" i="1"/>
  <c r="E31" i="1"/>
  <c r="F31" i="1"/>
  <c r="G31" i="1"/>
  <c r="H31" i="1"/>
  <c r="G57" i="1"/>
  <c r="J57" i="1"/>
  <c r="E51" i="1"/>
  <c r="F51" i="1"/>
  <c r="G51" i="1"/>
  <c r="J51" i="1"/>
  <c r="E63" i="1"/>
  <c r="F63" i="1"/>
  <c r="G63" i="1"/>
  <c r="K63" i="1"/>
  <c r="E40" i="1"/>
  <c r="F40" i="1"/>
  <c r="G40" i="1"/>
  <c r="J40" i="1"/>
  <c r="G34" i="1"/>
  <c r="H34" i="1"/>
  <c r="E21" i="1"/>
  <c r="F21" i="1"/>
  <c r="G21" i="1"/>
  <c r="H21" i="1"/>
  <c r="E41" i="1"/>
  <c r="F41" i="1"/>
  <c r="E36" i="1"/>
  <c r="F36" i="1"/>
  <c r="G36" i="1"/>
  <c r="H36" i="1"/>
  <c r="E62" i="1"/>
  <c r="F62" i="1"/>
  <c r="G62" i="1"/>
  <c r="K62" i="1"/>
  <c r="E22" i="1"/>
  <c r="F22" i="1"/>
  <c r="G22" i="1"/>
  <c r="H22" i="1"/>
  <c r="E44" i="1"/>
  <c r="F44" i="1"/>
  <c r="G44" i="1"/>
  <c r="J44" i="1"/>
  <c r="E33" i="1"/>
  <c r="F33" i="1"/>
  <c r="G33" i="1"/>
  <c r="H33" i="1"/>
  <c r="E42" i="1"/>
  <c r="F42" i="1"/>
  <c r="G42" i="1"/>
  <c r="J42" i="1"/>
  <c r="E39" i="1"/>
  <c r="F39" i="1"/>
  <c r="G39" i="1"/>
  <c r="J39" i="1"/>
  <c r="K76" i="1"/>
  <c r="E35" i="1"/>
  <c r="F35" i="1"/>
  <c r="G35" i="1"/>
  <c r="H35" i="1"/>
  <c r="E43" i="1"/>
  <c r="F43" i="1"/>
  <c r="G43" i="1"/>
  <c r="J43" i="1"/>
  <c r="E55" i="1"/>
  <c r="F55" i="1"/>
  <c r="G55" i="1"/>
  <c r="J55" i="1"/>
  <c r="E30" i="1"/>
  <c r="F30" i="1"/>
  <c r="G30" i="1"/>
  <c r="H30" i="1"/>
  <c r="E61" i="1"/>
  <c r="F61" i="1"/>
  <c r="G61" i="1"/>
  <c r="K61" i="1"/>
  <c r="K84" i="1"/>
  <c r="K73" i="1"/>
  <c r="E25" i="1"/>
  <c r="F25" i="1"/>
  <c r="G25" i="1"/>
  <c r="H25" i="1"/>
  <c r="K78" i="1"/>
  <c r="E52" i="1"/>
  <c r="F52" i="1"/>
  <c r="G52" i="1"/>
  <c r="J52" i="1"/>
  <c r="E50" i="1"/>
  <c r="F50" i="1"/>
  <c r="G50" i="1"/>
  <c r="J50" i="1"/>
  <c r="K69" i="1"/>
  <c r="E28" i="1"/>
  <c r="F28" i="1"/>
  <c r="G28" i="1"/>
  <c r="H28" i="1"/>
  <c r="K70" i="1"/>
  <c r="E46" i="1"/>
  <c r="F46" i="1"/>
  <c r="G46" i="1"/>
  <c r="J46" i="1"/>
  <c r="K82" i="1"/>
  <c r="G26" i="1"/>
  <c r="H26" i="1"/>
  <c r="E56" i="1"/>
  <c r="F56" i="1"/>
  <c r="G56" i="1"/>
  <c r="J56" i="1"/>
  <c r="E27" i="1"/>
  <c r="F27" i="1"/>
  <c r="G27" i="1"/>
  <c r="H27" i="1"/>
  <c r="E37" i="1"/>
  <c r="F37" i="1"/>
  <c r="E49" i="1"/>
  <c r="F49" i="1"/>
  <c r="G49" i="1"/>
  <c r="J49" i="1"/>
  <c r="G38" i="1"/>
  <c r="J38" i="1"/>
  <c r="E59" i="1"/>
  <c r="F59" i="1"/>
  <c r="G59" i="1"/>
  <c r="J59" i="1"/>
  <c r="K71" i="1"/>
  <c r="E24" i="1"/>
  <c r="F24" i="1"/>
  <c r="G24" i="1"/>
  <c r="H24" i="1"/>
  <c r="K86" i="1"/>
  <c r="K75" i="1"/>
  <c r="E29" i="1"/>
  <c r="F29" i="1"/>
  <c r="G29" i="1"/>
  <c r="H29" i="1"/>
  <c r="G41" i="1"/>
  <c r="J41" i="1"/>
  <c r="E58" i="1"/>
  <c r="F58" i="1"/>
  <c r="G58" i="1"/>
  <c r="J58" i="1"/>
  <c r="E47" i="1"/>
  <c r="F47" i="1"/>
  <c r="G47" i="1"/>
  <c r="J47" i="1"/>
  <c r="K67" i="1"/>
  <c r="K68" i="1"/>
  <c r="K80" i="1"/>
  <c r="K93" i="1"/>
  <c r="K85" i="1"/>
  <c r="K66" i="1"/>
  <c r="K64" i="1"/>
  <c r="C11" i="1"/>
  <c r="C12" i="1"/>
  <c r="C16" i="1" l="1"/>
  <c r="D18" i="1" s="1"/>
  <c r="O67" i="1"/>
  <c r="O55" i="1"/>
  <c r="O48" i="1"/>
  <c r="O68" i="1"/>
  <c r="O54" i="1"/>
  <c r="O79" i="1"/>
  <c r="O42" i="1"/>
  <c r="O89" i="1"/>
  <c r="O66" i="1"/>
  <c r="O39" i="1"/>
  <c r="O69" i="1"/>
  <c r="O62" i="1"/>
  <c r="O80" i="1"/>
  <c r="O58" i="1"/>
  <c r="O64" i="1"/>
  <c r="O45" i="1"/>
  <c r="O41" i="1"/>
  <c r="O52" i="1"/>
  <c r="O43" i="1"/>
  <c r="O38" i="1"/>
  <c r="O76" i="1"/>
  <c r="O81" i="1"/>
  <c r="O85" i="1"/>
  <c r="O74" i="1"/>
  <c r="O92" i="1"/>
  <c r="O50" i="1"/>
  <c r="O56" i="1"/>
  <c r="O75" i="1"/>
  <c r="O87" i="1"/>
  <c r="O70" i="1"/>
  <c r="O60" i="1"/>
  <c r="O37" i="1"/>
  <c r="O84" i="1"/>
  <c r="O57" i="1"/>
  <c r="O71" i="1"/>
  <c r="O78" i="1"/>
  <c r="O65" i="1"/>
  <c r="O95" i="1"/>
  <c r="O49" i="1"/>
  <c r="O91" i="1"/>
  <c r="O86" i="1"/>
  <c r="O53" i="1"/>
  <c r="O90" i="1"/>
  <c r="O44" i="1"/>
  <c r="O72" i="1"/>
  <c r="O93" i="1"/>
  <c r="O47" i="1"/>
  <c r="O82" i="1"/>
  <c r="O46" i="1"/>
  <c r="O77" i="1"/>
  <c r="O94" i="1"/>
  <c r="O61" i="1"/>
  <c r="C15" i="1"/>
  <c r="O51" i="1"/>
  <c r="O73" i="1"/>
  <c r="O40" i="1"/>
  <c r="O88" i="1"/>
  <c r="O83" i="1"/>
  <c r="O63" i="1"/>
  <c r="O59" i="1"/>
  <c r="C18" i="1" l="1"/>
  <c r="F18" i="1"/>
  <c r="F19" i="1" s="1"/>
</calcChain>
</file>

<file path=xl/sharedStrings.xml><?xml version="1.0" encoding="utf-8"?>
<sst xmlns="http://schemas.openxmlformats.org/spreadsheetml/2006/main" count="220" uniqueCount="60">
  <si>
    <t>OEJV 0198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</si>
  <si>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</si>
  <si>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</si>
  <si>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</si>
  <si>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</si>
  <si>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</si>
  <si>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</si>
  <si>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</si>
  <si>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</si>
  <si>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</si>
  <si>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</si>
  <si>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</si>
  <si>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</si>
  <si>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</si>
  <si>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</si>
  <si>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</si>
  <si>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</si>
  <si>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</si>
  <si>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</si>
  <si>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</si>
  <si>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</si>
  <si>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</si>
  <si>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</si>
  <si>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</si>
  <si>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</si>
  <si>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</si>
  <si>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</si>
  <si>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</si>
  <si>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</si>
  <si>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</si>
  <si>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IBVS 5507</t>
  </si>
  <si>
    <t>I</t>
  </si>
  <si>
    <t>II</t>
  </si>
  <si>
    <t>RW Dor / GSC 09166-00716</t>
  </si>
  <si>
    <t>EW/KW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</si>
  <si>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</si>
  <si>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</si>
  <si>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</si>
  <si>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</si>
  <si>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</si>
  <si>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</si>
  <si>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</si>
  <si>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1960</t>
  </si>
  <si>
    <t>pg</t>
  </si>
  <si>
    <t>IBVS 2346</t>
  </si>
  <si>
    <t>PE</t>
  </si>
  <si>
    <t>Add cycle</t>
  </si>
  <si>
    <t>Old Cycle</t>
  </si>
  <si>
    <t>vis</t>
  </si>
  <si>
    <t>OEJV 0179</t>
  </si>
  <si>
    <t>JAVSO..44…26</t>
  </si>
  <si>
    <t>OEJV 0211</t>
  </si>
  <si>
    <t>JAVSO 49, 251</t>
  </si>
  <si>
    <t>RIX</t>
  </si>
  <si>
    <t>VSS SEB Gp</t>
  </si>
  <si>
    <t>BMGA</t>
  </si>
  <si>
    <t>TESS/PNC/RAA</t>
  </si>
  <si>
    <t>TESS</t>
  </si>
  <si>
    <t>23/10/1889</t>
  </si>
  <si>
    <t>01/09/1897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</si>
</sst>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9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9" fillId="0" borderId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/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42" applyFont="1"/>
    <xf numFmtId="0" fontId="30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/>
    <xf numFmtId="169" fontId="0" fillId="0" borderId="0" xfId="0" applyNumberFormat="1" applyAlignment="1">
      <alignment horizontal="left"/>
    </xf>
    <xf numFmtId="165" fontId="30" fillId="0" borderId="0" xfId="0" applyNumberFormat="1" applyFont="1" applyAlignment="1">
      <alignment horizontal="left" vertical="center"/>
    </xf>
    <xf numFmtId="165" fontId="30" fillId="0" borderId="0" xfId="0" applyNumberFormat="1" applyFont="1" applyAlignment="1">
      <alignment horizontal="left"/>
    </xf>
    <xf numFmtId="165" fontId="30" fillId="0" borderId="0" xfId="42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31" fillId="0" borderId="0" xfId="41" applyNumberFormat="1" applyFont="1" applyAlignment="1">
      <alignment horizontal="left"/>
    </xf>
    <xf numFmtId="165" fontId="5" fillId="0" borderId="0" xfId="42" applyNumberFormat="1" applyFont="1" applyAlignment="1">
      <alignment horizontal="left"/>
    </xf>
    <xf numFmtId="165" fontId="32" fillId="0" borderId="0" xfId="0" applyNumberFormat="1" applyFont="1" applyAlignment="1">
      <alignment horizontal="left"/>
    </xf>
    <xf numFmtId="165" fontId="32" fillId="0" borderId="0" xfId="0" applyNumberFormat="1" applyFont="1" applyAlignment="1" applyProtection="1">
      <alignment horizontal="left"/>
      <protection locked="0"/>
    </xf>
    <xf numFmtId="165" fontId="0" fillId="0" borderId="0" xfId="0" applyNumberFormat="1" applyAlignment="1">
      <alignment horizontal="left"/>
    </xf>
    <xf numFmtId="0" fontId="0" fillId="0" borderId="0" xfId="0" applyBorder="1" applyAlignment="1"/>
    <xf numFmtId="0" fontId="19" fillId="0" borderId="0" xfId="0" applyFont="1" applyBorder="1" applyAlignment="1"/>
    <xf numFmtId="0" fontId="0" fillId="0" borderId="0" xfId="0" applyBorder="1">
      <alignment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Dor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452405950567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8.3369399726507254E-4</c:v>
                </c:pt>
                <c:pt idx="1">
                  <c:v>8.3369399726507254E-4</c:v>
                </c:pt>
                <c:pt idx="2">
                  <c:v>-4.3321540015313076E-3</c:v>
                </c:pt>
                <c:pt idx="3">
                  <c:v>-4.3321540015313076E-3</c:v>
                </c:pt>
                <c:pt idx="4">
                  <c:v>2.8647660001297481E-3</c:v>
                </c:pt>
                <c:pt idx="5">
                  <c:v>2.8647660001297481E-3</c:v>
                </c:pt>
                <c:pt idx="6">
                  <c:v>-3.9491100014856784E-3</c:v>
                </c:pt>
                <c:pt idx="7">
                  <c:v>-3.9491100014856784E-3</c:v>
                </c:pt>
                <c:pt idx="8">
                  <c:v>5.8762859989656135E-3</c:v>
                </c:pt>
                <c:pt idx="9">
                  <c:v>5.8762859989656135E-3</c:v>
                </c:pt>
                <c:pt idx="10">
                  <c:v>-5.0616560038179159E-3</c:v>
                </c:pt>
                <c:pt idx="11">
                  <c:v>-5.0616560038179159E-3</c:v>
                </c:pt>
                <c:pt idx="12">
                  <c:v>6.8925320010748692E-3</c:v>
                </c:pt>
                <c:pt idx="13">
                  <c:v>6.8925320010748692E-3</c:v>
                </c:pt>
                <c:pt idx="14">
                  <c:v>-1.4279759998316877E-3</c:v>
                </c:pt>
                <c:pt idx="15">
                  <c:v>-1.4279759998316877E-3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78-4610-8335-6C616C7402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78-4610-8335-6C616C7402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8.8445800065528601E-4</c:v>
                </c:pt>
                <c:pt idx="18">
                  <c:v>1.640980044612661E-4</c:v>
                </c:pt>
                <c:pt idx="19">
                  <c:v>-8.6691600154154003E-4</c:v>
                </c:pt>
                <c:pt idx="20">
                  <c:v>-9.6524399850750342E-4</c:v>
                </c:pt>
                <c:pt idx="21">
                  <c:v>-1.1971499989158474E-3</c:v>
                </c:pt>
                <c:pt idx="22">
                  <c:v>-8.8585999037604779E-5</c:v>
                </c:pt>
                <c:pt idx="23">
                  <c:v>1.7950800247490406E-4</c:v>
                </c:pt>
                <c:pt idx="24">
                  <c:v>4.5616599527420476E-4</c:v>
                </c:pt>
                <c:pt idx="25">
                  <c:v>9.738240041770041E-4</c:v>
                </c:pt>
                <c:pt idx="26">
                  <c:v>-1.4951799676055089E-4</c:v>
                </c:pt>
                <c:pt idx="27">
                  <c:v>6.5340800210833549E-4</c:v>
                </c:pt>
                <c:pt idx="28">
                  <c:v>-1.38028000947088E-4</c:v>
                </c:pt>
                <c:pt idx="29">
                  <c:v>-1.2699340004473925E-3</c:v>
                </c:pt>
                <c:pt idx="30">
                  <c:v>-7.9875600204104558E-4</c:v>
                </c:pt>
                <c:pt idx="31">
                  <c:v>1.031218002026435E-3</c:v>
                </c:pt>
                <c:pt idx="32">
                  <c:v>-2.1006879978813231E-3</c:v>
                </c:pt>
                <c:pt idx="33">
                  <c:v>-8.9212400052929297E-4</c:v>
                </c:pt>
                <c:pt idx="34">
                  <c:v>1.5759700036142021E-3</c:v>
                </c:pt>
                <c:pt idx="35">
                  <c:v>3.9879199903225526E-4</c:v>
                </c:pt>
                <c:pt idx="36">
                  <c:v>-3.2287799695041031E-4</c:v>
                </c:pt>
                <c:pt idx="37">
                  <c:v>-2.5478399766143411E-4</c:v>
                </c:pt>
                <c:pt idx="38">
                  <c:v>4.2187399958493188E-4</c:v>
                </c:pt>
                <c:pt idx="39">
                  <c:v>-9.5311199402203783E-4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78-4610-8335-6C616C7402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-1.3117819820763543E-2</c:v>
                </c:pt>
                <c:pt idx="41">
                  <c:v>-1.3049725792370737E-2</c:v>
                </c:pt>
                <c:pt idx="42">
                  <c:v>-1.4131583986454643E-2</c:v>
                </c:pt>
                <c:pt idx="43">
                  <c:v>-1.4463490209891461E-2</c:v>
                </c:pt>
                <c:pt idx="44">
                  <c:v>-1.6426975969807245E-2</c:v>
                </c:pt>
                <c:pt idx="45">
                  <c:v>-1.5958882155246101E-2</c:v>
                </c:pt>
                <c:pt idx="46">
                  <c:v>-2.5884167996991891E-2</c:v>
                </c:pt>
                <c:pt idx="47">
                  <c:v>-2.2216073994059116E-2</c:v>
                </c:pt>
                <c:pt idx="48">
                  <c:v>-2.020751000236487E-2</c:v>
                </c:pt>
                <c:pt idx="49">
                  <c:v>-2.4039415991865098E-2</c:v>
                </c:pt>
                <c:pt idx="50">
                  <c:v>-2.5432783993892372E-2</c:v>
                </c:pt>
                <c:pt idx="51">
                  <c:v>-2.1387613996921573E-2</c:v>
                </c:pt>
                <c:pt idx="52">
                  <c:v>-2.5452939997194335E-2</c:v>
                </c:pt>
                <c:pt idx="53">
                  <c:v>-2.4973356004920788E-2</c:v>
                </c:pt>
                <c:pt idx="54">
                  <c:v>-3.3278969996899832E-2</c:v>
                </c:pt>
                <c:pt idx="55">
                  <c:v>-3.5159610168193467E-2</c:v>
                </c:pt>
                <c:pt idx="56">
                  <c:v>-3.5159609993570484E-2</c:v>
                </c:pt>
                <c:pt idx="57">
                  <c:v>-3.3340233996568713E-2</c:v>
                </c:pt>
                <c:pt idx="58">
                  <c:v>-3.3340233880153392E-2</c:v>
                </c:pt>
                <c:pt idx="59">
                  <c:v>-3.4490025936975144E-2</c:v>
                </c:pt>
                <c:pt idx="60">
                  <c:v>-3.5246575993369333E-2</c:v>
                </c:pt>
                <c:pt idx="61">
                  <c:v>-3.5101823996228632E-2</c:v>
                </c:pt>
                <c:pt idx="62">
                  <c:v>-3.4816601997590624E-2</c:v>
                </c:pt>
                <c:pt idx="63">
                  <c:v>-3.5333312000147998E-2</c:v>
                </c:pt>
                <c:pt idx="64">
                  <c:v>-3.4926330001326278E-2</c:v>
                </c:pt>
                <c:pt idx="65">
                  <c:v>-3.5498236000421457E-2</c:v>
                </c:pt>
                <c:pt idx="72">
                  <c:v>-3.5992178003652953E-2</c:v>
                </c:pt>
                <c:pt idx="73">
                  <c:v>-3.4283115775906481E-2</c:v>
                </c:pt>
                <c:pt idx="74">
                  <c:v>-3.4209623998322058E-2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78-4610-8335-6C616C7402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  <c:pt idx="66">
                  <c:v>-3.599281487549888E-2</c:v>
                </c:pt>
                <c:pt idx="67">
                  <c:v>-3.637471216643462E-2</c:v>
                </c:pt>
                <c:pt idx="68">
                  <c:v>-3.5978533545858227E-2</c:v>
                </c:pt>
                <c:pt idx="69">
                  <c:v>-3.6320440311101265E-2</c:v>
                </c:pt>
                <c:pt idx="70">
                  <c:v>-3.60499773742049E-2</c:v>
                </c:pt>
                <c:pt idx="71">
                  <c:v>-3.6191873296047561E-2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78-4610-8335-6C616C7402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78-4610-8335-6C616C7402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78-4610-8335-6C616C7402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16">
                  <c:v>3.5037662047259485E-2</c:v>
                </c:pt>
                <c:pt idx="17">
                  <c:v>1.0307077708349155E-3</c:v>
                </c:pt>
                <c:pt idx="18">
                  <c:v>6.4602603379274731E-4</c:v>
                </c:pt>
                <c:pt idx="19">
                  <c:v>3.488049558328099E-4</c:v>
                </c:pt>
                <c:pt idx="20">
                  <c:v>2.8057838360269483E-4</c:v>
                </c:pt>
                <c:pt idx="21">
                  <c:v>2.8021547630359411E-4</c:v>
                </c:pt>
                <c:pt idx="22">
                  <c:v>2.780380325090176E-4</c:v>
                </c:pt>
                <c:pt idx="23">
                  <c:v>2.7767512520992382E-4</c:v>
                </c:pt>
                <c:pt idx="24">
                  <c:v>2.7513477411624659E-4</c:v>
                </c:pt>
                <c:pt idx="25">
                  <c:v>-2.7176652562199699E-4</c:v>
                </c:pt>
                <c:pt idx="26">
                  <c:v>-2.7430687671567422E-4</c:v>
                </c:pt>
                <c:pt idx="27">
                  <c:v>-3.9370337811837908E-4</c:v>
                </c:pt>
                <c:pt idx="28">
                  <c:v>-3.9588082191296253E-4</c:v>
                </c:pt>
                <c:pt idx="29">
                  <c:v>-3.9624372921205631E-4</c:v>
                </c:pt>
                <c:pt idx="30">
                  <c:v>-6.0927031378163465E-4</c:v>
                </c:pt>
                <c:pt idx="31">
                  <c:v>-6.168913670626594E-4</c:v>
                </c:pt>
                <c:pt idx="32">
                  <c:v>-6.1725427436175317E-4</c:v>
                </c:pt>
                <c:pt idx="33">
                  <c:v>-6.1943171815632969E-4</c:v>
                </c:pt>
                <c:pt idx="34">
                  <c:v>-6.197946254554304E-4</c:v>
                </c:pt>
                <c:pt idx="35">
                  <c:v>-7.6967533998223425E-4</c:v>
                </c:pt>
                <c:pt idx="36">
                  <c:v>-8.4044226330602656E-4</c:v>
                </c:pt>
                <c:pt idx="37">
                  <c:v>-8.4080517060512033E-4</c:v>
                </c:pt>
                <c:pt idx="38">
                  <c:v>-8.4334552169879756E-4</c:v>
                </c:pt>
                <c:pt idx="39">
                  <c:v>-9.0903174283524235E-4</c:v>
                </c:pt>
                <c:pt idx="40">
                  <c:v>-1.4851204359520011E-2</c:v>
                </c:pt>
                <c:pt idx="41">
                  <c:v>-1.4851567266819105E-2</c:v>
                </c:pt>
                <c:pt idx="42">
                  <c:v>-1.6373237571930231E-2</c:v>
                </c:pt>
                <c:pt idx="43">
                  <c:v>-1.6373600479229325E-2</c:v>
                </c:pt>
                <c:pt idx="44">
                  <c:v>-1.725582812333263E-2</c:v>
                </c:pt>
                <c:pt idx="45">
                  <c:v>-1.7256191030631723E-2</c:v>
                </c:pt>
                <c:pt idx="46">
                  <c:v>-2.3690900350909656E-2</c:v>
                </c:pt>
                <c:pt idx="47">
                  <c:v>-2.369126325820875E-2</c:v>
                </c:pt>
                <c:pt idx="48">
                  <c:v>-2.3693440702003327E-2</c:v>
                </c:pt>
                <c:pt idx="49">
                  <c:v>-2.3693803609302427E-2</c:v>
                </c:pt>
                <c:pt idx="50">
                  <c:v>-2.3703965013677122E-2</c:v>
                </c:pt>
                <c:pt idx="51">
                  <c:v>-2.3723924915127426E-2</c:v>
                </c:pt>
                <c:pt idx="52">
                  <c:v>-2.3749691333363271E-2</c:v>
                </c:pt>
                <c:pt idx="53">
                  <c:v>-2.3871628185859653E-2</c:v>
                </c:pt>
                <c:pt idx="54">
                  <c:v>-3.1100378676560472E-2</c:v>
                </c:pt>
                <c:pt idx="55">
                  <c:v>-3.1985872486355635E-2</c:v>
                </c:pt>
                <c:pt idx="56">
                  <c:v>-3.1985872486355635E-2</c:v>
                </c:pt>
                <c:pt idx="57">
                  <c:v>-3.2168777765100215E-2</c:v>
                </c:pt>
                <c:pt idx="58">
                  <c:v>-3.2168777765100215E-2</c:v>
                </c:pt>
                <c:pt idx="59">
                  <c:v>-3.3922345834333928E-2</c:v>
                </c:pt>
                <c:pt idx="60">
                  <c:v>-3.416730826122398E-2</c:v>
                </c:pt>
                <c:pt idx="61">
                  <c:v>-3.4170211519616758E-2</c:v>
                </c:pt>
                <c:pt idx="62">
                  <c:v>-3.4174929314505012E-2</c:v>
                </c:pt>
                <c:pt idx="63">
                  <c:v>-3.4187631069973384E-2</c:v>
                </c:pt>
                <c:pt idx="64">
                  <c:v>-3.4932679755018251E-2</c:v>
                </c:pt>
                <c:pt idx="65">
                  <c:v>-3.4933042662317351E-2</c:v>
                </c:pt>
                <c:pt idx="66">
                  <c:v>-3.6404268852854069E-2</c:v>
                </c:pt>
                <c:pt idx="67">
                  <c:v>-3.6404631760153169E-2</c:v>
                </c:pt>
                <c:pt idx="68">
                  <c:v>-3.6428220734594438E-2</c:v>
                </c:pt>
                <c:pt idx="69">
                  <c:v>-3.6428583641893525E-2</c:v>
                </c:pt>
                <c:pt idx="70">
                  <c:v>-3.6460882391513114E-2</c:v>
                </c:pt>
                <c:pt idx="71">
                  <c:v>-3.64612452988122E-2</c:v>
                </c:pt>
                <c:pt idx="72">
                  <c:v>-3.6786410238802567E-2</c:v>
                </c:pt>
                <c:pt idx="73">
                  <c:v>-3.8736311156847419E-2</c:v>
                </c:pt>
                <c:pt idx="74">
                  <c:v>-3.8815424948050431E-2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78-4610-8335-6C616C74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1432"/>
        <c:axId val="1"/>
      </c:scatterChart>
      <c:valAx>
        <c:axId val="86706143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1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55590466377487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Dor - O-C Diagr.</a:t>
            </a:r>
          </a:p>
        </c:rich>
      </c:tx>
      <c:layout>
        <c:manualLayout>
          <c:xMode val="edge"/>
          <c:yMode val="edge"/>
          <c:x val="0.374193548387096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48387096774193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8.3369399726507254E-4</c:v>
                </c:pt>
                <c:pt idx="1">
                  <c:v>8.3369399726507254E-4</c:v>
                </c:pt>
                <c:pt idx="2">
                  <c:v>-4.3321540015313076E-3</c:v>
                </c:pt>
                <c:pt idx="3">
                  <c:v>-4.3321540015313076E-3</c:v>
                </c:pt>
                <c:pt idx="4">
                  <c:v>2.8647660001297481E-3</c:v>
                </c:pt>
                <c:pt idx="5">
                  <c:v>2.8647660001297481E-3</c:v>
                </c:pt>
                <c:pt idx="6">
                  <c:v>-3.9491100014856784E-3</c:v>
                </c:pt>
                <c:pt idx="7">
                  <c:v>-3.9491100014856784E-3</c:v>
                </c:pt>
                <c:pt idx="8">
                  <c:v>5.8762859989656135E-3</c:v>
                </c:pt>
                <c:pt idx="9">
                  <c:v>5.8762859989656135E-3</c:v>
                </c:pt>
                <c:pt idx="10">
                  <c:v>-5.0616560038179159E-3</c:v>
                </c:pt>
                <c:pt idx="11">
                  <c:v>-5.0616560038179159E-3</c:v>
                </c:pt>
                <c:pt idx="12">
                  <c:v>6.8925320010748692E-3</c:v>
                </c:pt>
                <c:pt idx="13">
                  <c:v>6.8925320010748692E-3</c:v>
                </c:pt>
                <c:pt idx="14">
                  <c:v>-1.4279759998316877E-3</c:v>
                </c:pt>
                <c:pt idx="15">
                  <c:v>-1.4279759998316877E-3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A3-4325-B63E-0584CD08EF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A3-4325-B63E-0584CD08EF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8.8445800065528601E-4</c:v>
                </c:pt>
                <c:pt idx="18">
                  <c:v>1.640980044612661E-4</c:v>
                </c:pt>
                <c:pt idx="19">
                  <c:v>-8.6691600154154003E-4</c:v>
                </c:pt>
                <c:pt idx="20">
                  <c:v>-9.6524399850750342E-4</c:v>
                </c:pt>
                <c:pt idx="21">
                  <c:v>-1.1971499989158474E-3</c:v>
                </c:pt>
                <c:pt idx="22">
                  <c:v>-8.8585999037604779E-5</c:v>
                </c:pt>
                <c:pt idx="23">
                  <c:v>1.7950800247490406E-4</c:v>
                </c:pt>
                <c:pt idx="24">
                  <c:v>4.5616599527420476E-4</c:v>
                </c:pt>
                <c:pt idx="25">
                  <c:v>9.738240041770041E-4</c:v>
                </c:pt>
                <c:pt idx="26">
                  <c:v>-1.4951799676055089E-4</c:v>
                </c:pt>
                <c:pt idx="27">
                  <c:v>6.5340800210833549E-4</c:v>
                </c:pt>
                <c:pt idx="28">
                  <c:v>-1.38028000947088E-4</c:v>
                </c:pt>
                <c:pt idx="29">
                  <c:v>-1.2699340004473925E-3</c:v>
                </c:pt>
                <c:pt idx="30">
                  <c:v>-7.9875600204104558E-4</c:v>
                </c:pt>
                <c:pt idx="31">
                  <c:v>1.031218002026435E-3</c:v>
                </c:pt>
                <c:pt idx="32">
                  <c:v>-2.1006879978813231E-3</c:v>
                </c:pt>
                <c:pt idx="33">
                  <c:v>-8.9212400052929297E-4</c:v>
                </c:pt>
                <c:pt idx="34">
                  <c:v>1.5759700036142021E-3</c:v>
                </c:pt>
                <c:pt idx="35">
                  <c:v>3.9879199903225526E-4</c:v>
                </c:pt>
                <c:pt idx="36">
                  <c:v>-3.2287799695041031E-4</c:v>
                </c:pt>
                <c:pt idx="37">
                  <c:v>-2.5478399766143411E-4</c:v>
                </c:pt>
                <c:pt idx="38">
                  <c:v>4.2187399958493188E-4</c:v>
                </c:pt>
                <c:pt idx="39">
                  <c:v>-9.5311199402203783E-4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A3-4325-B63E-0584CD08EF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-1.3117819820763543E-2</c:v>
                </c:pt>
                <c:pt idx="41">
                  <c:v>-1.3049725792370737E-2</c:v>
                </c:pt>
                <c:pt idx="42">
                  <c:v>-1.4131583986454643E-2</c:v>
                </c:pt>
                <c:pt idx="43">
                  <c:v>-1.4463490209891461E-2</c:v>
                </c:pt>
                <c:pt idx="44">
                  <c:v>-1.6426975969807245E-2</c:v>
                </c:pt>
                <c:pt idx="45">
                  <c:v>-1.5958882155246101E-2</c:v>
                </c:pt>
                <c:pt idx="46">
                  <c:v>-2.5884167996991891E-2</c:v>
                </c:pt>
                <c:pt idx="47">
                  <c:v>-2.2216073994059116E-2</c:v>
                </c:pt>
                <c:pt idx="48">
                  <c:v>-2.020751000236487E-2</c:v>
                </c:pt>
                <c:pt idx="49">
                  <c:v>-2.4039415991865098E-2</c:v>
                </c:pt>
                <c:pt idx="50">
                  <c:v>-2.5432783993892372E-2</c:v>
                </c:pt>
                <c:pt idx="51">
                  <c:v>-2.1387613996921573E-2</c:v>
                </c:pt>
                <c:pt idx="52">
                  <c:v>-2.5452939997194335E-2</c:v>
                </c:pt>
                <c:pt idx="53">
                  <c:v>-2.4973356004920788E-2</c:v>
                </c:pt>
                <c:pt idx="54">
                  <c:v>-3.3278969996899832E-2</c:v>
                </c:pt>
                <c:pt idx="55">
                  <c:v>-3.5159610168193467E-2</c:v>
                </c:pt>
                <c:pt idx="56">
                  <c:v>-3.5159609993570484E-2</c:v>
                </c:pt>
                <c:pt idx="57">
                  <c:v>-3.3340233996568713E-2</c:v>
                </c:pt>
                <c:pt idx="58">
                  <c:v>-3.3340233880153392E-2</c:v>
                </c:pt>
                <c:pt idx="59">
                  <c:v>-3.4490025936975144E-2</c:v>
                </c:pt>
                <c:pt idx="60">
                  <c:v>-3.5246575993369333E-2</c:v>
                </c:pt>
                <c:pt idx="61">
                  <c:v>-3.5101823996228632E-2</c:v>
                </c:pt>
                <c:pt idx="62">
                  <c:v>-3.4816601997590624E-2</c:v>
                </c:pt>
                <c:pt idx="63">
                  <c:v>-3.5333312000147998E-2</c:v>
                </c:pt>
                <c:pt idx="64">
                  <c:v>-3.4926330001326278E-2</c:v>
                </c:pt>
                <c:pt idx="65">
                  <c:v>-3.5498236000421457E-2</c:v>
                </c:pt>
                <c:pt idx="72">
                  <c:v>-3.5992178003652953E-2</c:v>
                </c:pt>
                <c:pt idx="73">
                  <c:v>-3.4283115775906481E-2</c:v>
                </c:pt>
                <c:pt idx="74">
                  <c:v>-3.4209623998322058E-2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A3-4325-B63E-0584CD08EF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  <c:pt idx="66">
                  <c:v>-3.599281487549888E-2</c:v>
                </c:pt>
                <c:pt idx="67">
                  <c:v>-3.637471216643462E-2</c:v>
                </c:pt>
                <c:pt idx="68">
                  <c:v>-3.5978533545858227E-2</c:v>
                </c:pt>
                <c:pt idx="69">
                  <c:v>-3.6320440311101265E-2</c:v>
                </c:pt>
                <c:pt idx="70">
                  <c:v>-3.60499773742049E-2</c:v>
                </c:pt>
                <c:pt idx="71">
                  <c:v>-3.6191873296047561E-2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A3-4325-B63E-0584CD08EF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A3-4325-B63E-0584CD08EF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8.0000000000000004E-4</c:v>
                  </c:pt>
                  <c:pt idx="48">
                    <c:v>1.4E-3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5.9999999999999995E-4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2.3999999999999998E-3</c:v>
                  </c:pt>
                  <c:pt idx="61">
                    <c:v>9.2999999999999992E-3</c:v>
                  </c:pt>
                  <c:pt idx="62">
                    <c:v>2.8999999999999998E-3</c:v>
                  </c:pt>
                  <c:pt idx="63">
                    <c:v>1.4E-3</c:v>
                  </c:pt>
                  <c:pt idx="64">
                    <c:v>8.0000000000000004E-4</c:v>
                  </c:pt>
                  <c:pt idx="65">
                    <c:v>5.9999999999999995E-4</c:v>
                  </c:pt>
                  <c:pt idx="66">
                    <c:v>4.0499999999999998E-4</c:v>
                  </c:pt>
                  <c:pt idx="67">
                    <c:v>1.7210000000000001E-3</c:v>
                  </c:pt>
                  <c:pt idx="68">
                    <c:v>1.714E-3</c:v>
                  </c:pt>
                  <c:pt idx="69">
                    <c:v>5.7499999999999999E-4</c:v>
                  </c:pt>
                  <c:pt idx="70">
                    <c:v>9.5000000000000005E-5</c:v>
                  </c:pt>
                  <c:pt idx="71">
                    <c:v>1.668E-3</c:v>
                  </c:pt>
                  <c:pt idx="72">
                    <c:v>5.5000000000000003E-4</c:v>
                  </c:pt>
                  <c:pt idx="73">
                    <c:v>5.1400000000000003E-4</c:v>
                  </c:pt>
                  <c:pt idx="74">
                    <c:v>1.56E-4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A3-4325-B63E-0584CD08EF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80914.5</c:v>
                </c:pt>
                <c:pt idx="48">
                  <c:v>80917.5</c:v>
                </c:pt>
                <c:pt idx="49">
                  <c:v>80918</c:v>
                </c:pt>
                <c:pt idx="50">
                  <c:v>80932</c:v>
                </c:pt>
                <c:pt idx="51">
                  <c:v>80959.5</c:v>
                </c:pt>
                <c:pt idx="52">
                  <c:v>80995</c:v>
                </c:pt>
                <c:pt idx="53">
                  <c:v>81163</c:v>
                </c:pt>
                <c:pt idx="54">
                  <c:v>91122.5</c:v>
                </c:pt>
                <c:pt idx="55">
                  <c:v>92342.5</c:v>
                </c:pt>
                <c:pt idx="56">
                  <c:v>92342.5</c:v>
                </c:pt>
                <c:pt idx="57">
                  <c:v>92594.5</c:v>
                </c:pt>
                <c:pt idx="58">
                  <c:v>92594.5</c:v>
                </c:pt>
                <c:pt idx="59">
                  <c:v>95010.5</c:v>
                </c:pt>
                <c:pt idx="60">
                  <c:v>95348</c:v>
                </c:pt>
                <c:pt idx="61">
                  <c:v>95352</c:v>
                </c:pt>
                <c:pt idx="62">
                  <c:v>95358.5</c:v>
                </c:pt>
                <c:pt idx="63">
                  <c:v>95376</c:v>
                </c:pt>
                <c:pt idx="64">
                  <c:v>96402.5</c:v>
                </c:pt>
                <c:pt idx="65">
                  <c:v>96403</c:v>
                </c:pt>
                <c:pt idx="66">
                  <c:v>98430</c:v>
                </c:pt>
                <c:pt idx="67">
                  <c:v>98430.5</c:v>
                </c:pt>
                <c:pt idx="68">
                  <c:v>98463</c:v>
                </c:pt>
                <c:pt idx="69">
                  <c:v>98463.5</c:v>
                </c:pt>
                <c:pt idx="70">
                  <c:v>98508</c:v>
                </c:pt>
                <c:pt idx="71">
                  <c:v>98508.5</c:v>
                </c:pt>
                <c:pt idx="72">
                  <c:v>98956.5</c:v>
                </c:pt>
                <c:pt idx="73">
                  <c:v>101643</c:v>
                </c:pt>
                <c:pt idx="74">
                  <c:v>101752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16">
                  <c:v>3.5037662047259485E-2</c:v>
                </c:pt>
                <c:pt idx="17">
                  <c:v>1.0307077708349155E-3</c:v>
                </c:pt>
                <c:pt idx="18">
                  <c:v>6.4602603379274731E-4</c:v>
                </c:pt>
                <c:pt idx="19">
                  <c:v>3.488049558328099E-4</c:v>
                </c:pt>
                <c:pt idx="20">
                  <c:v>2.8057838360269483E-4</c:v>
                </c:pt>
                <c:pt idx="21">
                  <c:v>2.8021547630359411E-4</c:v>
                </c:pt>
                <c:pt idx="22">
                  <c:v>2.780380325090176E-4</c:v>
                </c:pt>
                <c:pt idx="23">
                  <c:v>2.7767512520992382E-4</c:v>
                </c:pt>
                <c:pt idx="24">
                  <c:v>2.7513477411624659E-4</c:v>
                </c:pt>
                <c:pt idx="25">
                  <c:v>-2.7176652562199699E-4</c:v>
                </c:pt>
                <c:pt idx="26">
                  <c:v>-2.7430687671567422E-4</c:v>
                </c:pt>
                <c:pt idx="27">
                  <c:v>-3.9370337811837908E-4</c:v>
                </c:pt>
                <c:pt idx="28">
                  <c:v>-3.9588082191296253E-4</c:v>
                </c:pt>
                <c:pt idx="29">
                  <c:v>-3.9624372921205631E-4</c:v>
                </c:pt>
                <c:pt idx="30">
                  <c:v>-6.0927031378163465E-4</c:v>
                </c:pt>
                <c:pt idx="31">
                  <c:v>-6.168913670626594E-4</c:v>
                </c:pt>
                <c:pt idx="32">
                  <c:v>-6.1725427436175317E-4</c:v>
                </c:pt>
                <c:pt idx="33">
                  <c:v>-6.1943171815632969E-4</c:v>
                </c:pt>
                <c:pt idx="34">
                  <c:v>-6.197946254554304E-4</c:v>
                </c:pt>
                <c:pt idx="35">
                  <c:v>-7.6967533998223425E-4</c:v>
                </c:pt>
                <c:pt idx="36">
                  <c:v>-8.4044226330602656E-4</c:v>
                </c:pt>
                <c:pt idx="37">
                  <c:v>-8.4080517060512033E-4</c:v>
                </c:pt>
                <c:pt idx="38">
                  <c:v>-8.4334552169879756E-4</c:v>
                </c:pt>
                <c:pt idx="39">
                  <c:v>-9.0903174283524235E-4</c:v>
                </c:pt>
                <c:pt idx="40">
                  <c:v>-1.4851204359520011E-2</c:v>
                </c:pt>
                <c:pt idx="41">
                  <c:v>-1.4851567266819105E-2</c:v>
                </c:pt>
                <c:pt idx="42">
                  <c:v>-1.6373237571930231E-2</c:v>
                </c:pt>
                <c:pt idx="43">
                  <c:v>-1.6373600479229325E-2</c:v>
                </c:pt>
                <c:pt idx="44">
                  <c:v>-1.725582812333263E-2</c:v>
                </c:pt>
                <c:pt idx="45">
                  <c:v>-1.7256191030631723E-2</c:v>
                </c:pt>
                <c:pt idx="46">
                  <c:v>-2.3690900350909656E-2</c:v>
                </c:pt>
                <c:pt idx="47">
                  <c:v>-2.369126325820875E-2</c:v>
                </c:pt>
                <c:pt idx="48">
                  <c:v>-2.3693440702003327E-2</c:v>
                </c:pt>
                <c:pt idx="49">
                  <c:v>-2.3693803609302427E-2</c:v>
                </c:pt>
                <c:pt idx="50">
                  <c:v>-2.3703965013677122E-2</c:v>
                </c:pt>
                <c:pt idx="51">
                  <c:v>-2.3723924915127426E-2</c:v>
                </c:pt>
                <c:pt idx="52">
                  <c:v>-2.3749691333363271E-2</c:v>
                </c:pt>
                <c:pt idx="53">
                  <c:v>-2.3871628185859653E-2</c:v>
                </c:pt>
                <c:pt idx="54">
                  <c:v>-3.1100378676560472E-2</c:v>
                </c:pt>
                <c:pt idx="55">
                  <c:v>-3.1985872486355635E-2</c:v>
                </c:pt>
                <c:pt idx="56">
                  <c:v>-3.1985872486355635E-2</c:v>
                </c:pt>
                <c:pt idx="57">
                  <c:v>-3.2168777765100215E-2</c:v>
                </c:pt>
                <c:pt idx="58">
                  <c:v>-3.2168777765100215E-2</c:v>
                </c:pt>
                <c:pt idx="59">
                  <c:v>-3.3922345834333928E-2</c:v>
                </c:pt>
                <c:pt idx="60">
                  <c:v>-3.416730826122398E-2</c:v>
                </c:pt>
                <c:pt idx="61">
                  <c:v>-3.4170211519616758E-2</c:v>
                </c:pt>
                <c:pt idx="62">
                  <c:v>-3.4174929314505012E-2</c:v>
                </c:pt>
                <c:pt idx="63">
                  <c:v>-3.4187631069973384E-2</c:v>
                </c:pt>
                <c:pt idx="64">
                  <c:v>-3.4932679755018251E-2</c:v>
                </c:pt>
                <c:pt idx="65">
                  <c:v>-3.4933042662317351E-2</c:v>
                </c:pt>
                <c:pt idx="66">
                  <c:v>-3.6404268852854069E-2</c:v>
                </c:pt>
                <c:pt idx="67">
                  <c:v>-3.6404631760153169E-2</c:v>
                </c:pt>
                <c:pt idx="68">
                  <c:v>-3.6428220734594438E-2</c:v>
                </c:pt>
                <c:pt idx="69">
                  <c:v>-3.6428583641893525E-2</c:v>
                </c:pt>
                <c:pt idx="70">
                  <c:v>-3.6460882391513114E-2</c:v>
                </c:pt>
                <c:pt idx="71">
                  <c:v>-3.64612452988122E-2</c:v>
                </c:pt>
                <c:pt idx="72">
                  <c:v>-3.6786410238802567E-2</c:v>
                </c:pt>
                <c:pt idx="73">
                  <c:v>-3.8736311156847419E-2</c:v>
                </c:pt>
                <c:pt idx="74">
                  <c:v>-3.8815424948050431E-2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A3-4325-B63E-0584CD08E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8640"/>
        <c:axId val="1"/>
      </c:scatterChart>
      <c:valAx>
        <c:axId val="86704864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8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581025</xdr:colOff>
      <xdr:row>18</xdr:row>
      <xdr:rowOff>95250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4C39026A-0713-7522-029A-D1A428921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114300</xdr:colOff>
      <xdr:row>0</xdr:row>
      <xdr:rowOff>76200</xdr:rowOff>
    </xdr:from>
    <xdr:to>
      <xdr:col>26</xdr:col>
      <xdr:colOff>590550</xdr:colOff>
      <xdr:row>18</xdr:row>
      <xdr:rowOff>123825</xdr:rowOff>
    </xdr:to>
    <xdr:graphicFrame macro="">
      <xdr:nvGraphicFramePr>
        <xdr:cNvPr id="1034" name="Chart 3">
          <a:extLst>
            <a:ext uri="{FF2B5EF4-FFF2-40B4-BE49-F238E27FC236}">
              <a16:creationId xmlns:a16="http://schemas.microsoft.com/office/drawing/2014/main" id="{56F7DAB1-C9CE-5D69-4857-0EB9D3469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5"/>
  <sheetViews>
    <sheetView tabSelected="1" workbookViewId="0">
      <pane xSplit="14" ySplit="21" topLeftCell="O7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0.7109375" customWidth="1"/>
    <col min="19" max="16384" width="10.28515625" style="28"/>
  </cols>
  <sheetData>
    <row r="1" spans="1:6" ht="20.25" x14ac:dyDescent="0.3">
      <c r="A1" s="1" t="s">
        <v>33</v>
      </c>
    </row>
    <row r="2" spans="1:6" x14ac:dyDescent="0.2">
      <c r="A2" t="s">
        <v>26</v>
      </c>
      <c r="B2" s="12" t="s">
        <v>34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8">
        <v>30938.601699999999</v>
      </c>
      <c r="D4" s="9">
        <v>0.28546381199999998</v>
      </c>
    </row>
    <row r="5" spans="1:6" ht="13.5" thickTop="1" x14ac:dyDescent="0.2">
      <c r="A5" s="13" t="s">
        <v>35</v>
      </c>
      <c r="B5" s="12"/>
      <c r="C5" s="14">
        <v>-9.5</v>
      </c>
      <c r="D5" s="12" t="s">
        <v>36</v>
      </c>
    </row>
    <row r="6" spans="1:6" x14ac:dyDescent="0.2">
      <c r="A6" s="5" t="s">
        <v>3</v>
      </c>
      <c r="E6" s="61"/>
      <c r="F6" s="61"/>
    </row>
    <row r="7" spans="1:6" x14ac:dyDescent="0.2">
      <c r="A7" t="s">
        <v>4</v>
      </c>
      <c r="C7">
        <v>30938.601699999999</v>
      </c>
      <c r="E7" s="61"/>
      <c r="F7" s="62"/>
    </row>
    <row r="8" spans="1:6" x14ac:dyDescent="0.2">
      <c r="A8" t="s">
        <v>5</v>
      </c>
      <c r="C8">
        <v>0.28546381199999998</v>
      </c>
      <c r="E8" s="61"/>
      <c r="F8" s="62"/>
    </row>
    <row r="9" spans="1:6" x14ac:dyDescent="0.2">
      <c r="A9" s="26" t="s">
        <v>40</v>
      </c>
      <c r="B9" s="27">
        <v>64</v>
      </c>
      <c r="C9" s="16" t="str">
        <f>"F"&amp;B9</f>
        <v>F64</v>
      </c>
      <c r="D9" s="11" t="str">
        <f>"G"&amp;B9</f>
        <v>G64</v>
      </c>
      <c r="E9" s="61"/>
      <c r="F9" s="62"/>
    </row>
    <row r="10" spans="1:6" ht="13.5" thickBot="1" x14ac:dyDescent="0.25">
      <c r="A10" s="12"/>
      <c r="B10" s="12"/>
      <c r="C10" s="4" t="s">
        <v>22</v>
      </c>
      <c r="D10" s="4" t="s">
        <v>23</v>
      </c>
      <c r="E10" s="63"/>
      <c r="F10" s="61"/>
    </row>
    <row r="11" spans="1:6" x14ac:dyDescent="0.2">
      <c r="A11" s="12" t="s">
        <v>18</v>
      </c>
      <c r="B11" s="12"/>
      <c r="C11" s="15">
        <f ca="1">INTERCEPT(INDIRECT($D$9):G992,INDIRECT($C$9):F992)</f>
        <v>3.5037662047259485E-2</v>
      </c>
      <c r="D11" s="3"/>
      <c r="E11" s="63"/>
      <c r="F11" s="61"/>
    </row>
    <row r="12" spans="1:6" x14ac:dyDescent="0.2">
      <c r="A12" s="12" t="s">
        <v>19</v>
      </c>
      <c r="B12" s="12"/>
      <c r="C12" s="15">
        <f ca="1">SLOPE(INDIRECT($D$9):G992,INDIRECT($C$9):F992)</f>
        <v>-7.2581459819276195E-7</v>
      </c>
      <c r="D12" s="3"/>
      <c r="E12" s="63"/>
      <c r="F12" s="61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7" t="s">
        <v>20</v>
      </c>
      <c r="B15" s="12"/>
      <c r="C15" s="18">
        <f ca="1">(C7+C11)+(C8+C12)*INT(MAX(F21:F3533))</f>
        <v>59985.076683199048</v>
      </c>
      <c r="E15" s="19" t="s">
        <v>46</v>
      </c>
      <c r="F15" s="14">
        <v>1</v>
      </c>
    </row>
    <row r="16" spans="1:6" x14ac:dyDescent="0.2">
      <c r="A16" s="21" t="s">
        <v>6</v>
      </c>
      <c r="B16" s="12"/>
      <c r="C16" s="22">
        <f ca="1">+C8+C12</f>
        <v>0.28546308618540178</v>
      </c>
      <c r="E16" s="19" t="s">
        <v>37</v>
      </c>
      <c r="F16" s="20">
        <f ca="1">NOW()+15018.5+$C$5/24</f>
        <v>60325.728595370369</v>
      </c>
    </row>
    <row r="17" spans="1:17" ht="13.5" thickBot="1" x14ac:dyDescent="0.25">
      <c r="A17" s="19" t="s">
        <v>29</v>
      </c>
      <c r="B17" s="12"/>
      <c r="C17" s="12">
        <f>COUNT(C21:C2191)</f>
        <v>75</v>
      </c>
      <c r="E17" s="19" t="s">
        <v>47</v>
      </c>
      <c r="F17" s="20">
        <f ca="1">ROUND(2*(F16-$C$7)/$C$8,0)/2+F15</f>
        <v>102946</v>
      </c>
    </row>
    <row r="18" spans="1:17" ht="14.25" thickTop="1" thickBot="1" x14ac:dyDescent="0.25">
      <c r="A18" s="21" t="s">
        <v>7</v>
      </c>
      <c r="B18" s="12"/>
      <c r="C18" s="24">
        <f ca="1">+C15</f>
        <v>59985.076683199048</v>
      </c>
      <c r="D18" s="25">
        <f ca="1">+C16</f>
        <v>0.28546308618540178</v>
      </c>
      <c r="E18" s="19" t="s">
        <v>38</v>
      </c>
      <c r="F18" s="11">
        <f ca="1">ROUND(2*(F16-$C$15)/$C$16,0)/2+F15</f>
        <v>1194.5</v>
      </c>
    </row>
    <row r="19" spans="1:17" ht="13.5" thickTop="1" x14ac:dyDescent="0.2">
      <c r="E19" s="19" t="s">
        <v>39</v>
      </c>
      <c r="F19" s="23">
        <f ca="1">+$C$15+$C$16*F18-15018.5-$C$5/24</f>
        <v>45307.958172980849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43</v>
      </c>
      <c r="I20" s="7" t="s">
        <v>48</v>
      </c>
      <c r="J20" s="7" t="s">
        <v>45</v>
      </c>
      <c r="K20" s="7" t="s">
        <v>1</v>
      </c>
      <c r="L20" s="7" t="s">
        <v>57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</row>
    <row r="21" spans="1:17" x14ac:dyDescent="0.2">
      <c r="A21" s="30" t="s">
        <v>42</v>
      </c>
      <c r="B21" s="31" t="s">
        <v>32</v>
      </c>
      <c r="C21" s="51">
        <v>11298.834999999999</v>
      </c>
      <c r="D21" s="51" t="s">
        <v>43</v>
      </c>
      <c r="E21" s="28">
        <f t="shared" ref="E21:E52" si="0">+(C21-C$7)/C$8</f>
        <v>-68799.497079510737</v>
      </c>
      <c r="F21" s="28">
        <f t="shared" ref="F21:F52" si="1">ROUND(2*E21,0)/2</f>
        <v>-68799.5</v>
      </c>
      <c r="G21" s="28">
        <f t="shared" ref="G21:G36" si="2">+C21-(C$7+F21*C$8)</f>
        <v>8.3369399726507254E-4</v>
      </c>
      <c r="H21" s="28">
        <f t="shared" ref="H21:H36" si="3">+G21</f>
        <v>8.3369399726507254E-4</v>
      </c>
      <c r="J21" s="28"/>
      <c r="K21" s="28"/>
      <c r="L21" s="28"/>
      <c r="M21" s="28"/>
      <c r="N21" s="28"/>
      <c r="O21" s="28"/>
      <c r="P21" s="28"/>
      <c r="Q21" s="29" t="s">
        <v>58</v>
      </c>
    </row>
    <row r="22" spans="1:17" x14ac:dyDescent="0.2">
      <c r="A22" s="30" t="s">
        <v>44</v>
      </c>
      <c r="B22" s="31" t="s">
        <v>32</v>
      </c>
      <c r="C22" s="51">
        <v>11298.834999999999</v>
      </c>
      <c r="D22" s="51" t="s">
        <v>43</v>
      </c>
      <c r="E22" s="28">
        <f t="shared" si="0"/>
        <v>-68799.497079510737</v>
      </c>
      <c r="F22" s="28">
        <f t="shared" si="1"/>
        <v>-68799.5</v>
      </c>
      <c r="G22" s="28">
        <f t="shared" si="2"/>
        <v>8.3369399726507254E-4</v>
      </c>
      <c r="H22" s="28">
        <f t="shared" si="3"/>
        <v>8.3369399726507254E-4</v>
      </c>
      <c r="J22" s="28"/>
      <c r="K22" s="28"/>
      <c r="L22" s="28"/>
      <c r="M22" s="28"/>
      <c r="N22" s="28"/>
      <c r="O22" s="28"/>
      <c r="P22" s="28"/>
      <c r="Q22" s="29" t="s">
        <v>58</v>
      </c>
    </row>
    <row r="23" spans="1:17" x14ac:dyDescent="0.2">
      <c r="A23" s="30" t="s">
        <v>42</v>
      </c>
      <c r="B23" s="31" t="s">
        <v>32</v>
      </c>
      <c r="C23" s="51">
        <v>14168.883</v>
      </c>
      <c r="D23" s="51" t="s">
        <v>43</v>
      </c>
      <c r="E23" s="28">
        <f t="shared" si="0"/>
        <v>-58745.515175843022</v>
      </c>
      <c r="F23" s="28">
        <f t="shared" si="1"/>
        <v>-58745.5</v>
      </c>
      <c r="G23" s="28">
        <f t="shared" si="2"/>
        <v>-4.3321540015313076E-3</v>
      </c>
      <c r="H23" s="28">
        <f t="shared" si="3"/>
        <v>-4.3321540015313076E-3</v>
      </c>
      <c r="J23" s="28"/>
      <c r="K23" s="28"/>
      <c r="L23" s="28"/>
      <c r="M23" s="28"/>
      <c r="N23" s="28"/>
      <c r="O23" s="28"/>
      <c r="P23" s="28"/>
      <c r="Q23" s="29" t="s">
        <v>59</v>
      </c>
    </row>
    <row r="24" spans="1:17" x14ac:dyDescent="0.2">
      <c r="A24" s="30" t="s">
        <v>44</v>
      </c>
      <c r="B24" s="31" t="s">
        <v>32</v>
      </c>
      <c r="C24" s="51">
        <v>14168.883</v>
      </c>
      <c r="D24" s="51" t="s">
        <v>43</v>
      </c>
      <c r="E24" s="28">
        <f t="shared" si="0"/>
        <v>-58745.515175843022</v>
      </c>
      <c r="F24" s="28">
        <f t="shared" si="1"/>
        <v>-58745.5</v>
      </c>
      <c r="G24" s="28">
        <f t="shared" si="2"/>
        <v>-4.3321540015313076E-3</v>
      </c>
      <c r="H24" s="28">
        <f t="shared" si="3"/>
        <v>-4.3321540015313076E-3</v>
      </c>
      <c r="J24" s="28"/>
      <c r="K24" s="28"/>
      <c r="L24" s="28"/>
      <c r="M24" s="28"/>
      <c r="N24" s="28"/>
      <c r="O24" s="28"/>
      <c r="P24" s="28"/>
      <c r="Q24" s="29" t="s">
        <v>59</v>
      </c>
    </row>
    <row r="25" spans="1:17" x14ac:dyDescent="0.2">
      <c r="A25" s="30" t="s">
        <v>42</v>
      </c>
      <c r="B25" s="31" t="s">
        <v>32</v>
      </c>
      <c r="C25" s="51">
        <v>15621.901</v>
      </c>
      <c r="D25" s="51" t="s">
        <v>43</v>
      </c>
      <c r="E25" s="28">
        <f t="shared" si="0"/>
        <v>-53655.489964521315</v>
      </c>
      <c r="F25" s="28">
        <f t="shared" si="1"/>
        <v>-53655.5</v>
      </c>
      <c r="G25" s="28">
        <f t="shared" si="2"/>
        <v>2.8647660001297481E-3</v>
      </c>
      <c r="H25" s="28">
        <f t="shared" si="3"/>
        <v>2.8647660001297481E-3</v>
      </c>
      <c r="J25" s="28"/>
      <c r="K25" s="28"/>
      <c r="L25" s="28"/>
      <c r="M25" s="28"/>
      <c r="N25" s="28"/>
      <c r="O25" s="28"/>
      <c r="P25" s="28"/>
      <c r="Q25" s="29">
        <f t="shared" ref="Q25:Q56" si="4">+C25-15018.5</f>
        <v>603.40099999999984</v>
      </c>
    </row>
    <row r="26" spans="1:17" x14ac:dyDescent="0.2">
      <c r="A26" s="30" t="s">
        <v>44</v>
      </c>
      <c r="B26" s="31" t="s">
        <v>32</v>
      </c>
      <c r="C26" s="51">
        <v>15621.901</v>
      </c>
      <c r="D26" s="51" t="s">
        <v>43</v>
      </c>
      <c r="E26" s="28">
        <f t="shared" si="0"/>
        <v>-53655.489964521315</v>
      </c>
      <c r="F26" s="28">
        <f t="shared" si="1"/>
        <v>-53655.5</v>
      </c>
      <c r="G26" s="28">
        <f t="shared" si="2"/>
        <v>2.8647660001297481E-3</v>
      </c>
      <c r="H26" s="28">
        <f t="shared" si="3"/>
        <v>2.8647660001297481E-3</v>
      </c>
      <c r="J26" s="28"/>
      <c r="K26" s="28"/>
      <c r="L26" s="28"/>
      <c r="M26" s="28"/>
      <c r="N26" s="28"/>
      <c r="O26" s="28"/>
      <c r="P26" s="28"/>
      <c r="Q26" s="29">
        <f t="shared" si="4"/>
        <v>603.40099999999984</v>
      </c>
    </row>
    <row r="27" spans="1:17" x14ac:dyDescent="0.2">
      <c r="A27" s="30" t="s">
        <v>42</v>
      </c>
      <c r="B27" s="31" t="s">
        <v>32</v>
      </c>
      <c r="C27" s="51">
        <v>16013.835999999999</v>
      </c>
      <c r="D27" s="51" t="s">
        <v>43</v>
      </c>
      <c r="E27" s="28">
        <f t="shared" si="0"/>
        <v>-52282.513834012701</v>
      </c>
      <c r="F27" s="28">
        <f t="shared" si="1"/>
        <v>-52282.5</v>
      </c>
      <c r="G27" s="28">
        <f t="shared" si="2"/>
        <v>-3.9491100014856784E-3</v>
      </c>
      <c r="H27" s="28">
        <f t="shared" si="3"/>
        <v>-3.9491100014856784E-3</v>
      </c>
      <c r="J27" s="28"/>
      <c r="K27" s="28"/>
      <c r="L27" s="28"/>
      <c r="M27" s="28"/>
      <c r="N27" s="28"/>
      <c r="O27" s="28"/>
      <c r="P27" s="28"/>
      <c r="Q27" s="29">
        <f t="shared" si="4"/>
        <v>995.33599999999933</v>
      </c>
    </row>
    <row r="28" spans="1:17" x14ac:dyDescent="0.2">
      <c r="A28" s="30" t="s">
        <v>44</v>
      </c>
      <c r="B28" s="31" t="s">
        <v>32</v>
      </c>
      <c r="C28" s="51">
        <v>16013.835999999999</v>
      </c>
      <c r="D28" s="51" t="s">
        <v>43</v>
      </c>
      <c r="E28" s="28">
        <f t="shared" si="0"/>
        <v>-52282.513834012701</v>
      </c>
      <c r="F28" s="28">
        <f t="shared" si="1"/>
        <v>-52282.5</v>
      </c>
      <c r="G28" s="28">
        <f t="shared" si="2"/>
        <v>-3.9491100014856784E-3</v>
      </c>
      <c r="H28" s="28">
        <f t="shared" si="3"/>
        <v>-3.9491100014856784E-3</v>
      </c>
      <c r="J28" s="28"/>
      <c r="K28" s="28"/>
      <c r="L28" s="28"/>
      <c r="M28" s="28"/>
      <c r="N28" s="28"/>
      <c r="O28" s="28"/>
      <c r="P28" s="28"/>
      <c r="Q28" s="29">
        <f t="shared" si="4"/>
        <v>995.33599999999933</v>
      </c>
    </row>
    <row r="29" spans="1:17" x14ac:dyDescent="0.2">
      <c r="A29" s="30" t="s">
        <v>42</v>
      </c>
      <c r="B29" s="31" t="s">
        <v>32</v>
      </c>
      <c r="C29" s="51">
        <v>16489.714</v>
      </c>
      <c r="D29" s="51" t="s">
        <v>43</v>
      </c>
      <c r="E29" s="28">
        <f t="shared" si="0"/>
        <v>-50615.479414952955</v>
      </c>
      <c r="F29" s="28">
        <f t="shared" si="1"/>
        <v>-50615.5</v>
      </c>
      <c r="G29" s="28">
        <f t="shared" si="2"/>
        <v>5.8762859989656135E-3</v>
      </c>
      <c r="H29" s="28">
        <f t="shared" si="3"/>
        <v>5.8762859989656135E-3</v>
      </c>
      <c r="J29" s="28"/>
      <c r="K29" s="28"/>
      <c r="L29" s="28"/>
      <c r="M29" s="28"/>
      <c r="N29" s="28"/>
      <c r="O29" s="28"/>
      <c r="P29" s="28"/>
      <c r="Q29" s="29">
        <f t="shared" si="4"/>
        <v>1471.2139999999999</v>
      </c>
    </row>
    <row r="30" spans="1:17" x14ac:dyDescent="0.2">
      <c r="A30" s="30" t="s">
        <v>44</v>
      </c>
      <c r="B30" s="31" t="s">
        <v>32</v>
      </c>
      <c r="C30" s="51">
        <v>16489.714</v>
      </c>
      <c r="D30" s="51" t="s">
        <v>43</v>
      </c>
      <c r="E30" s="28">
        <f t="shared" si="0"/>
        <v>-50615.479414952955</v>
      </c>
      <c r="F30" s="28">
        <f t="shared" si="1"/>
        <v>-50615.5</v>
      </c>
      <c r="G30" s="28">
        <f t="shared" si="2"/>
        <v>5.8762859989656135E-3</v>
      </c>
      <c r="H30" s="28">
        <f t="shared" si="3"/>
        <v>5.8762859989656135E-3</v>
      </c>
      <c r="J30" s="28"/>
      <c r="K30" s="28"/>
      <c r="L30" s="28"/>
      <c r="M30" s="28"/>
      <c r="N30" s="28"/>
      <c r="O30" s="28"/>
      <c r="P30" s="28"/>
      <c r="Q30" s="29">
        <f t="shared" si="4"/>
        <v>1471.2139999999999</v>
      </c>
    </row>
    <row r="31" spans="1:17" x14ac:dyDescent="0.2">
      <c r="A31" s="30" t="s">
        <v>42</v>
      </c>
      <c r="B31" s="31" t="s">
        <v>31</v>
      </c>
      <c r="C31" s="51">
        <v>17075.902999999998</v>
      </c>
      <c r="D31" s="51" t="s">
        <v>43</v>
      </c>
      <c r="E31" s="28">
        <f t="shared" si="0"/>
        <v>-48562.017731340326</v>
      </c>
      <c r="F31" s="28">
        <f t="shared" si="1"/>
        <v>-48562</v>
      </c>
      <c r="G31" s="28">
        <f t="shared" si="2"/>
        <v>-5.0616560038179159E-3</v>
      </c>
      <c r="H31" s="28">
        <f t="shared" si="3"/>
        <v>-5.0616560038179159E-3</v>
      </c>
      <c r="J31" s="28"/>
      <c r="K31" s="28"/>
      <c r="L31" s="28"/>
      <c r="M31" s="28"/>
      <c r="N31" s="28"/>
      <c r="O31" s="28"/>
      <c r="P31" s="28"/>
      <c r="Q31" s="29">
        <f t="shared" si="4"/>
        <v>2057.4029999999984</v>
      </c>
    </row>
    <row r="32" spans="1:17" x14ac:dyDescent="0.2">
      <c r="A32" s="30" t="s">
        <v>44</v>
      </c>
      <c r="B32" s="31" t="s">
        <v>31</v>
      </c>
      <c r="C32" s="51">
        <v>17075.902999999998</v>
      </c>
      <c r="D32" s="51" t="s">
        <v>43</v>
      </c>
      <c r="E32" s="28">
        <f t="shared" si="0"/>
        <v>-48562.017731340326</v>
      </c>
      <c r="F32" s="28">
        <f t="shared" si="1"/>
        <v>-48562</v>
      </c>
      <c r="G32" s="28">
        <f t="shared" si="2"/>
        <v>-5.0616560038179159E-3</v>
      </c>
      <c r="H32" s="28">
        <f t="shared" si="3"/>
        <v>-5.0616560038179159E-3</v>
      </c>
      <c r="J32" s="28"/>
      <c r="K32" s="28"/>
      <c r="L32" s="28"/>
      <c r="M32" s="28"/>
      <c r="N32" s="28"/>
      <c r="O32" s="28"/>
      <c r="P32" s="28"/>
      <c r="Q32" s="29">
        <f t="shared" si="4"/>
        <v>2057.4029999999984</v>
      </c>
    </row>
    <row r="33" spans="1:17" x14ac:dyDescent="0.2">
      <c r="A33" s="30" t="s">
        <v>42</v>
      </c>
      <c r="B33" s="31" t="s">
        <v>31</v>
      </c>
      <c r="C33" s="51">
        <v>23784.6</v>
      </c>
      <c r="D33" s="51" t="s">
        <v>43</v>
      </c>
      <c r="E33" s="28">
        <f t="shared" si="0"/>
        <v>-25060.975854971071</v>
      </c>
      <c r="F33" s="28">
        <f t="shared" si="1"/>
        <v>-25061</v>
      </c>
      <c r="G33" s="28">
        <f t="shared" si="2"/>
        <v>6.8925320010748692E-3</v>
      </c>
      <c r="H33" s="28">
        <f t="shared" si="3"/>
        <v>6.8925320010748692E-3</v>
      </c>
      <c r="J33" s="28"/>
      <c r="K33" s="28"/>
      <c r="L33" s="28"/>
      <c r="M33" s="28"/>
      <c r="N33" s="28"/>
      <c r="O33" s="28"/>
      <c r="P33" s="28"/>
      <c r="Q33" s="29">
        <f t="shared" si="4"/>
        <v>8766.0999999999985</v>
      </c>
    </row>
    <row r="34" spans="1:17" x14ac:dyDescent="0.2">
      <c r="A34" s="30" t="s">
        <v>44</v>
      </c>
      <c r="B34" s="31" t="s">
        <v>31</v>
      </c>
      <c r="C34" s="51">
        <v>23784.6</v>
      </c>
      <c r="D34" s="51" t="s">
        <v>43</v>
      </c>
      <c r="E34" s="28">
        <f t="shared" si="0"/>
        <v>-25060.975854971071</v>
      </c>
      <c r="F34" s="28">
        <f t="shared" si="1"/>
        <v>-25061</v>
      </c>
      <c r="G34" s="28">
        <f t="shared" si="2"/>
        <v>6.8925320010748692E-3</v>
      </c>
      <c r="H34" s="28">
        <f t="shared" si="3"/>
        <v>6.8925320010748692E-3</v>
      </c>
      <c r="J34" s="28"/>
      <c r="K34" s="28"/>
      <c r="L34" s="28"/>
      <c r="M34" s="28"/>
      <c r="N34" s="28"/>
      <c r="O34" s="28"/>
      <c r="P34" s="28"/>
      <c r="Q34" s="29">
        <f t="shared" si="4"/>
        <v>8766.0999999999985</v>
      </c>
    </row>
    <row r="35" spans="1:17" x14ac:dyDescent="0.2">
      <c r="A35" s="30" t="s">
        <v>42</v>
      </c>
      <c r="B35" s="31" t="s">
        <v>31</v>
      </c>
      <c r="C35" s="51">
        <v>24172.537</v>
      </c>
      <c r="D35" s="51" t="s">
        <v>43</v>
      </c>
      <c r="E35" s="28">
        <f t="shared" si="0"/>
        <v>-23702.005002301306</v>
      </c>
      <c r="F35" s="28">
        <f t="shared" si="1"/>
        <v>-23702</v>
      </c>
      <c r="G35" s="28">
        <f t="shared" si="2"/>
        <v>-1.4279759998316877E-3</v>
      </c>
      <c r="H35" s="28">
        <f t="shared" si="3"/>
        <v>-1.4279759998316877E-3</v>
      </c>
      <c r="J35" s="28"/>
      <c r="K35" s="28"/>
      <c r="L35" s="28"/>
      <c r="M35" s="28"/>
      <c r="N35" s="28"/>
      <c r="O35" s="28"/>
      <c r="P35" s="28"/>
      <c r="Q35" s="29">
        <f t="shared" si="4"/>
        <v>9154.0370000000003</v>
      </c>
    </row>
    <row r="36" spans="1:17" x14ac:dyDescent="0.2">
      <c r="A36" s="30" t="s">
        <v>44</v>
      </c>
      <c r="B36" s="31" t="s">
        <v>31</v>
      </c>
      <c r="C36" s="51">
        <v>24172.537</v>
      </c>
      <c r="D36" s="51" t="s">
        <v>43</v>
      </c>
      <c r="E36" s="28">
        <f t="shared" si="0"/>
        <v>-23702.005002301306</v>
      </c>
      <c r="F36" s="28">
        <f t="shared" si="1"/>
        <v>-23702</v>
      </c>
      <c r="G36" s="28">
        <f t="shared" si="2"/>
        <v>-1.4279759998316877E-3</v>
      </c>
      <c r="H36" s="28">
        <f t="shared" si="3"/>
        <v>-1.4279759998316877E-3</v>
      </c>
      <c r="J36" s="28"/>
      <c r="K36" s="28"/>
      <c r="L36" s="28"/>
      <c r="M36" s="28"/>
      <c r="N36" s="28"/>
      <c r="O36" s="28"/>
      <c r="P36" s="28"/>
      <c r="Q36" s="29">
        <f t="shared" si="4"/>
        <v>9154.0370000000003</v>
      </c>
    </row>
    <row r="37" spans="1:17" x14ac:dyDescent="0.2">
      <c r="A37" s="32" t="s">
        <v>14</v>
      </c>
      <c r="B37" s="32"/>
      <c r="C37" s="52">
        <v>30938.601699999999</v>
      </c>
      <c r="D37" s="52" t="s">
        <v>16</v>
      </c>
      <c r="E37">
        <f t="shared" si="0"/>
        <v>0</v>
      </c>
      <c r="F37">
        <f t="shared" si="1"/>
        <v>0</v>
      </c>
      <c r="H37" s="11">
        <v>0</v>
      </c>
      <c r="O37">
        <f t="shared" ref="O37:O68" ca="1" si="5">+C$11+C$12*$F37</f>
        <v>3.5037662047259485E-2</v>
      </c>
      <c r="Q37" s="2">
        <f t="shared" si="4"/>
        <v>15920.101699999999</v>
      </c>
    </row>
    <row r="38" spans="1:17" x14ac:dyDescent="0.2">
      <c r="A38" s="30" t="s">
        <v>42</v>
      </c>
      <c r="B38" s="31" t="s">
        <v>32</v>
      </c>
      <c r="C38" s="51">
        <v>44313.581299999998</v>
      </c>
      <c r="D38" s="51">
        <v>1E-3</v>
      </c>
      <c r="E38" s="28">
        <f t="shared" si="0"/>
        <v>46853.503098319168</v>
      </c>
      <c r="F38" s="28">
        <f t="shared" si="1"/>
        <v>46853.5</v>
      </c>
      <c r="G38" s="28">
        <f t="shared" ref="G38:G69" si="6">+C38-(C$7+F38*C$8)</f>
        <v>8.8445800065528601E-4</v>
      </c>
      <c r="H38" s="28"/>
      <c r="J38" s="28">
        <f t="shared" ref="J38:J60" si="7">+G38</f>
        <v>8.8445800065528601E-4</v>
      </c>
      <c r="K38" s="28"/>
      <c r="L38" s="28"/>
      <c r="M38" s="28"/>
      <c r="N38" s="28"/>
      <c r="O38" s="28">
        <f t="shared" ca="1" si="5"/>
        <v>1.0307077708349155E-3</v>
      </c>
      <c r="P38" s="28"/>
      <c r="Q38" s="29">
        <f t="shared" si="4"/>
        <v>29295.081299999998</v>
      </c>
    </row>
    <row r="39" spans="1:17" x14ac:dyDescent="0.2">
      <c r="A39" s="30" t="s">
        <v>42</v>
      </c>
      <c r="B39" s="31" t="s">
        <v>32</v>
      </c>
      <c r="C39" s="51">
        <v>44464.876400000001</v>
      </c>
      <c r="D39" s="51">
        <v>1E-3</v>
      </c>
      <c r="E39" s="28">
        <f t="shared" si="0"/>
        <v>47383.500574846956</v>
      </c>
      <c r="F39" s="28">
        <f t="shared" si="1"/>
        <v>47383.5</v>
      </c>
      <c r="G39" s="28">
        <f t="shared" si="6"/>
        <v>1.640980044612661E-4</v>
      </c>
      <c r="H39" s="28"/>
      <c r="J39" s="28">
        <f t="shared" si="7"/>
        <v>1.640980044612661E-4</v>
      </c>
      <c r="K39" s="28"/>
      <c r="L39" s="28"/>
      <c r="M39" s="28"/>
      <c r="N39" s="28"/>
      <c r="O39" s="28">
        <f t="shared" ca="1" si="5"/>
        <v>6.4602603379274731E-4</v>
      </c>
      <c r="P39" s="28"/>
      <c r="Q39" s="29">
        <f t="shared" si="4"/>
        <v>29446.376400000001</v>
      </c>
    </row>
    <row r="40" spans="1:17" x14ac:dyDescent="0.2">
      <c r="A40" s="30" t="s">
        <v>42</v>
      </c>
      <c r="B40" s="31" t="s">
        <v>31</v>
      </c>
      <c r="C40" s="51">
        <v>44581.772799999999</v>
      </c>
      <c r="D40" s="51">
        <v>8.0000000000000004E-4</v>
      </c>
      <c r="E40" s="28">
        <f t="shared" si="0"/>
        <v>47792.996963131707</v>
      </c>
      <c r="F40" s="28">
        <f t="shared" si="1"/>
        <v>47793</v>
      </c>
      <c r="G40" s="28">
        <f t="shared" si="6"/>
        <v>-8.6691600154154003E-4</v>
      </c>
      <c r="H40" s="28"/>
      <c r="J40" s="28">
        <f t="shared" si="7"/>
        <v>-8.6691600154154003E-4</v>
      </c>
      <c r="K40" s="28"/>
      <c r="L40" s="28"/>
      <c r="M40" s="28"/>
      <c r="N40" s="28"/>
      <c r="O40" s="28">
        <f t="shared" ca="1" si="5"/>
        <v>3.488049558328099E-4</v>
      </c>
      <c r="P40" s="28"/>
      <c r="Q40" s="29">
        <f t="shared" si="4"/>
        <v>29563.272799999999</v>
      </c>
    </row>
    <row r="41" spans="1:17" x14ac:dyDescent="0.2">
      <c r="A41" s="30" t="s">
        <v>42</v>
      </c>
      <c r="B41" s="31" t="s">
        <v>31</v>
      </c>
      <c r="C41" s="51">
        <v>44608.606299999999</v>
      </c>
      <c r="D41" s="51">
        <v>5.0000000000000001E-4</v>
      </c>
      <c r="E41" s="28">
        <f t="shared" si="0"/>
        <v>47886.996618681747</v>
      </c>
      <c r="F41" s="28">
        <f t="shared" si="1"/>
        <v>47887</v>
      </c>
      <c r="G41" s="28">
        <f t="shared" si="6"/>
        <v>-9.6524399850750342E-4</v>
      </c>
      <c r="H41" s="28"/>
      <c r="J41" s="28">
        <f t="shared" si="7"/>
        <v>-9.6524399850750342E-4</v>
      </c>
      <c r="K41" s="28"/>
      <c r="L41" s="28"/>
      <c r="M41" s="28"/>
      <c r="N41" s="28"/>
      <c r="O41" s="28">
        <f t="shared" ca="1" si="5"/>
        <v>2.8057838360269483E-4</v>
      </c>
      <c r="P41" s="28"/>
      <c r="Q41" s="29">
        <f t="shared" si="4"/>
        <v>29590.106299999999</v>
      </c>
    </row>
    <row r="42" spans="1:17" x14ac:dyDescent="0.2">
      <c r="A42" s="30" t="s">
        <v>42</v>
      </c>
      <c r="B42" s="31" t="s">
        <v>32</v>
      </c>
      <c r="C42" s="51">
        <v>44608.748800000001</v>
      </c>
      <c r="D42" s="51">
        <v>5.9999999999999995E-4</v>
      </c>
      <c r="E42" s="28">
        <f t="shared" si="0"/>
        <v>47887.495806298568</v>
      </c>
      <c r="F42" s="28">
        <f t="shared" si="1"/>
        <v>47887.5</v>
      </c>
      <c r="G42" s="28">
        <f t="shared" si="6"/>
        <v>-1.1971499989158474E-3</v>
      </c>
      <c r="H42" s="28"/>
      <c r="J42" s="28">
        <f t="shared" si="7"/>
        <v>-1.1971499989158474E-3</v>
      </c>
      <c r="K42" s="28"/>
      <c r="L42" s="28"/>
      <c r="M42" s="28"/>
      <c r="N42" s="28"/>
      <c r="O42" s="28">
        <f t="shared" ca="1" si="5"/>
        <v>2.8021547630359411E-4</v>
      </c>
      <c r="P42" s="28"/>
      <c r="Q42" s="29">
        <f t="shared" si="4"/>
        <v>29590.248800000001</v>
      </c>
    </row>
    <row r="43" spans="1:17" x14ac:dyDescent="0.2">
      <c r="A43" s="30" t="s">
        <v>42</v>
      </c>
      <c r="B43" s="31" t="s">
        <v>32</v>
      </c>
      <c r="C43" s="51">
        <v>44609.606299999999</v>
      </c>
      <c r="D43" s="51">
        <v>8.0000000000000004E-4</v>
      </c>
      <c r="E43" s="28">
        <f t="shared" si="0"/>
        <v>47890.499689676959</v>
      </c>
      <c r="F43" s="28">
        <f t="shared" si="1"/>
        <v>47890.5</v>
      </c>
      <c r="G43" s="28">
        <f t="shared" si="6"/>
        <v>-8.8585999037604779E-5</v>
      </c>
      <c r="H43" s="28"/>
      <c r="J43" s="28">
        <f t="shared" si="7"/>
        <v>-8.8585999037604779E-5</v>
      </c>
      <c r="K43" s="28"/>
      <c r="L43" s="28"/>
      <c r="M43" s="28"/>
      <c r="N43" s="28"/>
      <c r="O43" s="28">
        <f t="shared" ca="1" si="5"/>
        <v>2.780380325090176E-4</v>
      </c>
      <c r="P43" s="28"/>
      <c r="Q43" s="29">
        <f t="shared" si="4"/>
        <v>29591.106299999999</v>
      </c>
    </row>
    <row r="44" spans="1:17" x14ac:dyDescent="0.2">
      <c r="A44" s="30" t="s">
        <v>42</v>
      </c>
      <c r="B44" s="31" t="s">
        <v>31</v>
      </c>
      <c r="C44" s="51">
        <v>44609.749300000003</v>
      </c>
      <c r="D44" s="51">
        <v>5.0000000000000001E-4</v>
      </c>
      <c r="E44" s="28">
        <f t="shared" si="0"/>
        <v>47891.000628829286</v>
      </c>
      <c r="F44" s="28">
        <f t="shared" si="1"/>
        <v>47891</v>
      </c>
      <c r="G44" s="28">
        <f t="shared" si="6"/>
        <v>1.7950800247490406E-4</v>
      </c>
      <c r="H44" s="28"/>
      <c r="J44" s="28">
        <f t="shared" si="7"/>
        <v>1.7950800247490406E-4</v>
      </c>
      <c r="K44" s="28"/>
      <c r="L44" s="28"/>
      <c r="M44" s="28"/>
      <c r="N44" s="28"/>
      <c r="O44" s="28">
        <f t="shared" ca="1" si="5"/>
        <v>2.7767512520992382E-4</v>
      </c>
      <c r="P44" s="28"/>
      <c r="Q44" s="29">
        <f t="shared" si="4"/>
        <v>29591.249300000003</v>
      </c>
    </row>
    <row r="45" spans="1:17" x14ac:dyDescent="0.2">
      <c r="A45" s="30" t="s">
        <v>42</v>
      </c>
      <c r="B45" s="31" t="s">
        <v>32</v>
      </c>
      <c r="C45" s="51">
        <v>44610.748699999996</v>
      </c>
      <c r="D45" s="51">
        <v>8.9999999999999998E-4</v>
      </c>
      <c r="E45" s="28">
        <f t="shared" si="0"/>
        <v>47894.501597981878</v>
      </c>
      <c r="F45" s="28">
        <f t="shared" si="1"/>
        <v>47894.5</v>
      </c>
      <c r="G45" s="28">
        <f t="shared" si="6"/>
        <v>4.5616599527420476E-4</v>
      </c>
      <c r="H45" s="28"/>
      <c r="J45" s="28">
        <f t="shared" si="7"/>
        <v>4.5616599527420476E-4</v>
      </c>
      <c r="K45" s="28"/>
      <c r="L45" s="28"/>
      <c r="M45" s="28"/>
      <c r="N45" s="28"/>
      <c r="O45" s="28">
        <f t="shared" ca="1" si="5"/>
        <v>2.7513477411624659E-4</v>
      </c>
      <c r="P45" s="28"/>
      <c r="Q45" s="29">
        <f t="shared" si="4"/>
        <v>29592.248699999996</v>
      </c>
    </row>
    <row r="46" spans="1:17" x14ac:dyDescent="0.2">
      <c r="A46" s="30" t="s">
        <v>44</v>
      </c>
      <c r="B46" s="31" t="s">
        <v>31</v>
      </c>
      <c r="C46" s="51">
        <v>44825.8462</v>
      </c>
      <c r="D46" s="51">
        <v>8.0000000000000004E-4</v>
      </c>
      <c r="E46" s="28">
        <f t="shared" si="0"/>
        <v>48648.003411374615</v>
      </c>
      <c r="F46" s="28">
        <f t="shared" si="1"/>
        <v>48648</v>
      </c>
      <c r="G46" s="28">
        <f t="shared" si="6"/>
        <v>9.738240041770041E-4</v>
      </c>
      <c r="H46" s="28"/>
      <c r="J46" s="28">
        <f t="shared" si="7"/>
        <v>9.738240041770041E-4</v>
      </c>
      <c r="K46" s="28"/>
      <c r="L46" s="28"/>
      <c r="M46" s="28"/>
      <c r="N46" s="28"/>
      <c r="O46" s="28">
        <f t="shared" ca="1" si="5"/>
        <v>-2.7176652562199699E-4</v>
      </c>
      <c r="P46" s="28"/>
      <c r="Q46" s="29">
        <f t="shared" si="4"/>
        <v>29807.3462</v>
      </c>
    </row>
    <row r="47" spans="1:17" x14ac:dyDescent="0.2">
      <c r="A47" s="30" t="s">
        <v>44</v>
      </c>
      <c r="B47" s="31" t="s">
        <v>32</v>
      </c>
      <c r="C47" s="51">
        <v>44826.8442</v>
      </c>
      <c r="D47" s="51">
        <v>4.0000000000000002E-4</v>
      </c>
      <c r="E47" s="28">
        <f t="shared" si="0"/>
        <v>48651.499476227837</v>
      </c>
      <c r="F47" s="28">
        <f t="shared" si="1"/>
        <v>48651.5</v>
      </c>
      <c r="G47" s="28">
        <f t="shared" si="6"/>
        <v>-1.4951799676055089E-4</v>
      </c>
      <c r="H47" s="28"/>
      <c r="J47" s="28">
        <f t="shared" si="7"/>
        <v>-1.4951799676055089E-4</v>
      </c>
      <c r="K47" s="28"/>
      <c r="L47" s="28"/>
      <c r="M47" s="28"/>
      <c r="N47" s="28"/>
      <c r="O47" s="28">
        <f t="shared" ca="1" si="5"/>
        <v>-2.7430687671567422E-4</v>
      </c>
      <c r="P47" s="28"/>
      <c r="Q47" s="29">
        <f t="shared" si="4"/>
        <v>29808.3442</v>
      </c>
    </row>
    <row r="48" spans="1:17" x14ac:dyDescent="0.2">
      <c r="A48" s="30" t="s">
        <v>44</v>
      </c>
      <c r="B48" s="31" t="s">
        <v>31</v>
      </c>
      <c r="C48" s="51">
        <v>44873.803800000002</v>
      </c>
      <c r="D48" s="51">
        <v>5.9999999999999995E-4</v>
      </c>
      <c r="E48" s="28">
        <f t="shared" si="0"/>
        <v>48816.002288934622</v>
      </c>
      <c r="F48" s="28">
        <f t="shared" si="1"/>
        <v>48816</v>
      </c>
      <c r="G48" s="28">
        <f t="shared" si="6"/>
        <v>6.5340800210833549E-4</v>
      </c>
      <c r="H48" s="28"/>
      <c r="J48" s="28">
        <f t="shared" si="7"/>
        <v>6.5340800210833549E-4</v>
      </c>
      <c r="K48" s="28"/>
      <c r="L48" s="28"/>
      <c r="M48" s="28"/>
      <c r="N48" s="28"/>
      <c r="O48" s="28">
        <f t="shared" ca="1" si="5"/>
        <v>-3.9370337811837908E-4</v>
      </c>
      <c r="P48" s="28"/>
      <c r="Q48" s="29">
        <f t="shared" si="4"/>
        <v>29855.303800000002</v>
      </c>
    </row>
    <row r="49" spans="1:17" x14ac:dyDescent="0.2">
      <c r="A49" s="30" t="s">
        <v>44</v>
      </c>
      <c r="B49" s="31" t="s">
        <v>31</v>
      </c>
      <c r="C49" s="51">
        <v>44874.659399999997</v>
      </c>
      <c r="D49" s="51">
        <v>2.9999999999999997E-4</v>
      </c>
      <c r="E49" s="28">
        <f t="shared" si="0"/>
        <v>48818.999516478114</v>
      </c>
      <c r="F49" s="28">
        <f t="shared" si="1"/>
        <v>48819</v>
      </c>
      <c r="G49" s="28">
        <f t="shared" si="6"/>
        <v>-1.38028000947088E-4</v>
      </c>
      <c r="H49" s="28"/>
      <c r="J49" s="28">
        <f t="shared" si="7"/>
        <v>-1.38028000947088E-4</v>
      </c>
      <c r="K49" s="28"/>
      <c r="L49" s="28"/>
      <c r="M49" s="28"/>
      <c r="N49" s="28"/>
      <c r="O49" s="28">
        <f t="shared" ca="1" si="5"/>
        <v>-3.9588082191296253E-4</v>
      </c>
      <c r="P49" s="28"/>
      <c r="Q49" s="29">
        <f t="shared" si="4"/>
        <v>29856.159399999997</v>
      </c>
    </row>
    <row r="50" spans="1:17" x14ac:dyDescent="0.2">
      <c r="A50" s="30" t="s">
        <v>44</v>
      </c>
      <c r="B50" s="31" t="s">
        <v>32</v>
      </c>
      <c r="C50" s="51">
        <v>44874.800999999999</v>
      </c>
      <c r="D50" s="51">
        <v>4.0000000000000002E-4</v>
      </c>
      <c r="E50" s="28">
        <f t="shared" si="0"/>
        <v>48819.495551331041</v>
      </c>
      <c r="F50" s="28">
        <f t="shared" si="1"/>
        <v>48819.5</v>
      </c>
      <c r="G50" s="28">
        <f t="shared" si="6"/>
        <v>-1.2699340004473925E-3</v>
      </c>
      <c r="H50" s="28"/>
      <c r="J50" s="28">
        <f t="shared" si="7"/>
        <v>-1.2699340004473925E-3</v>
      </c>
      <c r="K50" s="28"/>
      <c r="L50" s="28"/>
      <c r="M50" s="28"/>
      <c r="N50" s="28"/>
      <c r="O50" s="28">
        <f t="shared" ca="1" si="5"/>
        <v>-3.9624372921205631E-4</v>
      </c>
      <c r="P50" s="28"/>
      <c r="Q50" s="29">
        <f t="shared" si="4"/>
        <v>29856.300999999999</v>
      </c>
    </row>
    <row r="51" spans="1:17" x14ac:dyDescent="0.2">
      <c r="A51" s="30" t="s">
        <v>44</v>
      </c>
      <c r="B51" s="31" t="s">
        <v>31</v>
      </c>
      <c r="C51" s="51">
        <v>44958.585099999997</v>
      </c>
      <c r="D51" s="51">
        <v>4.0000000000000002E-4</v>
      </c>
      <c r="E51" s="28">
        <f t="shared" si="0"/>
        <v>49112.997201901017</v>
      </c>
      <c r="F51" s="28">
        <f t="shared" si="1"/>
        <v>49113</v>
      </c>
      <c r="G51" s="28">
        <f t="shared" si="6"/>
        <v>-7.9875600204104558E-4</v>
      </c>
      <c r="H51" s="28"/>
      <c r="J51" s="28">
        <f t="shared" si="7"/>
        <v>-7.9875600204104558E-4</v>
      </c>
      <c r="K51" s="28"/>
      <c r="L51" s="28"/>
      <c r="M51" s="28"/>
      <c r="N51" s="28"/>
      <c r="O51" s="28">
        <f t="shared" ca="1" si="5"/>
        <v>-6.0927031378163465E-4</v>
      </c>
      <c r="P51" s="28"/>
      <c r="Q51" s="29">
        <f t="shared" si="4"/>
        <v>29940.085099999997</v>
      </c>
    </row>
    <row r="52" spans="1:17" x14ac:dyDescent="0.2">
      <c r="A52" s="30" t="s">
        <v>44</v>
      </c>
      <c r="B52" s="31" t="s">
        <v>32</v>
      </c>
      <c r="C52" s="51">
        <v>44961.584300000002</v>
      </c>
      <c r="D52" s="51">
        <v>5.9999999999999995E-4</v>
      </c>
      <c r="E52" s="28">
        <f t="shared" si="0"/>
        <v>49123.503612429879</v>
      </c>
      <c r="F52" s="28">
        <f t="shared" si="1"/>
        <v>49123.5</v>
      </c>
      <c r="G52" s="28">
        <f t="shared" si="6"/>
        <v>1.031218002026435E-3</v>
      </c>
      <c r="H52" s="28"/>
      <c r="J52" s="28">
        <f t="shared" si="7"/>
        <v>1.031218002026435E-3</v>
      </c>
      <c r="K52" s="28"/>
      <c r="L52" s="28"/>
      <c r="M52" s="28"/>
      <c r="N52" s="28"/>
      <c r="O52" s="28">
        <f t="shared" ca="1" si="5"/>
        <v>-6.168913670626594E-4</v>
      </c>
      <c r="P52" s="28"/>
      <c r="Q52" s="29">
        <f t="shared" si="4"/>
        <v>29943.084300000002</v>
      </c>
    </row>
    <row r="53" spans="1:17" x14ac:dyDescent="0.2">
      <c r="A53" s="30" t="s">
        <v>44</v>
      </c>
      <c r="B53" s="31" t="s">
        <v>31</v>
      </c>
      <c r="C53" s="51">
        <v>44961.723899999997</v>
      </c>
      <c r="D53" s="51">
        <v>5.9999999999999995E-4</v>
      </c>
      <c r="E53" s="28">
        <f t="shared" ref="E53:E84" si="8">+(C53-C$7)/C$8</f>
        <v>49123.992641140794</v>
      </c>
      <c r="F53" s="28">
        <f t="shared" ref="F53:F84" si="9">ROUND(2*E53,0)/2</f>
        <v>49124</v>
      </c>
      <c r="G53" s="28">
        <f t="shared" si="6"/>
        <v>-2.1006879978813231E-3</v>
      </c>
      <c r="H53" s="28"/>
      <c r="J53" s="28">
        <f t="shared" si="7"/>
        <v>-2.1006879978813231E-3</v>
      </c>
      <c r="K53" s="28"/>
      <c r="L53" s="28"/>
      <c r="M53" s="28"/>
      <c r="N53" s="28"/>
      <c r="O53" s="28">
        <f t="shared" ca="1" si="5"/>
        <v>-6.1725427436175317E-4</v>
      </c>
      <c r="P53" s="28"/>
      <c r="Q53" s="29">
        <f t="shared" si="4"/>
        <v>29943.223899999997</v>
      </c>
    </row>
    <row r="54" spans="1:17" x14ac:dyDescent="0.2">
      <c r="A54" s="30" t="s">
        <v>44</v>
      </c>
      <c r="B54" s="31" t="s">
        <v>31</v>
      </c>
      <c r="C54" s="51">
        <v>44962.5815</v>
      </c>
      <c r="D54" s="51">
        <v>6.9999999999999999E-4</v>
      </c>
      <c r="E54" s="28">
        <f t="shared" si="8"/>
        <v>49126.996874826298</v>
      </c>
      <c r="F54" s="28">
        <f t="shared" si="9"/>
        <v>49127</v>
      </c>
      <c r="G54" s="28">
        <f t="shared" si="6"/>
        <v>-8.9212400052929297E-4</v>
      </c>
      <c r="H54" s="28"/>
      <c r="J54" s="28">
        <f t="shared" si="7"/>
        <v>-8.9212400052929297E-4</v>
      </c>
      <c r="K54" s="28"/>
      <c r="L54" s="28"/>
      <c r="M54" s="28"/>
      <c r="N54" s="28"/>
      <c r="O54" s="28">
        <f t="shared" ca="1" si="5"/>
        <v>-6.1943171815632969E-4</v>
      </c>
      <c r="P54" s="28"/>
      <c r="Q54" s="29">
        <f t="shared" si="4"/>
        <v>29944.0815</v>
      </c>
    </row>
    <row r="55" spans="1:17" x14ac:dyDescent="0.2">
      <c r="A55" s="30" t="s">
        <v>44</v>
      </c>
      <c r="B55" s="31" t="s">
        <v>32</v>
      </c>
      <c r="C55" s="51">
        <v>44962.726699999999</v>
      </c>
      <c r="D55" s="51">
        <v>5.0000000000000001E-4</v>
      </c>
      <c r="E55" s="28">
        <f t="shared" si="8"/>
        <v>49127.505520734798</v>
      </c>
      <c r="F55" s="28">
        <f t="shared" si="9"/>
        <v>49127.5</v>
      </c>
      <c r="G55" s="28">
        <f t="shared" si="6"/>
        <v>1.5759700036142021E-3</v>
      </c>
      <c r="H55" s="28"/>
      <c r="J55" s="28">
        <f t="shared" si="7"/>
        <v>1.5759700036142021E-3</v>
      </c>
      <c r="K55" s="28"/>
      <c r="L55" s="28"/>
      <c r="M55" s="28"/>
      <c r="N55" s="28"/>
      <c r="O55" s="28">
        <f t="shared" ca="1" si="5"/>
        <v>-6.197946254554304E-4</v>
      </c>
      <c r="P55" s="28"/>
      <c r="Q55" s="29">
        <f t="shared" si="4"/>
        <v>29944.226699999999</v>
      </c>
    </row>
    <row r="56" spans="1:17" x14ac:dyDescent="0.2">
      <c r="A56" s="30" t="s">
        <v>44</v>
      </c>
      <c r="B56" s="31" t="s">
        <v>31</v>
      </c>
      <c r="C56" s="51">
        <v>45021.673799999997</v>
      </c>
      <c r="D56" s="51">
        <v>2.9999999999999997E-4</v>
      </c>
      <c r="E56" s="28">
        <f t="shared" si="8"/>
        <v>49334.001396996682</v>
      </c>
      <c r="F56" s="28">
        <f t="shared" si="9"/>
        <v>49334</v>
      </c>
      <c r="G56" s="28">
        <f t="shared" si="6"/>
        <v>3.9879199903225526E-4</v>
      </c>
      <c r="H56" s="28"/>
      <c r="J56" s="28">
        <f t="shared" si="7"/>
        <v>3.9879199903225526E-4</v>
      </c>
      <c r="K56" s="28"/>
      <c r="L56" s="28"/>
      <c r="M56" s="28"/>
      <c r="N56" s="28"/>
      <c r="O56" s="28">
        <f t="shared" ca="1" si="5"/>
        <v>-7.6967533998223425E-4</v>
      </c>
      <c r="P56" s="28"/>
      <c r="Q56" s="29">
        <f t="shared" si="4"/>
        <v>30003.173799999997</v>
      </c>
    </row>
    <row r="57" spans="1:17" x14ac:dyDescent="0.2">
      <c r="A57" s="30" t="s">
        <v>44</v>
      </c>
      <c r="B57" s="31" t="s">
        <v>32</v>
      </c>
      <c r="C57" s="51">
        <v>45049.505799999999</v>
      </c>
      <c r="D57" s="51">
        <v>5.9999999999999995E-4</v>
      </c>
      <c r="E57" s="28">
        <f t="shared" si="8"/>
        <v>49431.498868935443</v>
      </c>
      <c r="F57" s="28">
        <f t="shared" si="9"/>
        <v>49431.5</v>
      </c>
      <c r="G57" s="28">
        <f t="shared" si="6"/>
        <v>-3.2287799695041031E-4</v>
      </c>
      <c r="H57" s="28"/>
      <c r="J57" s="28">
        <f t="shared" si="7"/>
        <v>-3.2287799695041031E-4</v>
      </c>
      <c r="K57" s="28"/>
      <c r="L57" s="28"/>
      <c r="M57" s="28"/>
      <c r="N57" s="28"/>
      <c r="O57" s="28">
        <f t="shared" ca="1" si="5"/>
        <v>-8.4044226330602656E-4</v>
      </c>
      <c r="P57" s="28"/>
      <c r="Q57" s="29">
        <f t="shared" ref="Q57:Q88" si="10">+C57-15018.5</f>
        <v>30031.005799999999</v>
      </c>
    </row>
    <row r="58" spans="1:17" x14ac:dyDescent="0.2">
      <c r="A58" s="30" t="s">
        <v>44</v>
      </c>
      <c r="B58" s="31" t="s">
        <v>31</v>
      </c>
      <c r="C58" s="51">
        <v>45049.6486</v>
      </c>
      <c r="D58" s="51">
        <v>8.0000000000000004E-4</v>
      </c>
      <c r="E58" s="28">
        <f t="shared" si="8"/>
        <v>49431.999107473566</v>
      </c>
      <c r="F58" s="28">
        <f t="shared" si="9"/>
        <v>49432</v>
      </c>
      <c r="G58" s="28">
        <f t="shared" si="6"/>
        <v>-2.5478399766143411E-4</v>
      </c>
      <c r="H58" s="28"/>
      <c r="J58" s="28">
        <f t="shared" si="7"/>
        <v>-2.5478399766143411E-4</v>
      </c>
      <c r="K58" s="28"/>
      <c r="L58" s="28"/>
      <c r="M58" s="28"/>
      <c r="N58" s="28"/>
      <c r="O58" s="28">
        <f t="shared" ca="1" si="5"/>
        <v>-8.4080517060512033E-4</v>
      </c>
      <c r="P58" s="28"/>
      <c r="Q58" s="29">
        <f t="shared" si="10"/>
        <v>30031.1486</v>
      </c>
    </row>
    <row r="59" spans="1:17" x14ac:dyDescent="0.2">
      <c r="A59" s="30" t="s">
        <v>44</v>
      </c>
      <c r="B59" s="31" t="s">
        <v>32</v>
      </c>
      <c r="C59" s="51">
        <v>45050.648399999998</v>
      </c>
      <c r="D59" s="51">
        <v>2.9999999999999997E-4</v>
      </c>
      <c r="E59" s="28">
        <f t="shared" si="8"/>
        <v>49435.501477854574</v>
      </c>
      <c r="F59" s="28">
        <f t="shared" si="9"/>
        <v>49435.5</v>
      </c>
      <c r="G59" s="28">
        <f t="shared" si="6"/>
        <v>4.2187399958493188E-4</v>
      </c>
      <c r="H59" s="28"/>
      <c r="J59" s="28">
        <f t="shared" si="7"/>
        <v>4.2187399958493188E-4</v>
      </c>
      <c r="K59" s="28"/>
      <c r="L59" s="28"/>
      <c r="M59" s="28"/>
      <c r="N59" s="28"/>
      <c r="O59" s="28">
        <f t="shared" ca="1" si="5"/>
        <v>-8.4334552169879756E-4</v>
      </c>
      <c r="P59" s="28"/>
      <c r="Q59" s="29">
        <f t="shared" si="10"/>
        <v>30032.148399999998</v>
      </c>
    </row>
    <row r="60" spans="1:17" x14ac:dyDescent="0.2">
      <c r="A60" s="30" t="s">
        <v>44</v>
      </c>
      <c r="B60" s="31" t="s">
        <v>31</v>
      </c>
      <c r="C60" s="51">
        <v>45076.481500000002</v>
      </c>
      <c r="D60" s="51">
        <v>4.0000000000000002E-4</v>
      </c>
      <c r="E60" s="28">
        <f t="shared" si="8"/>
        <v>49525.996661181009</v>
      </c>
      <c r="F60" s="28">
        <f t="shared" si="9"/>
        <v>49526</v>
      </c>
      <c r="G60" s="28">
        <f t="shared" si="6"/>
        <v>-9.5311199402203783E-4</v>
      </c>
      <c r="H60" s="28"/>
      <c r="J60" s="28">
        <f t="shared" si="7"/>
        <v>-9.5311199402203783E-4</v>
      </c>
      <c r="K60" s="28"/>
      <c r="L60" s="28"/>
      <c r="M60" s="28"/>
      <c r="N60" s="28"/>
      <c r="O60" s="28">
        <f t="shared" ca="1" si="5"/>
        <v>-9.0903174283524235E-4</v>
      </c>
      <c r="P60" s="28"/>
      <c r="Q60" s="29">
        <f t="shared" si="10"/>
        <v>30057.981500000002</v>
      </c>
    </row>
    <row r="61" spans="1:17" x14ac:dyDescent="0.2">
      <c r="A61" s="30" t="s">
        <v>30</v>
      </c>
      <c r="B61" s="31" t="s">
        <v>31</v>
      </c>
      <c r="C61" s="51">
        <v>50559.943700000178</v>
      </c>
      <c r="D61" s="51">
        <v>4.0000000000000002E-4</v>
      </c>
      <c r="E61" s="28">
        <f t="shared" si="8"/>
        <v>68734.954047345862</v>
      </c>
      <c r="F61" s="28">
        <f t="shared" si="9"/>
        <v>68735</v>
      </c>
      <c r="G61" s="28">
        <f t="shared" si="6"/>
        <v>-1.3117819820763543E-2</v>
      </c>
      <c r="H61" s="28"/>
      <c r="I61" s="28"/>
      <c r="J61" s="28"/>
      <c r="K61" s="28">
        <f t="shared" ref="K61:K86" si="11">+G61</f>
        <v>-1.3117819820763543E-2</v>
      </c>
      <c r="L61" s="28"/>
      <c r="M61" s="28"/>
      <c r="N61" s="28"/>
      <c r="O61" s="28">
        <f t="shared" ca="1" si="5"/>
        <v>-1.4851204359520011E-2</v>
      </c>
      <c r="P61" s="28"/>
      <c r="Q61" s="29">
        <f t="shared" si="10"/>
        <v>35541.443700000178</v>
      </c>
    </row>
    <row r="62" spans="1:17" x14ac:dyDescent="0.2">
      <c r="A62" s="30" t="s">
        <v>30</v>
      </c>
      <c r="B62" s="31" t="s">
        <v>32</v>
      </c>
      <c r="C62" s="51">
        <v>50560.086500000209</v>
      </c>
      <c r="D62" s="51">
        <v>2.9999999999999997E-4</v>
      </c>
      <c r="E62" s="28">
        <f t="shared" si="8"/>
        <v>68735.454285884087</v>
      </c>
      <c r="F62" s="28">
        <f t="shared" si="9"/>
        <v>68735.5</v>
      </c>
      <c r="G62" s="28">
        <f t="shared" si="6"/>
        <v>-1.3049725792370737E-2</v>
      </c>
      <c r="H62" s="28"/>
      <c r="I62" s="28"/>
      <c r="J62" s="28"/>
      <c r="K62" s="28">
        <f t="shared" si="11"/>
        <v>-1.3049725792370737E-2</v>
      </c>
      <c r="L62" s="28"/>
      <c r="M62" s="28"/>
      <c r="N62" s="28"/>
      <c r="O62" s="28">
        <f t="shared" ca="1" si="5"/>
        <v>-1.4851567266819105E-2</v>
      </c>
      <c r="P62" s="28"/>
      <c r="Q62" s="29">
        <f t="shared" si="10"/>
        <v>35541.586500000209</v>
      </c>
    </row>
    <row r="63" spans="1:17" x14ac:dyDescent="0.2">
      <c r="A63" s="30" t="s">
        <v>30</v>
      </c>
      <c r="B63" s="31" t="s">
        <v>31</v>
      </c>
      <c r="C63" s="51">
        <v>51158.560300000012</v>
      </c>
      <c r="D63" s="51">
        <v>2.0000000000000001E-4</v>
      </c>
      <c r="E63" s="28">
        <f t="shared" si="8"/>
        <v>70831.950496058023</v>
      </c>
      <c r="F63" s="28">
        <f t="shared" si="9"/>
        <v>70832</v>
      </c>
      <c r="G63" s="28">
        <f t="shared" si="6"/>
        <v>-1.4131583986454643E-2</v>
      </c>
      <c r="H63" s="28"/>
      <c r="I63" s="28"/>
      <c r="J63" s="28"/>
      <c r="K63" s="28">
        <f t="shared" si="11"/>
        <v>-1.4131583986454643E-2</v>
      </c>
      <c r="L63" s="28"/>
      <c r="M63" s="28"/>
      <c r="N63" s="28"/>
      <c r="O63" s="28">
        <f t="shared" ca="1" si="5"/>
        <v>-1.6373237571930231E-2</v>
      </c>
      <c r="P63" s="28"/>
      <c r="Q63" s="29">
        <f t="shared" si="10"/>
        <v>36140.060300000012</v>
      </c>
    </row>
    <row r="64" spans="1:17" x14ac:dyDescent="0.2">
      <c r="A64" s="30" t="s">
        <v>30</v>
      </c>
      <c r="B64" s="31" t="s">
        <v>32</v>
      </c>
      <c r="C64" s="51">
        <v>51158.702699999791</v>
      </c>
      <c r="D64" s="51">
        <v>2.0000000000000001E-4</v>
      </c>
      <c r="E64" s="28">
        <f t="shared" si="8"/>
        <v>70832.449333366967</v>
      </c>
      <c r="F64" s="28">
        <f t="shared" si="9"/>
        <v>70832.5</v>
      </c>
      <c r="G64" s="28">
        <f t="shared" si="6"/>
        <v>-1.4463490209891461E-2</v>
      </c>
      <c r="H64" s="28"/>
      <c r="I64" s="28"/>
      <c r="J64" s="28"/>
      <c r="K64" s="28">
        <f t="shared" si="11"/>
        <v>-1.4463490209891461E-2</v>
      </c>
      <c r="L64" s="28"/>
      <c r="M64" s="28"/>
      <c r="N64" s="28"/>
      <c r="O64" s="28">
        <f t="shared" ca="1" si="5"/>
        <v>-1.6373600479229325E-2</v>
      </c>
      <c r="P64" s="28"/>
      <c r="Q64" s="29">
        <f t="shared" si="10"/>
        <v>36140.202699999791</v>
      </c>
    </row>
    <row r="65" spans="1:17" x14ac:dyDescent="0.2">
      <c r="A65" s="30" t="s">
        <v>30</v>
      </c>
      <c r="B65" s="31" t="s">
        <v>31</v>
      </c>
      <c r="C65" s="51">
        <v>51505.68200000003</v>
      </c>
      <c r="D65" s="51">
        <v>2.0000000000000001E-4</v>
      </c>
      <c r="E65" s="28">
        <f t="shared" si="8"/>
        <v>72047.942455136945</v>
      </c>
      <c r="F65" s="28">
        <f t="shared" si="9"/>
        <v>72048</v>
      </c>
      <c r="G65" s="28">
        <f t="shared" si="6"/>
        <v>-1.6426975969807245E-2</v>
      </c>
      <c r="H65" s="28"/>
      <c r="I65" s="28"/>
      <c r="J65" s="28"/>
      <c r="K65" s="28">
        <f t="shared" si="11"/>
        <v>-1.6426975969807245E-2</v>
      </c>
      <c r="L65" s="28"/>
      <c r="M65" s="28"/>
      <c r="N65" s="28"/>
      <c r="O65" s="28">
        <f t="shared" ca="1" si="5"/>
        <v>-1.725582812333263E-2</v>
      </c>
      <c r="P65" s="28"/>
      <c r="Q65" s="29">
        <f t="shared" si="10"/>
        <v>36487.18200000003</v>
      </c>
    </row>
    <row r="66" spans="1:17" x14ac:dyDescent="0.2">
      <c r="A66" s="30" t="s">
        <v>30</v>
      </c>
      <c r="B66" s="31" t="s">
        <v>32</v>
      </c>
      <c r="C66" s="51">
        <v>51505.825199999847</v>
      </c>
      <c r="D66" s="51">
        <v>2.0000000000000001E-4</v>
      </c>
      <c r="E66" s="28">
        <f t="shared" si="8"/>
        <v>72048.444094902821</v>
      </c>
      <c r="F66" s="28">
        <f t="shared" si="9"/>
        <v>72048.5</v>
      </c>
      <c r="G66" s="28">
        <f t="shared" si="6"/>
        <v>-1.5958882155246101E-2</v>
      </c>
      <c r="H66" s="28"/>
      <c r="I66" s="28"/>
      <c r="J66" s="28"/>
      <c r="K66" s="28">
        <f t="shared" si="11"/>
        <v>-1.5958882155246101E-2</v>
      </c>
      <c r="L66" s="28"/>
      <c r="M66" s="28"/>
      <c r="N66" s="28"/>
      <c r="O66" s="28">
        <f t="shared" ca="1" si="5"/>
        <v>-1.7256191030631723E-2</v>
      </c>
      <c r="P66" s="28"/>
      <c r="Q66" s="29">
        <f t="shared" si="10"/>
        <v>36487.325199999847</v>
      </c>
    </row>
    <row r="67" spans="1:17" x14ac:dyDescent="0.2">
      <c r="A67" s="33" t="s">
        <v>41</v>
      </c>
      <c r="B67" s="34" t="s">
        <v>31</v>
      </c>
      <c r="C67" s="52">
        <v>54036.594700000001</v>
      </c>
      <c r="D67" s="52">
        <v>2.9999999999999997E-4</v>
      </c>
      <c r="E67" s="28">
        <f t="shared" si="8"/>
        <v>80913.90932592185</v>
      </c>
      <c r="F67" s="28">
        <f t="shared" si="9"/>
        <v>80914</v>
      </c>
      <c r="G67" s="28">
        <f t="shared" si="6"/>
        <v>-2.5884167996991891E-2</v>
      </c>
      <c r="H67" s="28"/>
      <c r="I67" s="28"/>
      <c r="J67" s="28"/>
      <c r="K67" s="28">
        <f t="shared" si="11"/>
        <v>-2.5884167996991891E-2</v>
      </c>
      <c r="L67" s="28"/>
      <c r="M67" s="28"/>
      <c r="N67" s="28"/>
      <c r="O67" s="28">
        <f t="shared" ca="1" si="5"/>
        <v>-2.3690900350909656E-2</v>
      </c>
      <c r="P67" s="28"/>
      <c r="Q67" s="29">
        <f t="shared" si="10"/>
        <v>39018.094700000001</v>
      </c>
    </row>
    <row r="68" spans="1:17" x14ac:dyDescent="0.2">
      <c r="A68" s="33" t="s">
        <v>41</v>
      </c>
      <c r="B68" s="34" t="s">
        <v>32</v>
      </c>
      <c r="C68" s="52">
        <v>54036.741099999999</v>
      </c>
      <c r="D68" s="52">
        <v>8.0000000000000004E-4</v>
      </c>
      <c r="E68" s="28">
        <f t="shared" si="8"/>
        <v>80914.422175515545</v>
      </c>
      <c r="F68" s="28">
        <f t="shared" si="9"/>
        <v>80914.5</v>
      </c>
      <c r="G68" s="28">
        <f t="shared" si="6"/>
        <v>-2.2216073994059116E-2</v>
      </c>
      <c r="H68" s="28"/>
      <c r="I68" s="28"/>
      <c r="J68" s="28"/>
      <c r="K68" s="28">
        <f t="shared" si="11"/>
        <v>-2.2216073994059116E-2</v>
      </c>
      <c r="L68" s="28"/>
      <c r="M68" s="28"/>
      <c r="N68" s="28"/>
      <c r="O68" s="28">
        <f t="shared" ca="1" si="5"/>
        <v>-2.369126325820875E-2</v>
      </c>
      <c r="P68" s="28"/>
      <c r="Q68" s="29">
        <f t="shared" si="10"/>
        <v>39018.241099999999</v>
      </c>
    </row>
    <row r="69" spans="1:17" x14ac:dyDescent="0.2">
      <c r="A69" s="33" t="s">
        <v>41</v>
      </c>
      <c r="B69" s="34" t="s">
        <v>32</v>
      </c>
      <c r="C69" s="52">
        <v>54037.599499999997</v>
      </c>
      <c r="D69" s="52">
        <v>1.4E-3</v>
      </c>
      <c r="E69" s="28">
        <f t="shared" si="8"/>
        <v>80917.429211657829</v>
      </c>
      <c r="F69" s="28">
        <f t="shared" si="9"/>
        <v>80917.5</v>
      </c>
      <c r="G69" s="28">
        <f t="shared" si="6"/>
        <v>-2.020751000236487E-2</v>
      </c>
      <c r="H69" s="28"/>
      <c r="I69" s="28"/>
      <c r="J69" s="28"/>
      <c r="K69" s="28">
        <f t="shared" si="11"/>
        <v>-2.020751000236487E-2</v>
      </c>
      <c r="L69" s="28"/>
      <c r="M69" s="28"/>
      <c r="N69" s="28"/>
      <c r="O69" s="28">
        <f t="shared" ref="O69:O95" ca="1" si="12">+C$11+C$12*$F69</f>
        <v>-2.3693440702003327E-2</v>
      </c>
      <c r="P69" s="28"/>
      <c r="Q69" s="29">
        <f t="shared" si="10"/>
        <v>39019.099499999997</v>
      </c>
    </row>
    <row r="70" spans="1:17" x14ac:dyDescent="0.2">
      <c r="A70" s="33" t="s">
        <v>41</v>
      </c>
      <c r="B70" s="34" t="s">
        <v>31</v>
      </c>
      <c r="C70" s="52">
        <v>54037.738400000002</v>
      </c>
      <c r="D70" s="52">
        <v>4.0000000000000002E-4</v>
      </c>
      <c r="E70" s="28">
        <f t="shared" si="8"/>
        <v>80917.915788219078</v>
      </c>
      <c r="F70" s="28">
        <f t="shared" si="9"/>
        <v>80918</v>
      </c>
      <c r="G70" s="28">
        <f t="shared" ref="G70:G101" si="13">+C70-(C$7+F70*C$8)</f>
        <v>-2.4039415991865098E-2</v>
      </c>
      <c r="H70" s="28"/>
      <c r="I70" s="28"/>
      <c r="J70" s="28"/>
      <c r="K70" s="28">
        <f t="shared" si="11"/>
        <v>-2.4039415991865098E-2</v>
      </c>
      <c r="L70" s="28"/>
      <c r="M70" s="28"/>
      <c r="N70" s="28"/>
      <c r="O70" s="28">
        <f t="shared" ca="1" si="12"/>
        <v>-2.3693803609302427E-2</v>
      </c>
      <c r="P70" s="28"/>
      <c r="Q70" s="29">
        <f t="shared" si="10"/>
        <v>39019.238400000002</v>
      </c>
    </row>
    <row r="71" spans="1:17" x14ac:dyDescent="0.2">
      <c r="A71" s="33" t="s">
        <v>41</v>
      </c>
      <c r="B71" s="34" t="s">
        <v>31</v>
      </c>
      <c r="C71" s="52">
        <v>54041.733500000002</v>
      </c>
      <c r="D71" s="52">
        <v>6.9999999999999999E-4</v>
      </c>
      <c r="E71" s="28">
        <f t="shared" si="8"/>
        <v>80931.910907152051</v>
      </c>
      <c r="F71" s="28">
        <f t="shared" si="9"/>
        <v>80932</v>
      </c>
      <c r="G71" s="28">
        <f t="shared" si="13"/>
        <v>-2.5432783993892372E-2</v>
      </c>
      <c r="H71" s="28"/>
      <c r="I71" s="28"/>
      <c r="J71" s="28"/>
      <c r="K71" s="28">
        <f t="shared" si="11"/>
        <v>-2.5432783993892372E-2</v>
      </c>
      <c r="L71" s="28"/>
      <c r="M71" s="28"/>
      <c r="N71" s="28"/>
      <c r="O71" s="28">
        <f t="shared" ca="1" si="12"/>
        <v>-2.3703965013677122E-2</v>
      </c>
      <c r="P71" s="28"/>
      <c r="Q71" s="29">
        <f t="shared" si="10"/>
        <v>39023.233500000002</v>
      </c>
    </row>
    <row r="72" spans="1:17" x14ac:dyDescent="0.2">
      <c r="A72" s="33" t="s">
        <v>41</v>
      </c>
      <c r="B72" s="34" t="s">
        <v>32</v>
      </c>
      <c r="C72" s="52">
        <v>54049.587800000001</v>
      </c>
      <c r="D72" s="52">
        <v>6.9999999999999999E-4</v>
      </c>
      <c r="E72" s="28">
        <f t="shared" si="8"/>
        <v>80959.425077669744</v>
      </c>
      <c r="F72" s="28">
        <f t="shared" si="9"/>
        <v>80959.5</v>
      </c>
      <c r="G72" s="28">
        <f t="shared" si="13"/>
        <v>-2.1387613996921573E-2</v>
      </c>
      <c r="H72" s="28"/>
      <c r="I72" s="28"/>
      <c r="J72" s="28"/>
      <c r="K72" s="28">
        <f t="shared" si="11"/>
        <v>-2.1387613996921573E-2</v>
      </c>
      <c r="L72" s="28"/>
      <c r="M72" s="28"/>
      <c r="N72" s="28"/>
      <c r="O72" s="28">
        <f t="shared" ca="1" si="12"/>
        <v>-2.3723924915127426E-2</v>
      </c>
      <c r="P72" s="28"/>
      <c r="Q72" s="29">
        <f t="shared" si="10"/>
        <v>39031.087800000001</v>
      </c>
    </row>
    <row r="73" spans="1:17" x14ac:dyDescent="0.2">
      <c r="A73" s="33" t="s">
        <v>41</v>
      </c>
      <c r="B73" s="34" t="s">
        <v>31</v>
      </c>
      <c r="C73" s="52">
        <v>54059.717700000001</v>
      </c>
      <c r="D73" s="52">
        <v>5.9999999999999995E-4</v>
      </c>
      <c r="E73" s="28">
        <f t="shared" si="8"/>
        <v>80994.91083654415</v>
      </c>
      <c r="F73" s="28">
        <f t="shared" si="9"/>
        <v>80995</v>
      </c>
      <c r="G73" s="28">
        <f t="shared" si="13"/>
        <v>-2.5452939997194335E-2</v>
      </c>
      <c r="H73" s="28"/>
      <c r="I73" s="28"/>
      <c r="J73" s="28"/>
      <c r="K73" s="28">
        <f t="shared" si="11"/>
        <v>-2.5452939997194335E-2</v>
      </c>
      <c r="L73" s="28"/>
      <c r="M73" s="28"/>
      <c r="N73" s="28"/>
      <c r="O73" s="28">
        <f t="shared" ca="1" si="12"/>
        <v>-2.3749691333363271E-2</v>
      </c>
      <c r="P73" s="28"/>
      <c r="Q73" s="29">
        <f t="shared" si="10"/>
        <v>39041.217700000001</v>
      </c>
    </row>
    <row r="74" spans="1:17" x14ac:dyDescent="0.2">
      <c r="A74" s="33" t="s">
        <v>41</v>
      </c>
      <c r="B74" s="34" t="s">
        <v>31</v>
      </c>
      <c r="C74" s="52">
        <v>54107.676099999997</v>
      </c>
      <c r="D74" s="52">
        <v>6.9999999999999999E-4</v>
      </c>
      <c r="E74" s="28">
        <f t="shared" si="8"/>
        <v>81162.912516560944</v>
      </c>
      <c r="F74" s="28">
        <f t="shared" si="9"/>
        <v>81163</v>
      </c>
      <c r="G74" s="28">
        <f t="shared" si="13"/>
        <v>-2.4973356004920788E-2</v>
      </c>
      <c r="H74" s="28"/>
      <c r="I74" s="28"/>
      <c r="J74" s="28"/>
      <c r="K74" s="28">
        <f t="shared" si="11"/>
        <v>-2.4973356004920788E-2</v>
      </c>
      <c r="L74" s="28"/>
      <c r="M74" s="28"/>
      <c r="N74" s="28"/>
      <c r="O74" s="28">
        <f t="shared" ca="1" si="12"/>
        <v>-2.3871628185859653E-2</v>
      </c>
      <c r="P74" s="28"/>
      <c r="Q74" s="29">
        <f t="shared" si="10"/>
        <v>39089.176099999997</v>
      </c>
    </row>
    <row r="75" spans="1:17" x14ac:dyDescent="0.2">
      <c r="A75" s="35" t="s">
        <v>49</v>
      </c>
      <c r="B75" s="36" t="s">
        <v>32</v>
      </c>
      <c r="C75" s="53">
        <v>56950.744630000001</v>
      </c>
      <c r="D75" s="53">
        <v>0</v>
      </c>
      <c r="E75" s="28">
        <f t="shared" si="8"/>
        <v>91122.383421405451</v>
      </c>
      <c r="F75" s="28">
        <f t="shared" si="9"/>
        <v>91122.5</v>
      </c>
      <c r="G75" s="28">
        <f t="shared" si="13"/>
        <v>-3.3278969996899832E-2</v>
      </c>
      <c r="H75" s="28"/>
      <c r="J75" s="28"/>
      <c r="K75" s="28">
        <f t="shared" si="11"/>
        <v>-3.3278969996899832E-2</v>
      </c>
      <c r="L75" s="28"/>
      <c r="M75" s="28"/>
      <c r="N75" s="28"/>
      <c r="O75" s="28">
        <f t="shared" ca="1" si="12"/>
        <v>-3.1100378676560472E-2</v>
      </c>
      <c r="P75" s="28"/>
      <c r="Q75" s="29">
        <f t="shared" si="10"/>
        <v>41932.244630000001</v>
      </c>
    </row>
    <row r="76" spans="1:17" x14ac:dyDescent="0.2">
      <c r="A76" s="41" t="s">
        <v>50</v>
      </c>
      <c r="B76" s="42" t="s">
        <v>32</v>
      </c>
      <c r="C76" s="54">
        <v>57299.008599999826</v>
      </c>
      <c r="D76" s="54">
        <v>1E-4</v>
      </c>
      <c r="E76" s="28">
        <f t="shared" si="8"/>
        <v>92342.376833389411</v>
      </c>
      <c r="F76" s="28">
        <f t="shared" si="9"/>
        <v>92342.5</v>
      </c>
      <c r="G76" s="28">
        <f t="shared" si="13"/>
        <v>-3.5159610168193467E-2</v>
      </c>
      <c r="H76" s="28"/>
      <c r="J76" s="28"/>
      <c r="K76" s="28">
        <f t="shared" si="11"/>
        <v>-3.5159610168193467E-2</v>
      </c>
      <c r="L76" s="28"/>
      <c r="M76" s="28"/>
      <c r="N76" s="28"/>
      <c r="O76" s="28">
        <f t="shared" ca="1" si="12"/>
        <v>-3.1985872486355635E-2</v>
      </c>
      <c r="P76" s="28"/>
      <c r="Q76" s="29">
        <f t="shared" si="10"/>
        <v>42280.508599999826</v>
      </c>
    </row>
    <row r="77" spans="1:17" x14ac:dyDescent="0.2">
      <c r="A77" s="39" t="s">
        <v>50</v>
      </c>
      <c r="B77" s="40" t="s">
        <v>32</v>
      </c>
      <c r="C77" s="55">
        <v>57299.008600000001</v>
      </c>
      <c r="D77" s="55">
        <v>1E-4</v>
      </c>
      <c r="E77" s="28">
        <f t="shared" si="8"/>
        <v>92342.376833390023</v>
      </c>
      <c r="F77" s="28">
        <f t="shared" si="9"/>
        <v>92342.5</v>
      </c>
      <c r="G77" s="28">
        <f t="shared" si="13"/>
        <v>-3.5159609993570484E-2</v>
      </c>
      <c r="H77" s="28"/>
      <c r="J77" s="28"/>
      <c r="K77" s="28">
        <f t="shared" si="11"/>
        <v>-3.5159609993570484E-2</v>
      </c>
      <c r="L77" s="28"/>
      <c r="M77" s="28"/>
      <c r="N77" s="28"/>
      <c r="O77" s="28">
        <f t="shared" ca="1" si="12"/>
        <v>-3.1985872486355635E-2</v>
      </c>
      <c r="P77" s="28"/>
      <c r="Q77" s="29">
        <f t="shared" si="10"/>
        <v>42280.508600000001</v>
      </c>
    </row>
    <row r="78" spans="1:17" ht="0" hidden="1" customHeight="1" x14ac:dyDescent="0.2">
      <c r="A78" s="39" t="s">
        <v>50</v>
      </c>
      <c r="B78" s="40" t="s">
        <v>31</v>
      </c>
      <c r="C78" s="55">
        <v>57370.9473</v>
      </c>
      <c r="D78" s="55">
        <v>2.9999999999999997E-4</v>
      </c>
      <c r="E78" s="28">
        <f t="shared" si="8"/>
        <v>92594.383206793311</v>
      </c>
      <c r="F78" s="28">
        <f t="shared" si="9"/>
        <v>92594.5</v>
      </c>
      <c r="G78" s="28">
        <f t="shared" si="13"/>
        <v>-3.3340233996568713E-2</v>
      </c>
      <c r="H78" s="28"/>
      <c r="J78" s="28"/>
      <c r="K78" s="28">
        <f t="shared" si="11"/>
        <v>-3.3340233996568713E-2</v>
      </c>
      <c r="L78" s="28"/>
      <c r="M78" s="28"/>
      <c r="N78" s="28"/>
      <c r="O78" s="28">
        <f t="shared" ca="1" si="12"/>
        <v>-3.2168777765100215E-2</v>
      </c>
      <c r="P78" s="28"/>
      <c r="Q78" s="29">
        <f t="shared" si="10"/>
        <v>42352.4473</v>
      </c>
    </row>
    <row r="79" spans="1:17" x14ac:dyDescent="0.2">
      <c r="A79" s="41" t="s">
        <v>50</v>
      </c>
      <c r="B79" s="42" t="s">
        <v>31</v>
      </c>
      <c r="C79" s="54">
        <v>57370.947300000116</v>
      </c>
      <c r="D79" s="54">
        <v>2.9999999999999997E-4</v>
      </c>
      <c r="E79" s="28">
        <f t="shared" si="8"/>
        <v>92594.383206793718</v>
      </c>
      <c r="F79" s="28">
        <f t="shared" si="9"/>
        <v>92594.5</v>
      </c>
      <c r="G79" s="28">
        <f t="shared" si="13"/>
        <v>-3.3340233880153392E-2</v>
      </c>
      <c r="H79" s="28"/>
      <c r="J79" s="28"/>
      <c r="K79" s="28">
        <f t="shared" si="11"/>
        <v>-3.3340233880153392E-2</v>
      </c>
      <c r="L79" s="28"/>
      <c r="M79" s="28"/>
      <c r="N79" s="28"/>
      <c r="O79" s="28">
        <f t="shared" ca="1" si="12"/>
        <v>-3.2168777765100215E-2</v>
      </c>
      <c r="P79" s="28"/>
      <c r="Q79" s="29">
        <f t="shared" si="10"/>
        <v>42352.447300000116</v>
      </c>
    </row>
    <row r="80" spans="1:17" x14ac:dyDescent="0.2">
      <c r="A80" s="43" t="s">
        <v>51</v>
      </c>
      <c r="B80" s="44" t="s">
        <v>32</v>
      </c>
      <c r="C80" s="56">
        <v>58060.626720000058</v>
      </c>
      <c r="D80" s="56">
        <v>1E-4</v>
      </c>
      <c r="E80" s="28">
        <f t="shared" si="8"/>
        <v>95010.379178990508</v>
      </c>
      <c r="F80" s="28">
        <f t="shared" si="9"/>
        <v>95010.5</v>
      </c>
      <c r="G80" s="28">
        <f t="shared" si="13"/>
        <v>-3.4490025936975144E-2</v>
      </c>
      <c r="H80" s="28"/>
      <c r="J80" s="28"/>
      <c r="K80" s="28">
        <f t="shared" si="11"/>
        <v>-3.4490025936975144E-2</v>
      </c>
      <c r="L80" s="28"/>
      <c r="M80" s="28"/>
      <c r="N80" s="28"/>
      <c r="O80" s="28">
        <f t="shared" ca="1" si="12"/>
        <v>-3.3922345834333928E-2</v>
      </c>
      <c r="P80" s="28"/>
      <c r="Q80" s="29">
        <f t="shared" si="10"/>
        <v>43042.126720000058</v>
      </c>
    </row>
    <row r="81" spans="1:21" x14ac:dyDescent="0.2">
      <c r="A81" s="37" t="s">
        <v>0</v>
      </c>
      <c r="B81" s="38" t="s">
        <v>31</v>
      </c>
      <c r="C81" s="57">
        <v>58156.97</v>
      </c>
      <c r="D81" s="57">
        <v>2.3999999999999998E-3</v>
      </c>
      <c r="E81" s="28">
        <f t="shared" si="8"/>
        <v>95347.876528741952</v>
      </c>
      <c r="F81" s="28">
        <f t="shared" si="9"/>
        <v>95348</v>
      </c>
      <c r="G81" s="28">
        <f t="shared" si="13"/>
        <v>-3.5246575993369333E-2</v>
      </c>
      <c r="H81" s="28"/>
      <c r="J81" s="28"/>
      <c r="K81" s="28">
        <f t="shared" si="11"/>
        <v>-3.5246575993369333E-2</v>
      </c>
      <c r="L81" s="28"/>
      <c r="M81" s="28"/>
      <c r="N81" s="28"/>
      <c r="O81" s="28">
        <f t="shared" ca="1" si="12"/>
        <v>-3.416730826122398E-2</v>
      </c>
      <c r="P81" s="28"/>
      <c r="Q81" s="29">
        <f t="shared" si="10"/>
        <v>43138.47</v>
      </c>
    </row>
    <row r="82" spans="1:21" x14ac:dyDescent="0.2">
      <c r="A82" s="37" t="s">
        <v>0</v>
      </c>
      <c r="B82" s="38" t="s">
        <v>31</v>
      </c>
      <c r="C82" s="57">
        <v>58158.112000000001</v>
      </c>
      <c r="D82" s="57">
        <v>9.2999999999999992E-3</v>
      </c>
      <c r="E82" s="28">
        <f t="shared" si="8"/>
        <v>95351.877035818485</v>
      </c>
      <c r="F82" s="28">
        <f t="shared" si="9"/>
        <v>95352</v>
      </c>
      <c r="G82" s="28">
        <f t="shared" si="13"/>
        <v>-3.5101823996228632E-2</v>
      </c>
      <c r="H82" s="28"/>
      <c r="J82" s="28"/>
      <c r="K82" s="28">
        <f t="shared" si="11"/>
        <v>-3.5101823996228632E-2</v>
      </c>
      <c r="L82" s="28"/>
      <c r="M82" s="28"/>
      <c r="N82" s="28"/>
      <c r="O82" s="28">
        <f t="shared" ca="1" si="12"/>
        <v>-3.4170211519616758E-2</v>
      </c>
      <c r="P82" s="28"/>
      <c r="Q82" s="29">
        <f t="shared" si="10"/>
        <v>43139.612000000001</v>
      </c>
    </row>
    <row r="83" spans="1:21" x14ac:dyDescent="0.2">
      <c r="A83" s="37" t="s">
        <v>0</v>
      </c>
      <c r="B83" s="38" t="s">
        <v>32</v>
      </c>
      <c r="C83" s="57">
        <v>58159.967799999999</v>
      </c>
      <c r="D83" s="57">
        <v>2.8999999999999998E-3</v>
      </c>
      <c r="E83" s="28">
        <f t="shared" si="8"/>
        <v>95358.378034971378</v>
      </c>
      <c r="F83" s="28">
        <f t="shared" si="9"/>
        <v>95358.5</v>
      </c>
      <c r="G83" s="28">
        <f t="shared" si="13"/>
        <v>-3.4816601997590624E-2</v>
      </c>
      <c r="H83" s="28"/>
      <c r="J83" s="28"/>
      <c r="K83" s="28">
        <f t="shared" si="11"/>
        <v>-3.4816601997590624E-2</v>
      </c>
      <c r="L83" s="28"/>
      <c r="M83" s="28"/>
      <c r="N83" s="28"/>
      <c r="O83" s="28">
        <f t="shared" ca="1" si="12"/>
        <v>-3.4174929314505012E-2</v>
      </c>
      <c r="P83" s="28"/>
      <c r="Q83" s="29">
        <f t="shared" si="10"/>
        <v>43141.467799999999</v>
      </c>
    </row>
    <row r="84" spans="1:21" x14ac:dyDescent="0.2">
      <c r="A84" s="37" t="s">
        <v>0</v>
      </c>
      <c r="B84" s="38" t="s">
        <v>31</v>
      </c>
      <c r="C84" s="57">
        <v>58164.962899999999</v>
      </c>
      <c r="D84" s="57">
        <v>1.4E-3</v>
      </c>
      <c r="E84" s="28">
        <f t="shared" si="8"/>
        <v>95375.876224899577</v>
      </c>
      <c r="F84" s="28">
        <f t="shared" si="9"/>
        <v>95376</v>
      </c>
      <c r="G84" s="28">
        <f t="shared" si="13"/>
        <v>-3.5333312000147998E-2</v>
      </c>
      <c r="H84" s="28"/>
      <c r="J84" s="28"/>
      <c r="K84" s="28">
        <f t="shared" si="11"/>
        <v>-3.5333312000147998E-2</v>
      </c>
      <c r="L84" s="28"/>
      <c r="M84" s="28"/>
      <c r="N84" s="28"/>
      <c r="O84" s="28">
        <f t="shared" ca="1" si="12"/>
        <v>-3.4187631069973384E-2</v>
      </c>
      <c r="P84" s="28"/>
      <c r="Q84" s="29">
        <f t="shared" si="10"/>
        <v>43146.462899999999</v>
      </c>
    </row>
    <row r="85" spans="1:21" x14ac:dyDescent="0.2">
      <c r="A85" s="37" t="s">
        <v>0</v>
      </c>
      <c r="B85" s="38" t="s">
        <v>32</v>
      </c>
      <c r="C85" s="57">
        <v>58457.991909999997</v>
      </c>
      <c r="D85" s="57">
        <v>8.0000000000000004E-4</v>
      </c>
      <c r="E85" s="28">
        <f t="shared" ref="E85:E95" si="14">+(C85-C$7)/C$8</f>
        <v>96402.377650586408</v>
      </c>
      <c r="F85" s="28">
        <f t="shared" ref="F85:F116" si="15">ROUND(2*E85,0)/2</f>
        <v>96402.5</v>
      </c>
      <c r="G85" s="28">
        <f t="shared" si="13"/>
        <v>-3.4926330001326278E-2</v>
      </c>
      <c r="H85" s="28"/>
      <c r="J85" s="28"/>
      <c r="K85" s="28">
        <f t="shared" si="11"/>
        <v>-3.4926330001326278E-2</v>
      </c>
      <c r="L85" s="28"/>
      <c r="M85" s="28"/>
      <c r="N85" s="28"/>
      <c r="O85" s="28">
        <f t="shared" ca="1" si="12"/>
        <v>-3.4932679755018251E-2</v>
      </c>
      <c r="P85" s="28"/>
      <c r="Q85" s="29">
        <f t="shared" si="10"/>
        <v>43439.491909999997</v>
      </c>
    </row>
    <row r="86" spans="1:21" x14ac:dyDescent="0.2">
      <c r="A86" s="37" t="s">
        <v>0</v>
      </c>
      <c r="B86" s="38" t="s">
        <v>31</v>
      </c>
      <c r="C86" s="57">
        <v>58458.13407</v>
      </c>
      <c r="D86" s="57">
        <v>5.9999999999999995E-4</v>
      </c>
      <c r="E86" s="28">
        <f t="shared" si="14"/>
        <v>96402.87564715909</v>
      </c>
      <c r="F86" s="28">
        <f t="shared" si="15"/>
        <v>96403</v>
      </c>
      <c r="G86" s="28">
        <f t="shared" si="13"/>
        <v>-3.5498236000421457E-2</v>
      </c>
      <c r="H86" s="28"/>
      <c r="J86" s="28"/>
      <c r="K86" s="28">
        <f t="shared" si="11"/>
        <v>-3.5498236000421457E-2</v>
      </c>
      <c r="L86" s="28"/>
      <c r="M86" s="28"/>
      <c r="N86" s="28"/>
      <c r="O86" s="28">
        <f t="shared" ca="1" si="12"/>
        <v>-3.4933042662317351E-2</v>
      </c>
      <c r="P86" s="28"/>
      <c r="Q86" s="29">
        <f t="shared" si="10"/>
        <v>43439.63407</v>
      </c>
    </row>
    <row r="87" spans="1:21" x14ac:dyDescent="0.2">
      <c r="A87" s="46" t="s">
        <v>56</v>
      </c>
      <c r="B87" s="47" t="s">
        <v>31</v>
      </c>
      <c r="C87" s="58">
        <v>59036.768722345121</v>
      </c>
      <c r="D87" s="58">
        <v>4.0499999999999998E-4</v>
      </c>
      <c r="E87" s="28">
        <f t="shared" si="14"/>
        <v>98429.873914614174</v>
      </c>
      <c r="F87" s="28">
        <f t="shared" si="15"/>
        <v>98430</v>
      </c>
      <c r="G87" s="28">
        <f t="shared" si="13"/>
        <v>-3.599281487549888E-2</v>
      </c>
      <c r="H87" s="28"/>
      <c r="J87" s="28"/>
      <c r="L87" s="28">
        <f t="shared" ref="L87:L92" si="16">+G87</f>
        <v>-3.599281487549888E-2</v>
      </c>
      <c r="M87" s="28"/>
      <c r="N87" s="28"/>
      <c r="O87" s="28">
        <f t="shared" ca="1" si="12"/>
        <v>-3.6404268852854069E-2</v>
      </c>
      <c r="P87" s="28"/>
      <c r="Q87" s="29">
        <f t="shared" si="10"/>
        <v>44018.268722345121</v>
      </c>
      <c r="U87" s="49" t="s">
        <v>54</v>
      </c>
    </row>
    <row r="88" spans="1:21" x14ac:dyDescent="0.2">
      <c r="A88" s="46" t="s">
        <v>56</v>
      </c>
      <c r="B88" s="47" t="s">
        <v>32</v>
      </c>
      <c r="C88" s="58">
        <v>59036.911072353832</v>
      </c>
      <c r="D88" s="58">
        <v>1.7210000000000001E-3</v>
      </c>
      <c r="E88" s="28">
        <f t="shared" si="14"/>
        <v>98430.372576800859</v>
      </c>
      <c r="F88" s="28">
        <f t="shared" si="15"/>
        <v>98430.5</v>
      </c>
      <c r="G88" s="28">
        <f t="shared" si="13"/>
        <v>-3.637471216643462E-2</v>
      </c>
      <c r="H88" s="28"/>
      <c r="J88" s="28"/>
      <c r="L88" s="28">
        <f t="shared" si="16"/>
        <v>-3.637471216643462E-2</v>
      </c>
      <c r="M88" s="28"/>
      <c r="N88" s="28"/>
      <c r="O88" s="28">
        <f t="shared" ca="1" si="12"/>
        <v>-3.6404631760153169E-2</v>
      </c>
      <c r="P88" s="28"/>
      <c r="Q88" s="29">
        <f t="shared" si="10"/>
        <v>44018.411072353832</v>
      </c>
      <c r="U88" s="49" t="s">
        <v>54</v>
      </c>
    </row>
    <row r="89" spans="1:21" x14ac:dyDescent="0.2">
      <c r="A89" s="46" t="s">
        <v>56</v>
      </c>
      <c r="B89" s="47" t="s">
        <v>31</v>
      </c>
      <c r="C89" s="58">
        <v>59046.189042422455</v>
      </c>
      <c r="D89" s="58">
        <v>1.714E-3</v>
      </c>
      <c r="E89" s="28">
        <f t="shared" si="14"/>
        <v>98462.873964642698</v>
      </c>
      <c r="F89" s="28">
        <f t="shared" si="15"/>
        <v>98463</v>
      </c>
      <c r="G89" s="28">
        <f t="shared" si="13"/>
        <v>-3.5978533545858227E-2</v>
      </c>
      <c r="H89" s="28"/>
      <c r="J89" s="28"/>
      <c r="L89" s="28">
        <f t="shared" si="16"/>
        <v>-3.5978533545858227E-2</v>
      </c>
      <c r="M89" s="28"/>
      <c r="N89" s="28"/>
      <c r="O89" s="28">
        <f t="shared" ca="1" si="12"/>
        <v>-3.6428220734594438E-2</v>
      </c>
      <c r="P89" s="28"/>
      <c r="Q89" s="29">
        <f t="shared" ref="Q89:Q95" si="17">+C89-15018.5</f>
        <v>44027.689042422455</v>
      </c>
      <c r="U89" s="49" t="s">
        <v>54</v>
      </c>
    </row>
    <row r="90" spans="1:21" x14ac:dyDescent="0.2">
      <c r="A90" s="46" t="s">
        <v>56</v>
      </c>
      <c r="B90" s="47" t="s">
        <v>32</v>
      </c>
      <c r="C90" s="58">
        <v>59046.331432421692</v>
      </c>
      <c r="D90" s="58">
        <v>5.7499999999999999E-4</v>
      </c>
      <c r="E90" s="28">
        <f t="shared" si="14"/>
        <v>98463.372766919027</v>
      </c>
      <c r="F90" s="28">
        <f t="shared" si="15"/>
        <v>98463.5</v>
      </c>
      <c r="G90" s="28">
        <f t="shared" si="13"/>
        <v>-3.6320440311101265E-2</v>
      </c>
      <c r="H90" s="28"/>
      <c r="J90" s="28"/>
      <c r="L90" s="28">
        <f t="shared" si="16"/>
        <v>-3.6320440311101265E-2</v>
      </c>
      <c r="M90" s="28"/>
      <c r="N90" s="28"/>
      <c r="O90" s="28">
        <f t="shared" ca="1" si="12"/>
        <v>-3.6428583641893525E-2</v>
      </c>
      <c r="P90" s="28"/>
      <c r="Q90" s="29">
        <f t="shared" si="17"/>
        <v>44027.831432421692</v>
      </c>
      <c r="U90" s="49" t="s">
        <v>54</v>
      </c>
    </row>
    <row r="91" spans="1:21" x14ac:dyDescent="0.2">
      <c r="A91" s="46" t="s">
        <v>56</v>
      </c>
      <c r="B91" s="47" t="s">
        <v>31</v>
      </c>
      <c r="C91" s="58">
        <v>59059.034842518624</v>
      </c>
      <c r="D91" s="58">
        <v>9.5000000000000005E-5</v>
      </c>
      <c r="E91" s="28">
        <f t="shared" si="14"/>
        <v>98507.873714369882</v>
      </c>
      <c r="F91" s="28">
        <f t="shared" si="15"/>
        <v>98508</v>
      </c>
      <c r="G91" s="28">
        <f t="shared" si="13"/>
        <v>-3.60499773742049E-2</v>
      </c>
      <c r="H91" s="28"/>
      <c r="J91" s="28"/>
      <c r="L91" s="28">
        <f t="shared" si="16"/>
        <v>-3.60499773742049E-2</v>
      </c>
      <c r="M91" s="28"/>
      <c r="N91" s="28"/>
      <c r="O91" s="28">
        <f t="shared" ca="1" si="12"/>
        <v>-3.6460882391513114E-2</v>
      </c>
      <c r="P91" s="28"/>
      <c r="Q91" s="29">
        <f t="shared" si="17"/>
        <v>44040.534842518624</v>
      </c>
      <c r="U91" s="49" t="s">
        <v>54</v>
      </c>
    </row>
    <row r="92" spans="1:21" x14ac:dyDescent="0.2">
      <c r="A92" s="46" t="s">
        <v>56</v>
      </c>
      <c r="B92" s="47" t="s">
        <v>32</v>
      </c>
      <c r="C92" s="58">
        <v>59059.177432528697</v>
      </c>
      <c r="D92" s="58">
        <v>1.668E-3</v>
      </c>
      <c r="E92" s="28">
        <f t="shared" si="14"/>
        <v>98508.373217298373</v>
      </c>
      <c r="F92" s="28">
        <f t="shared" si="15"/>
        <v>98508.5</v>
      </c>
      <c r="G92" s="28">
        <f t="shared" si="13"/>
        <v>-3.6191873296047561E-2</v>
      </c>
      <c r="H92" s="28"/>
      <c r="J92" s="28"/>
      <c r="L92" s="28">
        <f t="shared" si="16"/>
        <v>-3.6191873296047561E-2</v>
      </c>
      <c r="M92" s="28"/>
      <c r="N92" s="28"/>
      <c r="O92" s="28">
        <f t="shared" ca="1" si="12"/>
        <v>-3.64612452988122E-2</v>
      </c>
      <c r="P92" s="28"/>
      <c r="Q92" s="29">
        <f t="shared" si="17"/>
        <v>44040.677432528697</v>
      </c>
      <c r="U92" s="49" t="s">
        <v>54</v>
      </c>
    </row>
    <row r="93" spans="1:21" x14ac:dyDescent="0.2">
      <c r="A93" s="45" t="s">
        <v>52</v>
      </c>
      <c r="B93" s="42" t="s">
        <v>31</v>
      </c>
      <c r="C93" s="54">
        <v>59187.065419999999</v>
      </c>
      <c r="D93" s="54">
        <v>5.5000000000000003E-4</v>
      </c>
      <c r="E93" s="28">
        <f t="shared" si="14"/>
        <v>98956.373916845201</v>
      </c>
      <c r="F93" s="28">
        <f t="shared" si="15"/>
        <v>98956.5</v>
      </c>
      <c r="G93" s="28">
        <f t="shared" si="13"/>
        <v>-3.5992178003652953E-2</v>
      </c>
      <c r="H93" s="28"/>
      <c r="J93" s="28"/>
      <c r="K93" s="28">
        <f>+G93</f>
        <v>-3.5992178003652953E-2</v>
      </c>
      <c r="L93" s="28"/>
      <c r="M93" s="28"/>
      <c r="N93" s="28"/>
      <c r="O93" s="28">
        <f t="shared" ca="1" si="12"/>
        <v>-3.6786410238802567E-2</v>
      </c>
      <c r="P93" s="28"/>
      <c r="Q93" s="29">
        <f t="shared" si="17"/>
        <v>44168.565419999999</v>
      </c>
      <c r="U93" s="49"/>
    </row>
    <row r="94" spans="1:21" x14ac:dyDescent="0.2">
      <c r="A94" s="46" t="s">
        <v>55</v>
      </c>
      <c r="B94" s="48" t="s">
        <v>31</v>
      </c>
      <c r="C94" s="59">
        <v>59953.96566000022</v>
      </c>
      <c r="D94" s="58">
        <v>5.1400000000000003E-4</v>
      </c>
      <c r="E94" s="28">
        <f t="shared" si="14"/>
        <v>101642.8799038115</v>
      </c>
      <c r="F94" s="28">
        <f t="shared" si="15"/>
        <v>101643</v>
      </c>
      <c r="G94" s="28">
        <f t="shared" si="13"/>
        <v>-3.4283115775906481E-2</v>
      </c>
      <c r="H94" s="28"/>
      <c r="J94" s="28"/>
      <c r="K94" s="28">
        <f>+G94</f>
        <v>-3.4283115775906481E-2</v>
      </c>
      <c r="L94" s="28"/>
      <c r="M94" s="28"/>
      <c r="N94" s="28"/>
      <c r="O94" s="28">
        <f t="shared" ca="1" si="12"/>
        <v>-3.8736311156847419E-2</v>
      </c>
      <c r="P94" s="28"/>
      <c r="Q94" s="29">
        <f t="shared" si="17"/>
        <v>44935.46566000022</v>
      </c>
      <c r="U94" s="49" t="s">
        <v>54</v>
      </c>
    </row>
    <row r="95" spans="1:21" x14ac:dyDescent="0.2">
      <c r="A95" s="46" t="s">
        <v>53</v>
      </c>
      <c r="B95" s="47" t="s">
        <v>31</v>
      </c>
      <c r="C95" s="58">
        <v>59985.081289000002</v>
      </c>
      <c r="D95" s="58">
        <v>1.56E-4</v>
      </c>
      <c r="E95" s="28">
        <f t="shared" si="14"/>
        <v>101751.88016125842</v>
      </c>
      <c r="F95" s="28">
        <f t="shared" si="15"/>
        <v>101752</v>
      </c>
      <c r="G95" s="28">
        <f t="shared" si="13"/>
        <v>-3.4209623998322058E-2</v>
      </c>
      <c r="H95" s="28"/>
      <c r="J95" s="28"/>
      <c r="K95" s="28">
        <f>+G95</f>
        <v>-3.4209623998322058E-2</v>
      </c>
      <c r="L95" s="28"/>
      <c r="M95" s="28"/>
      <c r="N95" s="28"/>
      <c r="O95" s="28">
        <f t="shared" ca="1" si="12"/>
        <v>-3.8815424948050431E-2</v>
      </c>
      <c r="P95" s="28"/>
      <c r="Q95" s="29">
        <f t="shared" si="17"/>
        <v>44966.581289000002</v>
      </c>
      <c r="U95" s="49" t="s">
        <v>54</v>
      </c>
    </row>
    <row r="96" spans="1:21" x14ac:dyDescent="0.2">
      <c r="C96" s="60"/>
      <c r="D96" s="60"/>
    </row>
    <row r="97" spans="3:4" x14ac:dyDescent="0.2">
      <c r="C97" s="60"/>
      <c r="D97" s="60"/>
    </row>
    <row r="98" spans="3:4" x14ac:dyDescent="0.2">
      <c r="C98" s="60"/>
      <c r="D98" s="60"/>
    </row>
    <row r="99" spans="3:4" x14ac:dyDescent="0.2">
      <c r="C99" s="60"/>
      <c r="D99" s="60"/>
    </row>
    <row r="100" spans="3:4" x14ac:dyDescent="0.2">
      <c r="C100" s="60"/>
      <c r="D100" s="60"/>
    </row>
    <row r="101" spans="3:4" x14ac:dyDescent="0.2">
      <c r="C101" s="50"/>
      <c r="D101" s="50"/>
    </row>
    <row r="102" spans="3:4" x14ac:dyDescent="0.2">
      <c r="C102" s="50"/>
      <c r="D102" s="50"/>
    </row>
    <row r="103" spans="3:4" x14ac:dyDescent="0.2">
      <c r="C103" s="50"/>
      <c r="D103" s="50"/>
    </row>
    <row r="104" spans="3:4" x14ac:dyDescent="0.2">
      <c r="C104" s="50"/>
      <c r="D104" s="50"/>
    </row>
    <row r="105" spans="3:4" x14ac:dyDescent="0.2">
      <c r="C105" s="50"/>
      <c r="D105" s="50"/>
    </row>
    <row r="106" spans="3:4" x14ac:dyDescent="0.2">
      <c r="C106" s="50"/>
      <c r="D106" s="50"/>
    </row>
    <row r="107" spans="3:4" x14ac:dyDescent="0.2">
      <c r="C107" s="50"/>
      <c r="D107" s="50"/>
    </row>
    <row r="108" spans="3:4" x14ac:dyDescent="0.2">
      <c r="C108" s="50"/>
      <c r="D108" s="50"/>
    </row>
    <row r="109" spans="3:4" x14ac:dyDescent="0.2">
      <c r="C109" s="50"/>
      <c r="D109" s="50"/>
    </row>
    <row r="110" spans="3:4" x14ac:dyDescent="0.2">
      <c r="C110" s="50"/>
      <c r="D110" s="50"/>
    </row>
    <row r="111" spans="3:4" x14ac:dyDescent="0.2">
      <c r="C111" s="50"/>
      <c r="D111" s="50"/>
    </row>
    <row r="112" spans="3:4" x14ac:dyDescent="0.2">
      <c r="C112" s="50"/>
      <c r="D112" s="50"/>
    </row>
    <row r="113" spans="3:4" x14ac:dyDescent="0.2">
      <c r="C113" s="50"/>
      <c r="D113" s="50"/>
    </row>
    <row r="114" spans="3:4" x14ac:dyDescent="0.2">
      <c r="C114" s="50"/>
      <c r="D114" s="50"/>
    </row>
    <row r="115" spans="3:4" x14ac:dyDescent="0.2">
      <c r="C115" s="50"/>
      <c r="D115" s="50"/>
    </row>
    <row r="116" spans="3:4" x14ac:dyDescent="0.2">
      <c r="C116" s="50"/>
      <c r="D116" s="50"/>
    </row>
    <row r="117" spans="3:4" x14ac:dyDescent="0.2">
      <c r="C117" s="50"/>
      <c r="D117" s="50"/>
    </row>
    <row r="118" spans="3:4" x14ac:dyDescent="0.2">
      <c r="C118" s="50"/>
      <c r="D118" s="50"/>
    </row>
    <row r="119" spans="3:4" x14ac:dyDescent="0.2">
      <c r="C119" s="50"/>
      <c r="D119" s="50"/>
    </row>
    <row r="120" spans="3:4" x14ac:dyDescent="0.2">
      <c r="C120" s="50"/>
      <c r="D120" s="50"/>
    </row>
    <row r="121" spans="3:4" x14ac:dyDescent="0.2">
      <c r="C121" s="50"/>
      <c r="D121" s="50"/>
    </row>
    <row r="122" spans="3:4" x14ac:dyDescent="0.2">
      <c r="C122" s="50"/>
      <c r="D122" s="50"/>
    </row>
    <row r="123" spans="3:4" x14ac:dyDescent="0.2">
      <c r="C123" s="50"/>
      <c r="D123" s="50"/>
    </row>
    <row r="124" spans="3:4" x14ac:dyDescent="0.2">
      <c r="C124" s="50"/>
      <c r="D124" s="50"/>
    </row>
    <row r="125" spans="3:4" x14ac:dyDescent="0.2">
      <c r="C125" s="50"/>
      <c r="D125" s="50"/>
    </row>
    <row r="126" spans="3:4" x14ac:dyDescent="0.2">
      <c r="C126" s="50"/>
      <c r="D126" s="50"/>
    </row>
    <row r="127" spans="3:4" x14ac:dyDescent="0.2">
      <c r="C127" s="50"/>
      <c r="D127" s="50"/>
    </row>
    <row r="128" spans="3:4" x14ac:dyDescent="0.2">
      <c r="C128" s="50"/>
      <c r="D128" s="50"/>
    </row>
    <row r="129" spans="3:4" x14ac:dyDescent="0.2">
      <c r="C129" s="50"/>
      <c r="D129" s="50"/>
    </row>
    <row r="130" spans="3:4" x14ac:dyDescent="0.2">
      <c r="C130" s="50"/>
      <c r="D130" s="50"/>
    </row>
    <row r="131" spans="3:4" x14ac:dyDescent="0.2">
      <c r="C131" s="50"/>
      <c r="D131" s="50"/>
    </row>
    <row r="132" spans="3:4" x14ac:dyDescent="0.2">
      <c r="C132" s="50"/>
      <c r="D132" s="50"/>
    </row>
    <row r="133" spans="3:4" x14ac:dyDescent="0.2">
      <c r="C133" s="50"/>
      <c r="D133" s="50"/>
    </row>
    <row r="134" spans="3:4" x14ac:dyDescent="0.2">
      <c r="C134" s="50"/>
      <c r="D134" s="50"/>
    </row>
    <row r="135" spans="3:4" x14ac:dyDescent="0.2">
      <c r="C135" s="50"/>
      <c r="D135" s="50"/>
    </row>
    <row r="136" spans="3:4" x14ac:dyDescent="0.2">
      <c r="C136" s="50"/>
      <c r="D136" s="50"/>
    </row>
    <row r="137" spans="3:4" x14ac:dyDescent="0.2">
      <c r="C137" s="50"/>
      <c r="D137" s="50"/>
    </row>
    <row r="138" spans="3:4" x14ac:dyDescent="0.2">
      <c r="C138" s="50"/>
      <c r="D138" s="50"/>
    </row>
    <row r="139" spans="3:4" x14ac:dyDescent="0.2">
      <c r="C139" s="50"/>
      <c r="D139" s="50"/>
    </row>
    <row r="140" spans="3:4" x14ac:dyDescent="0.2">
      <c r="C140" s="50"/>
      <c r="D140" s="50"/>
    </row>
    <row r="141" spans="3:4" x14ac:dyDescent="0.2">
      <c r="C141" s="50"/>
      <c r="D141" s="50"/>
    </row>
    <row r="142" spans="3:4" x14ac:dyDescent="0.2">
      <c r="C142" s="50"/>
      <c r="D142" s="50"/>
    </row>
    <row r="143" spans="3:4" x14ac:dyDescent="0.2">
      <c r="C143" s="50"/>
      <c r="D143" s="50"/>
    </row>
    <row r="144" spans="3:4" x14ac:dyDescent="0.2">
      <c r="C144" s="50"/>
      <c r="D144" s="50"/>
    </row>
    <row r="145" spans="3:4" x14ac:dyDescent="0.2">
      <c r="C145" s="50"/>
      <c r="D145" s="50"/>
    </row>
    <row r="146" spans="3:4" x14ac:dyDescent="0.2">
      <c r="C146" s="50"/>
      <c r="D146" s="50"/>
    </row>
    <row r="147" spans="3:4" x14ac:dyDescent="0.2">
      <c r="C147" s="50"/>
      <c r="D147" s="50"/>
    </row>
    <row r="148" spans="3:4" x14ac:dyDescent="0.2">
      <c r="C148" s="50"/>
      <c r="D148" s="50"/>
    </row>
    <row r="149" spans="3:4" x14ac:dyDescent="0.2">
      <c r="C149" s="50"/>
      <c r="D149" s="50"/>
    </row>
    <row r="150" spans="3:4" x14ac:dyDescent="0.2">
      <c r="C150" s="50"/>
      <c r="D150" s="50"/>
    </row>
    <row r="151" spans="3:4" x14ac:dyDescent="0.2">
      <c r="C151" s="50"/>
      <c r="D151" s="50"/>
    </row>
    <row r="152" spans="3:4" x14ac:dyDescent="0.2">
      <c r="C152" s="50"/>
      <c r="D152" s="50"/>
    </row>
    <row r="153" spans="3:4" x14ac:dyDescent="0.2">
      <c r="C153" s="50"/>
      <c r="D153" s="50"/>
    </row>
    <row r="154" spans="3:4" x14ac:dyDescent="0.2">
      <c r="C154" s="50"/>
      <c r="D154" s="50"/>
    </row>
    <row r="155" spans="3:4" x14ac:dyDescent="0.2">
      <c r="C155" s="50"/>
      <c r="D155" s="50"/>
    </row>
    <row r="156" spans="3:4" x14ac:dyDescent="0.2">
      <c r="C156" s="50"/>
      <c r="D156" s="50"/>
    </row>
    <row r="157" spans="3:4" x14ac:dyDescent="0.2">
      <c r="C157" s="50"/>
      <c r="D157" s="50"/>
    </row>
    <row r="158" spans="3:4" x14ac:dyDescent="0.2">
      <c r="C158" s="50"/>
      <c r="D158" s="50"/>
    </row>
    <row r="159" spans="3:4" x14ac:dyDescent="0.2">
      <c r="C159" s="50"/>
      <c r="D159" s="50"/>
    </row>
    <row r="160" spans="3:4" x14ac:dyDescent="0.2">
      <c r="C160" s="50"/>
      <c r="D160" s="50"/>
    </row>
    <row r="161" spans="3:4" x14ac:dyDescent="0.2">
      <c r="C161" s="50"/>
      <c r="D161" s="50"/>
    </row>
    <row r="162" spans="3:4" x14ac:dyDescent="0.2">
      <c r="C162" s="50"/>
      <c r="D162" s="50"/>
    </row>
    <row r="163" spans="3:4" x14ac:dyDescent="0.2">
      <c r="C163" s="50"/>
      <c r="D163" s="50"/>
    </row>
    <row r="164" spans="3:4" x14ac:dyDescent="0.2">
      <c r="C164" s="50"/>
      <c r="D164" s="50"/>
    </row>
    <row r="165" spans="3:4" x14ac:dyDescent="0.2">
      <c r="C165" s="50"/>
      <c r="D165" s="50"/>
    </row>
    <row r="166" spans="3:4" x14ac:dyDescent="0.2">
      <c r="C166" s="50"/>
      <c r="D166" s="50"/>
    </row>
    <row r="167" spans="3:4" x14ac:dyDescent="0.2">
      <c r="C167" s="50"/>
      <c r="D167" s="50"/>
    </row>
    <row r="168" spans="3:4" x14ac:dyDescent="0.2">
      <c r="C168" s="50"/>
      <c r="D168" s="50"/>
    </row>
    <row r="169" spans="3:4" x14ac:dyDescent="0.2">
      <c r="C169" s="50"/>
      <c r="D169" s="50"/>
    </row>
    <row r="170" spans="3:4" x14ac:dyDescent="0.2">
      <c r="C170" s="50"/>
      <c r="D170" s="50"/>
    </row>
    <row r="171" spans="3:4" x14ac:dyDescent="0.2">
      <c r="C171" s="50"/>
      <c r="D171" s="50"/>
    </row>
    <row r="172" spans="3:4" x14ac:dyDescent="0.2">
      <c r="C172" s="50"/>
      <c r="D172" s="50"/>
    </row>
    <row r="173" spans="3:4" x14ac:dyDescent="0.2">
      <c r="C173" s="50"/>
      <c r="D173" s="50"/>
    </row>
    <row r="174" spans="3:4" x14ac:dyDescent="0.2">
      <c r="C174" s="50"/>
      <c r="D174" s="50"/>
    </row>
    <row r="175" spans="3:4" x14ac:dyDescent="0.2">
      <c r="C175" s="50"/>
      <c r="D175" s="50"/>
    </row>
    <row r="176" spans="3:4" x14ac:dyDescent="0.2">
      <c r="C176" s="50"/>
      <c r="D176" s="50"/>
    </row>
    <row r="177" spans="3:4" x14ac:dyDescent="0.2">
      <c r="C177" s="50"/>
      <c r="D177" s="50"/>
    </row>
    <row r="178" spans="3:4" x14ac:dyDescent="0.2">
      <c r="C178" s="50"/>
      <c r="D178" s="50"/>
    </row>
    <row r="179" spans="3:4" x14ac:dyDescent="0.2">
      <c r="C179" s="50"/>
      <c r="D179" s="50"/>
    </row>
    <row r="180" spans="3:4" x14ac:dyDescent="0.2">
      <c r="C180" s="50"/>
      <c r="D180" s="50"/>
    </row>
    <row r="181" spans="3:4" x14ac:dyDescent="0.2">
      <c r="C181" s="50"/>
      <c r="D181" s="50"/>
    </row>
    <row r="182" spans="3:4" x14ac:dyDescent="0.2">
      <c r="C182" s="50"/>
      <c r="D182" s="50"/>
    </row>
    <row r="183" spans="3:4" x14ac:dyDescent="0.2">
      <c r="C183" s="50"/>
      <c r="D183" s="50"/>
    </row>
    <row r="184" spans="3:4" x14ac:dyDescent="0.2">
      <c r="C184" s="50"/>
      <c r="D184" s="50"/>
    </row>
    <row r="185" spans="3:4" x14ac:dyDescent="0.2">
      <c r="C185" s="50"/>
      <c r="D185" s="50"/>
    </row>
    <row r="186" spans="3:4" x14ac:dyDescent="0.2">
      <c r="C186" s="50"/>
      <c r="D186" s="50"/>
    </row>
    <row r="187" spans="3:4" x14ac:dyDescent="0.2">
      <c r="C187" s="50"/>
      <c r="D187" s="50"/>
    </row>
    <row r="188" spans="3:4" x14ac:dyDescent="0.2">
      <c r="C188" s="50"/>
      <c r="D188" s="50"/>
    </row>
    <row r="189" spans="3:4" x14ac:dyDescent="0.2">
      <c r="C189" s="50"/>
      <c r="D189" s="50"/>
    </row>
    <row r="190" spans="3:4" x14ac:dyDescent="0.2">
      <c r="C190" s="50"/>
      <c r="D190" s="50"/>
    </row>
    <row r="191" spans="3:4" x14ac:dyDescent="0.2">
      <c r="C191" s="50"/>
      <c r="D191" s="50"/>
    </row>
    <row r="192" spans="3:4" x14ac:dyDescent="0.2">
      <c r="C192" s="50"/>
      <c r="D192" s="50"/>
    </row>
    <row r="193" spans="3:4" x14ac:dyDescent="0.2">
      <c r="C193" s="50"/>
      <c r="D193" s="50"/>
    </row>
    <row r="194" spans="3:4" x14ac:dyDescent="0.2">
      <c r="C194" s="50"/>
      <c r="D194" s="50"/>
    </row>
    <row r="195" spans="3:4" x14ac:dyDescent="0.2">
      <c r="C195" s="50"/>
      <c r="D195" s="50"/>
    </row>
    <row r="196" spans="3:4" x14ac:dyDescent="0.2">
      <c r="C196" s="50"/>
      <c r="D196" s="50"/>
    </row>
    <row r="197" spans="3:4" x14ac:dyDescent="0.2">
      <c r="C197" s="50"/>
      <c r="D197" s="50"/>
    </row>
    <row r="198" spans="3:4" x14ac:dyDescent="0.2">
      <c r="C198" s="50"/>
      <c r="D198" s="50"/>
    </row>
    <row r="199" spans="3:4" x14ac:dyDescent="0.2">
      <c r="C199" s="50"/>
      <c r="D199" s="50"/>
    </row>
    <row r="200" spans="3:4" x14ac:dyDescent="0.2">
      <c r="C200" s="50"/>
      <c r="D200" s="50"/>
    </row>
    <row r="201" spans="3:4" x14ac:dyDescent="0.2">
      <c r="C201" s="50"/>
      <c r="D201" s="50"/>
    </row>
    <row r="202" spans="3:4" x14ac:dyDescent="0.2">
      <c r="C202" s="50"/>
      <c r="D202" s="50"/>
    </row>
    <row r="203" spans="3:4" x14ac:dyDescent="0.2">
      <c r="C203" s="50"/>
      <c r="D203" s="50"/>
    </row>
    <row r="204" spans="3:4" x14ac:dyDescent="0.2">
      <c r="C204" s="50"/>
      <c r="D204" s="50"/>
    </row>
    <row r="205" spans="3:4" x14ac:dyDescent="0.2">
      <c r="C205" s="50"/>
      <c r="D205" s="50"/>
    </row>
    <row r="206" spans="3:4" x14ac:dyDescent="0.2">
      <c r="C206" s="50"/>
      <c r="D206" s="50"/>
    </row>
    <row r="207" spans="3:4" x14ac:dyDescent="0.2">
      <c r="C207" s="50"/>
      <c r="D207" s="50"/>
    </row>
    <row r="208" spans="3:4" x14ac:dyDescent="0.2">
      <c r="C208" s="50"/>
      <c r="D208" s="50"/>
    </row>
    <row r="209" spans="3:4" x14ac:dyDescent="0.2">
      <c r="C209" s="50"/>
      <c r="D209" s="50"/>
    </row>
    <row r="210" spans="3:4" x14ac:dyDescent="0.2">
      <c r="C210" s="50"/>
      <c r="D210" s="50"/>
    </row>
    <row r="211" spans="3:4" x14ac:dyDescent="0.2">
      <c r="C211" s="50"/>
      <c r="D211" s="50"/>
    </row>
    <row r="212" spans="3:4" x14ac:dyDescent="0.2">
      <c r="C212" s="50"/>
      <c r="D212" s="50"/>
    </row>
    <row r="213" spans="3:4" x14ac:dyDescent="0.2">
      <c r="C213" s="50"/>
      <c r="D213" s="50"/>
    </row>
    <row r="214" spans="3:4" x14ac:dyDescent="0.2">
      <c r="C214" s="50"/>
      <c r="D214" s="50"/>
    </row>
    <row r="215" spans="3:4" x14ac:dyDescent="0.2">
      <c r="C215" s="50"/>
      <c r="D215" s="50"/>
    </row>
    <row r="216" spans="3:4" x14ac:dyDescent="0.2">
      <c r="C216" s="50"/>
      <c r="D216" s="50"/>
    </row>
    <row r="217" spans="3:4" x14ac:dyDescent="0.2">
      <c r="C217" s="50"/>
      <c r="D217" s="50"/>
    </row>
    <row r="218" spans="3:4" x14ac:dyDescent="0.2">
      <c r="C218" s="50"/>
      <c r="D218" s="50"/>
    </row>
    <row r="219" spans="3:4" x14ac:dyDescent="0.2">
      <c r="C219" s="50"/>
      <c r="D219" s="50"/>
    </row>
    <row r="220" spans="3:4" x14ac:dyDescent="0.2">
      <c r="C220" s="50"/>
      <c r="D220" s="50"/>
    </row>
    <row r="221" spans="3:4" x14ac:dyDescent="0.2">
      <c r="C221" s="50"/>
      <c r="D221" s="50"/>
    </row>
    <row r="222" spans="3:4" x14ac:dyDescent="0.2">
      <c r="C222" s="50"/>
      <c r="D222" s="50"/>
    </row>
    <row r="223" spans="3:4" x14ac:dyDescent="0.2">
      <c r="C223" s="50"/>
      <c r="D223" s="50"/>
    </row>
    <row r="224" spans="3:4" x14ac:dyDescent="0.2">
      <c r="C224" s="50"/>
      <c r="D224" s="50"/>
    </row>
    <row r="225" spans="3:4" x14ac:dyDescent="0.2">
      <c r="C225" s="50"/>
      <c r="D225" s="50"/>
    </row>
    <row r="226" spans="3:4" x14ac:dyDescent="0.2">
      <c r="C226" s="50"/>
      <c r="D226" s="50"/>
    </row>
    <row r="227" spans="3:4" x14ac:dyDescent="0.2">
      <c r="C227" s="50"/>
      <c r="D227" s="50"/>
    </row>
    <row r="228" spans="3:4" x14ac:dyDescent="0.2">
      <c r="C228" s="50"/>
      <c r="D228" s="50"/>
    </row>
    <row r="229" spans="3:4" x14ac:dyDescent="0.2">
      <c r="C229" s="50"/>
      <c r="D229" s="50"/>
    </row>
    <row r="230" spans="3:4" x14ac:dyDescent="0.2">
      <c r="C230" s="50"/>
      <c r="D230" s="50"/>
    </row>
    <row r="231" spans="3:4" x14ac:dyDescent="0.2">
      <c r="C231" s="50"/>
      <c r="D231" s="50"/>
    </row>
    <row r="232" spans="3:4" x14ac:dyDescent="0.2">
      <c r="C232" s="50"/>
      <c r="D232" s="50"/>
    </row>
    <row r="233" spans="3:4" x14ac:dyDescent="0.2">
      <c r="C233" s="50"/>
      <c r="D233" s="50"/>
    </row>
    <row r="234" spans="3:4" x14ac:dyDescent="0.2">
      <c r="C234" s="50"/>
      <c r="D234" s="50"/>
    </row>
    <row r="235" spans="3:4" x14ac:dyDescent="0.2">
      <c r="C235" s="50"/>
      <c r="D235" s="50"/>
    </row>
    <row r="236" spans="3:4" x14ac:dyDescent="0.2">
      <c r="C236" s="50"/>
      <c r="D236" s="50"/>
    </row>
    <row r="237" spans="3:4" x14ac:dyDescent="0.2">
      <c r="C237" s="50"/>
      <c r="D237" s="50"/>
    </row>
    <row r="238" spans="3:4" x14ac:dyDescent="0.2">
      <c r="C238" s="50"/>
      <c r="D238" s="50"/>
    </row>
    <row r="239" spans="3:4" x14ac:dyDescent="0.2">
      <c r="C239" s="50"/>
      <c r="D239" s="5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</sheetData>
  <protectedRanges>
    <protectedRange sqref="A84:D86" name="Range1"/>
  </protectedRanges>
  <sortState xmlns:xlrd2="http://schemas.microsoft.com/office/spreadsheetml/2017/richdata2" ref="A21:Q95">
    <sortCondition ref="C21:C95"/>
  </sortState>
  <phoneticPr fontId="7" type="noConversion"/>
  <hyperlinks>
    <hyperlink ref="H794" r:id="rId1" display="http://vsolj.cetus-net.org/bulletin.html" xr:uid="{00000000-0004-0000-0000-000000000000}"/>
    <hyperlink ref="H64374" r:id="rId2" display="http://vsolj.cetus-net.org/bulletin.html" xr:uid="{00000000-0004-0000-0000-000001000000}"/>
    <hyperlink ref="H64367" r:id="rId3" display="https://www.aavso.org/ejaavso" xr:uid="{00000000-0004-0000-0000-000002000000}"/>
    <hyperlink ref="I64374" r:id="rId4" display="http://vsolj.cetus-net.org/bulletin.html" xr:uid="{00000000-0004-0000-0000-000003000000}"/>
    <hyperlink ref="AQ58025" r:id="rId5" display="http://cdsbib.u-strasbg.fr/cgi-bin/cdsbib?1990RMxAA..21..381G" xr:uid="{00000000-0004-0000-0000-000004000000}"/>
    <hyperlink ref="H64371" r:id="rId6" display="https://www.aavso.org/ejaavso" xr:uid="{00000000-0004-0000-0000-000005000000}"/>
    <hyperlink ref="AP5389" r:id="rId7" display="http://cdsbib.u-strasbg.fr/cgi-bin/cdsbib?1990RMxAA..21..381G" xr:uid="{00000000-0004-0000-0000-000006000000}"/>
    <hyperlink ref="AP5392" r:id="rId8" display="http://cdsbib.u-strasbg.fr/cgi-bin/cdsbib?1990RMxAA..21..381G" xr:uid="{00000000-0004-0000-0000-000007000000}"/>
    <hyperlink ref="AP5390" r:id="rId9" display="http://cdsbib.u-strasbg.fr/cgi-bin/cdsbib?1990RMxAA..21..381G" xr:uid="{00000000-0004-0000-0000-000008000000}"/>
    <hyperlink ref="AP5374" r:id="rId10" display="http://cdsbib.u-strasbg.fr/cgi-bin/cdsbib?1990RMxAA..21..381G" xr:uid="{00000000-0004-0000-0000-000009000000}"/>
    <hyperlink ref="AQ5603" r:id="rId11" display="http://cdsbib.u-strasbg.fr/cgi-bin/cdsbib?1990RMxAA..21..381G" xr:uid="{00000000-0004-0000-0000-00000A000000}"/>
    <hyperlink ref="AQ5607" r:id="rId12" display="http://cdsbib.u-strasbg.fr/cgi-bin/cdsbib?1990RMxAA..21..381G" xr:uid="{00000000-0004-0000-0000-00000B000000}"/>
    <hyperlink ref="AQ65287" r:id="rId13" display="http://cdsbib.u-strasbg.fr/cgi-bin/cdsbib?1990RMxAA..21..381G" xr:uid="{00000000-0004-0000-0000-00000C000000}"/>
    <hyperlink ref="I2495" r:id="rId14" display="http://vsolj.cetus-net.org/bulletin.html" xr:uid="{00000000-0004-0000-0000-00000D000000}"/>
    <hyperlink ref="H2495" r:id="rId15" display="http://vsolj.cetus-net.org/bulletin.html" xr:uid="{00000000-0004-0000-0000-00000E000000}"/>
    <hyperlink ref="AQ412" r:id="rId16" display="http://cdsbib.u-strasbg.fr/cgi-bin/cdsbib?1990RMxAA..21..381G" xr:uid="{00000000-0004-0000-0000-00000F000000}"/>
    <hyperlink ref="AQ411" r:id="rId17" display="http://cdsbib.u-strasbg.fr/cgi-bin/cdsbib?1990RMxAA..21..381G" xr:uid="{00000000-0004-0000-0000-000010000000}"/>
    <hyperlink ref="AP3665" r:id="rId18" display="http://cdsbib.u-strasbg.fr/cgi-bin/cdsbib?1990RMxAA..21..381G" xr:uid="{00000000-0004-0000-0000-000011000000}"/>
    <hyperlink ref="AP3683" r:id="rId19" display="http://cdsbib.u-strasbg.fr/cgi-bin/cdsbib?1990RMxAA..21..381G" xr:uid="{00000000-0004-0000-0000-000012000000}"/>
    <hyperlink ref="AP3684" r:id="rId20" display="http://cdsbib.u-strasbg.fr/cgi-bin/cdsbib?1990RMxAA..21..381G" xr:uid="{00000000-0004-0000-0000-000013000000}"/>
    <hyperlink ref="AP3680" r:id="rId21" display="http://cdsbib.u-strasbg.fr/cgi-bin/cdsbib?1990RMxAA..21..381G" xr:uid="{00000000-0004-0000-0000-000014000000}"/>
  </hyperlinks>
  <pageMargins left="0.75" right="0.75" top="1" bottom="1" header="0.5" footer="0.5"/>
  <pageSetup paperSize="9" orientation="portrait" horizontalDpi="0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2024-01-16T04:29:10Z</dcterms:modified>
</cp:coreProperties>
</file>