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6D9F5EE-FADC-470E-B0F3-E71A0AD706D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69" i="1" l="1"/>
  <c r="Q47" i="1"/>
  <c r="D9" i="1"/>
  <c r="C9" i="1"/>
  <c r="Q46" i="1"/>
  <c r="Q45" i="1"/>
  <c r="Q44" i="1"/>
  <c r="Q43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54" i="2"/>
  <c r="C54" i="2"/>
  <c r="G53" i="2"/>
  <c r="C53" i="2"/>
  <c r="G52" i="2"/>
  <c r="C52" i="2"/>
  <c r="G51" i="2"/>
  <c r="C51" i="2"/>
  <c r="G50" i="2"/>
  <c r="C50" i="2"/>
  <c r="G15" i="2"/>
  <c r="C15" i="2"/>
  <c r="G14" i="2"/>
  <c r="C14" i="2"/>
  <c r="G13" i="2"/>
  <c r="C13" i="2"/>
  <c r="G12" i="2"/>
  <c r="C12" i="2"/>
  <c r="G11" i="2"/>
  <c r="C11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Q66" i="1"/>
  <c r="Q68" i="1"/>
  <c r="Q67" i="1"/>
  <c r="Q50" i="1"/>
  <c r="Q51" i="1"/>
  <c r="Q52" i="1"/>
  <c r="Q60" i="1"/>
  <c r="Q61" i="1"/>
  <c r="Q62" i="1"/>
  <c r="Q63" i="1"/>
  <c r="Q64" i="1"/>
  <c r="Q65" i="1"/>
  <c r="Q49" i="1"/>
  <c r="Q53" i="1"/>
  <c r="Q54" i="1"/>
  <c r="Q55" i="1"/>
  <c r="Q56" i="1"/>
  <c r="Q57" i="1"/>
  <c r="Q58" i="1"/>
  <c r="Q59" i="1"/>
  <c r="F16" i="1"/>
  <c r="C17" i="1"/>
  <c r="Q48" i="1"/>
  <c r="Q42" i="1"/>
  <c r="Q41" i="1"/>
  <c r="Q38" i="1"/>
  <c r="Q39" i="1"/>
  <c r="Q40" i="1"/>
  <c r="C8" i="1"/>
  <c r="C7" i="1"/>
  <c r="E69" i="1"/>
  <c r="F69" i="1"/>
  <c r="Q21" i="1"/>
  <c r="E47" i="2"/>
  <c r="E20" i="2"/>
  <c r="E37" i="2"/>
  <c r="E16" i="2"/>
  <c r="E21" i="2"/>
  <c r="E53" i="2"/>
  <c r="E17" i="2"/>
  <c r="E39" i="2"/>
  <c r="E11" i="2"/>
  <c r="E24" i="2"/>
  <c r="E30" i="2"/>
  <c r="E18" i="2"/>
  <c r="E13" i="2"/>
  <c r="E31" i="2"/>
  <c r="E32" i="2"/>
  <c r="E14" i="2"/>
  <c r="E63" i="1"/>
  <c r="F63" i="1"/>
  <c r="E58" i="1"/>
  <c r="F58" i="1"/>
  <c r="E42" i="1"/>
  <c r="F42" i="1"/>
  <c r="E36" i="1"/>
  <c r="F36" i="1"/>
  <c r="E28" i="1"/>
  <c r="F28" i="1"/>
  <c r="E68" i="1"/>
  <c r="F68" i="1"/>
  <c r="E60" i="1"/>
  <c r="F60" i="1"/>
  <c r="E55" i="1"/>
  <c r="F55" i="1"/>
  <c r="E40" i="1"/>
  <c r="F40" i="1"/>
  <c r="E47" i="1"/>
  <c r="F47" i="1"/>
  <c r="G35" i="1"/>
  <c r="I35" i="1"/>
  <c r="E33" i="1"/>
  <c r="F33" i="1"/>
  <c r="G27" i="1"/>
  <c r="I27" i="1"/>
  <c r="E25" i="1"/>
  <c r="F25" i="1"/>
  <c r="E65" i="1"/>
  <c r="F65" i="1"/>
  <c r="G65" i="1"/>
  <c r="K65" i="1"/>
  <c r="E50" i="1"/>
  <c r="F50" i="1"/>
  <c r="G50" i="1"/>
  <c r="K50" i="1"/>
  <c r="E49" i="1"/>
  <c r="F49" i="1"/>
  <c r="G49" i="1"/>
  <c r="J49" i="1"/>
  <c r="E43" i="1"/>
  <c r="F43" i="1"/>
  <c r="U43" i="1"/>
  <c r="E30" i="1"/>
  <c r="F30" i="1"/>
  <c r="G30" i="1"/>
  <c r="I30" i="1"/>
  <c r="E22" i="1"/>
  <c r="F22" i="1"/>
  <c r="G22" i="1"/>
  <c r="I22" i="1"/>
  <c r="G64" i="1"/>
  <c r="K64" i="1"/>
  <c r="E62" i="1"/>
  <c r="F62" i="1"/>
  <c r="G62" i="1"/>
  <c r="K62" i="1"/>
  <c r="G59" i="1"/>
  <c r="J59" i="1"/>
  <c r="E57" i="1"/>
  <c r="F57" i="1"/>
  <c r="G57" i="1"/>
  <c r="J57" i="1"/>
  <c r="E41" i="1"/>
  <c r="F41" i="1"/>
  <c r="G41" i="1"/>
  <c r="K41" i="1"/>
  <c r="G37" i="1"/>
  <c r="I37" i="1"/>
  <c r="E35" i="1"/>
  <c r="F35" i="1"/>
  <c r="G29" i="1"/>
  <c r="I29" i="1"/>
  <c r="E27" i="1"/>
  <c r="F27" i="1"/>
  <c r="E67" i="1"/>
  <c r="F67" i="1"/>
  <c r="G67" i="1"/>
  <c r="K67" i="1"/>
  <c r="E52" i="1"/>
  <c r="F52" i="1"/>
  <c r="G52" i="1"/>
  <c r="K52" i="1"/>
  <c r="G56" i="1"/>
  <c r="J56" i="1"/>
  <c r="E54" i="1"/>
  <c r="F54" i="1"/>
  <c r="G54" i="1"/>
  <c r="J54" i="1"/>
  <c r="E39" i="1"/>
  <c r="F39" i="1"/>
  <c r="G39" i="1"/>
  <c r="I39" i="1"/>
  <c r="E45" i="1"/>
  <c r="F45" i="1"/>
  <c r="U45" i="1"/>
  <c r="G34" i="1"/>
  <c r="I34" i="1"/>
  <c r="E32" i="1"/>
  <c r="F32" i="1"/>
  <c r="G32" i="1"/>
  <c r="I32" i="1"/>
  <c r="E24" i="1"/>
  <c r="F24" i="1"/>
  <c r="G24" i="1"/>
  <c r="I24" i="1"/>
  <c r="G66" i="1"/>
  <c r="K66" i="1"/>
  <c r="E64" i="1"/>
  <c r="F64" i="1"/>
  <c r="G51" i="1"/>
  <c r="K51" i="1"/>
  <c r="E59" i="1"/>
  <c r="F59" i="1"/>
  <c r="G53" i="1"/>
  <c r="J53" i="1"/>
  <c r="E48" i="1"/>
  <c r="F48" i="1"/>
  <c r="G48" i="1"/>
  <c r="J48" i="1"/>
  <c r="E37" i="1"/>
  <c r="F37" i="1"/>
  <c r="E29" i="1"/>
  <c r="F29" i="1"/>
  <c r="G23" i="1"/>
  <c r="I23" i="1"/>
  <c r="G69" i="1"/>
  <c r="K69" i="1"/>
  <c r="E21" i="1"/>
  <c r="F21" i="1"/>
  <c r="G63" i="1"/>
  <c r="K63" i="1"/>
  <c r="E61" i="1"/>
  <c r="F61" i="1"/>
  <c r="G61" i="1"/>
  <c r="K61" i="1"/>
  <c r="G58" i="1"/>
  <c r="J58" i="1"/>
  <c r="E56" i="1"/>
  <c r="F56" i="1"/>
  <c r="G42" i="1"/>
  <c r="K42" i="1"/>
  <c r="E38" i="1"/>
  <c r="F38" i="1"/>
  <c r="G38" i="1"/>
  <c r="G36" i="1"/>
  <c r="I36" i="1"/>
  <c r="E34" i="1"/>
  <c r="F34" i="1"/>
  <c r="G28" i="1"/>
  <c r="I28" i="1"/>
  <c r="E26" i="1"/>
  <c r="F26" i="1"/>
  <c r="G26" i="1"/>
  <c r="I26" i="1"/>
  <c r="G68" i="1"/>
  <c r="K68" i="1"/>
  <c r="E66" i="1"/>
  <c r="F66" i="1"/>
  <c r="G60" i="1"/>
  <c r="K60" i="1"/>
  <c r="E51" i="1"/>
  <c r="F51" i="1"/>
  <c r="G55" i="1"/>
  <c r="J55" i="1"/>
  <c r="E53" i="1"/>
  <c r="F53" i="1"/>
  <c r="G40" i="1"/>
  <c r="I40" i="1"/>
  <c r="U47" i="1"/>
  <c r="E44" i="1"/>
  <c r="F44" i="1"/>
  <c r="G44" i="1"/>
  <c r="I44" i="1"/>
  <c r="G33" i="1"/>
  <c r="I33" i="1"/>
  <c r="E31" i="1"/>
  <c r="F31" i="1"/>
  <c r="G31" i="1"/>
  <c r="I31" i="1"/>
  <c r="G25" i="1"/>
  <c r="I25" i="1"/>
  <c r="E23" i="1"/>
  <c r="F23" i="1"/>
  <c r="E46" i="1"/>
  <c r="F46" i="1"/>
  <c r="G46" i="1"/>
  <c r="I46" i="1"/>
  <c r="I38" i="1"/>
  <c r="E50" i="2"/>
  <c r="E26" i="2"/>
  <c r="E25" i="2"/>
  <c r="E44" i="2"/>
  <c r="E43" i="2"/>
  <c r="E48" i="2"/>
  <c r="E52" i="2"/>
  <c r="E19" i="2"/>
  <c r="E29" i="2"/>
  <c r="E38" i="2"/>
  <c r="E42" i="2"/>
  <c r="E12" i="2"/>
  <c r="E49" i="2"/>
  <c r="E15" i="2"/>
  <c r="E33" i="2"/>
  <c r="E40" i="2"/>
  <c r="E46" i="2"/>
  <c r="E23" i="2"/>
  <c r="E36" i="2"/>
  <c r="E27" i="2"/>
  <c r="E28" i="2"/>
  <c r="E34" i="2"/>
  <c r="E54" i="2"/>
  <c r="E45" i="2"/>
  <c r="E51" i="2"/>
  <c r="E22" i="2"/>
  <c r="E35" i="2"/>
  <c r="E41" i="2"/>
  <c r="C12" i="1"/>
  <c r="C11" i="1"/>
  <c r="O31" i="1" l="1"/>
  <c r="O28" i="1"/>
  <c r="O62" i="1"/>
  <c r="O27" i="1"/>
  <c r="O68" i="1"/>
  <c r="O45" i="1"/>
  <c r="O21" i="1"/>
  <c r="O52" i="1"/>
  <c r="O56" i="1"/>
  <c r="O60" i="1"/>
  <c r="O63" i="1"/>
  <c r="O34" i="1"/>
  <c r="C15" i="1"/>
  <c r="O66" i="1"/>
  <c r="O49" i="1"/>
  <c r="O22" i="1"/>
  <c r="O44" i="1"/>
  <c r="O43" i="1"/>
  <c r="O37" i="1"/>
  <c r="O23" i="1"/>
  <c r="O58" i="1"/>
  <c r="O53" i="1"/>
  <c r="O59" i="1"/>
  <c r="O54" i="1"/>
  <c r="O57" i="1"/>
  <c r="O26" i="1"/>
  <c r="O30" i="1"/>
  <c r="O55" i="1"/>
  <c r="O46" i="1"/>
  <c r="O38" i="1"/>
  <c r="O50" i="1"/>
  <c r="O47" i="1"/>
  <c r="O51" i="1"/>
  <c r="O41" i="1"/>
  <c r="O61" i="1"/>
  <c r="O65" i="1"/>
  <c r="O40" i="1"/>
  <c r="O69" i="1"/>
  <c r="O42" i="1"/>
  <c r="O39" i="1"/>
  <c r="O48" i="1"/>
  <c r="O32" i="1"/>
  <c r="O36" i="1"/>
  <c r="O25" i="1"/>
  <c r="O35" i="1"/>
  <c r="O24" i="1"/>
  <c r="O29" i="1"/>
  <c r="O64" i="1"/>
  <c r="O33" i="1"/>
  <c r="O67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<sst xmlns="http://schemas.openxmlformats.org/spreadsheetml/2006/main" count="509" uniqueCount="232">
  <si>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</si>
  <si>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</si>
  <si>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</si>
  <si>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</si>
  <si>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</si>
  <si>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</si>
  <si>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</si>
  <si>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</si>
  <si>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</si>
  <si>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</si>
  <si>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</si>
  <si>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</si>
  <si>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</si>
  <si>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</si>
  <si>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</si>
  <si>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</si>
  <si>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</si>
  <si>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</si>
  <si>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</si>
  <si>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</si>
  <si>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</si>
  <si>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</si>
  <si>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</si>
  <si>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</si>
  <si>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</si>
  <si>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</si>
  <si>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</si>
  <si>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</si>
  <si>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Vandenbroere J</t>
  </si>
  <si>
    <t>BBSAG Bull.98</t>
  </si>
  <si>
    <t>B</t>
  </si>
  <si>
    <t>Diethelm R</t>
  </si>
  <si>
    <t>BBSAG Bull.104</t>
  </si>
  <si>
    <t>BBSAG Bull.107</t>
  </si>
  <si>
    <t>IBVS 5287</t>
  </si>
  <si>
    <t>I</t>
  </si>
  <si>
    <t>IBVS 5027</t>
  </si>
  <si>
    <t>AK Dra / gsc 3904-1347</t>
  </si>
  <si>
    <t># of data points:</t>
  </si>
  <si>
    <t>EA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</si>
  <si>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</si>
  <si>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</si>
  <si>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</si>
  <si>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</si>
  <si>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</si>
  <si>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</si>
  <si>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IBVS 5874</t>
  </si>
  <si>
    <t>IBVS 6010</t>
  </si>
  <si>
    <t>II</t>
  </si>
  <si>
    <t>Add cycle</t>
  </si>
  <si>
    <t>Old Cycle</t>
  </si>
  <si>
    <t>Start of linear fit &gt;&gt;&gt;&gt;&gt;&gt;&gt;&gt;&gt;&gt;&gt;&gt;&gt;&gt;&gt;&gt;&gt;&gt;&gt;&gt;&gt;</t>
  </si>
  <si>
    <t>OEJV 0160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</si>
  <si>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</si>
  <si>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</si>
  <si>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</si>
  <si>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</si>
  <si>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</si>
  <si>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</si>
  <si>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</si>
  <si>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</si>
  <si>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</si>
  <si>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</si>
  <si>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</si>
  <si>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</si>
  <si>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2426828.573 </t>
  </si>
  <si>
    <t> 01.05.1932 01:45 </t>
  </si>
  <si>
    <t> 0.043 </t>
  </si>
  <si>
    <t>P </t>
  </si>
  <si>
    <t> W.Strohmeier et al </t>
  </si>
  <si>
    <t> VB 5.14 </t>
  </si>
  <si>
    <t>2428024.518 </t>
  </si>
  <si>
    <t> 10.08.1935 00:25 </t>
  </si>
  <si>
    <t> 0.358 </t>
  </si>
  <si>
    <t>2428066.334 </t>
  </si>
  <si>
    <t> 20.09.1935 20:00 </t>
  </si>
  <si>
    <t> 0.028 </t>
  </si>
  <si>
    <t>2428066.357 </t>
  </si>
  <si>
    <t> 20.09.1935 20:34 </t>
  </si>
  <si>
    <t> 0.051 </t>
  </si>
  <si>
    <t>2428718.492 </t>
  </si>
  <si>
    <t> 03.07.1937 23:48 </t>
  </si>
  <si>
    <t> 0.024 </t>
  </si>
  <si>
    <t>2428953.639 </t>
  </si>
  <si>
    <t> 24.02.1938 03:20 </t>
  </si>
  <si>
    <t> 0.038 </t>
  </si>
  <si>
    <t>2428984.555 </t>
  </si>
  <si>
    <t> 27.03.1938 01:19 </t>
  </si>
  <si>
    <t> -0.101 </t>
  </si>
  <si>
    <t>2433951.312 </t>
  </si>
  <si>
    <t> 31.10.1951 19:29 </t>
  </si>
  <si>
    <t> 0.023 </t>
  </si>
  <si>
    <t> M.K.Walnizki </t>
  </si>
  <si>
    <t> AC 161.16 </t>
  </si>
  <si>
    <t>2434206.391 </t>
  </si>
  <si>
    <t> 12.07.1952 21:23 </t>
  </si>
  <si>
    <t> 0.005 </t>
  </si>
  <si>
    <t>2434572.385 </t>
  </si>
  <si>
    <t> 13.07.1953 21:14 </t>
  </si>
  <si>
    <t> -0.010 </t>
  </si>
  <si>
    <t>2434623.386 </t>
  </si>
  <si>
    <t> 02.09.1953 21:15 </t>
  </si>
  <si>
    <t> -0.029 </t>
  </si>
  <si>
    <t>2434683.276 </t>
  </si>
  <si>
    <t> 01.11.1953 18:37 </t>
  </si>
  <si>
    <t> -0.031 </t>
  </si>
  <si>
    <t>2435224.484 </t>
  </si>
  <si>
    <t> 26.04.1955 23:36 </t>
  </si>
  <si>
    <t> -0.073 </t>
  </si>
  <si>
    <t>2435690.438 </t>
  </si>
  <si>
    <t> 04.08.1956 22:30 </t>
  </si>
  <si>
    <t> W.Zessewitsch </t>
  </si>
  <si>
    <t> AC 173.14 </t>
  </si>
  <si>
    <t>2435701.479 </t>
  </si>
  <si>
    <t> 15.08.1956 23:29 </t>
  </si>
  <si>
    <t> 0.001 </t>
  </si>
  <si>
    <t>2435721.427 </t>
  </si>
  <si>
    <t> 04.09.1956 22:14 </t>
  </si>
  <si>
    <t> -0.015 </t>
  </si>
  <si>
    <t>2448498.513 </t>
  </si>
  <si>
    <t> 30.08.1991 00:18 </t>
  </si>
  <si>
    <t> 0.026 </t>
  </si>
  <si>
    <t>V </t>
  </si>
  <si>
    <t> J.Vandenbroere </t>
  </si>
  <si>
    <t> BBS 98 </t>
  </si>
  <si>
    <t>2449101.91 </t>
  </si>
  <si>
    <t> 24.04.1993 09:50 </t>
  </si>
  <si>
    <t> 0.06 </t>
  </si>
  <si>
    <t>E </t>
  </si>
  <si>
    <t>G</t>
  </si>
  <si>
    <t> R.Diethelm </t>
  </si>
  <si>
    <t> BBS 104 </t>
  </si>
  <si>
    <t>2449474.565 </t>
  </si>
  <si>
    <t> 02.05.1994 01:33 </t>
  </si>
  <si>
    <t> 0.053 </t>
  </si>
  <si>
    <t> BBS 107 </t>
  </si>
  <si>
    <t>2451275.8273 </t>
  </si>
  <si>
    <t> 07.04.1999 07:51 </t>
  </si>
  <si>
    <t> 0.1073 </t>
  </si>
  <si>
    <t>?</t>
  </si>
  <si>
    <t>IBVS 5027 </t>
  </si>
  <si>
    <t>2451679.5661 </t>
  </si>
  <si>
    <t> 15.05.2000 01:35 </t>
  </si>
  <si>
    <t> 0.1270 </t>
  </si>
  <si>
    <t>R</t>
  </si>
  <si>
    <t> M.Zejda </t>
  </si>
  <si>
    <t>IBVS 5287 </t>
  </si>
  <si>
    <t>2451697.390 </t>
  </si>
  <si>
    <t> 01.06.2000 21:21 </t>
  </si>
  <si>
    <t> 0.205 </t>
  </si>
  <si>
    <t> J.Verrot </t>
  </si>
  <si>
    <t> BBS 123 </t>
  </si>
  <si>
    <t>2451719.494 </t>
  </si>
  <si>
    <t> 23.06.2000 23:51 </t>
  </si>
  <si>
    <t> 0.127 </t>
  </si>
  <si>
    <t>2451748.406 </t>
  </si>
  <si>
    <t> 22.07.2000 21:44 </t>
  </si>
  <si>
    <t> 0.202 </t>
  </si>
  <si>
    <t>2451779.383 </t>
  </si>
  <si>
    <t> 22.08.2000 21:11 </t>
  </si>
  <si>
    <t> 0.123 </t>
  </si>
  <si>
    <t>2451780.398 </t>
  </si>
  <si>
    <t> 23.08.2000 21:33 </t>
  </si>
  <si>
    <t> 0.029 </t>
  </si>
  <si>
    <t>2454208.4380 </t>
  </si>
  <si>
    <t> 17.04.2007 22:30 </t>
  </si>
  <si>
    <t> 0.2087 </t>
  </si>
  <si>
    <t>C </t>
  </si>
  <si>
    <t>-I</t>
  </si>
  <si>
    <t> F.Agerer </t>
  </si>
  <si>
    <t>BAVM 186 </t>
  </si>
  <si>
    <t>2454594.4256 </t>
  </si>
  <si>
    <t> 07.05.2008 22:12 </t>
  </si>
  <si>
    <t>12517</t>
  </si>
  <si>
    <t> 0.2231 </t>
  </si>
  <si>
    <t>o</t>
  </si>
  <si>
    <t> U.Schmidt </t>
  </si>
  <si>
    <t>BAVM 201 </t>
  </si>
  <si>
    <t>2455602.64488 </t>
  </si>
  <si>
    <t> 10.02.2011 03:28 </t>
  </si>
  <si>
    <t>12971.5</t>
  </si>
  <si>
    <t> 0.25363 </t>
  </si>
  <si>
    <t> M.Lehky </t>
  </si>
  <si>
    <t>OEJV 0160 </t>
  </si>
  <si>
    <t>2455602.64527 </t>
  </si>
  <si>
    <t> 10.02.2011 03:29 </t>
  </si>
  <si>
    <t> 0.25402 </t>
  </si>
  <si>
    <t>2455602.64707 </t>
  </si>
  <si>
    <t> 10.02.2011 03:31 </t>
  </si>
  <si>
    <t> 0.25582 </t>
  </si>
  <si>
    <t>2455641.4636 </t>
  </si>
  <si>
    <t> 20.03.2011 23:07 </t>
  </si>
  <si>
    <t>12989</t>
  </si>
  <si>
    <t> 0.2532 </t>
  </si>
  <si>
    <t>BAVM 220 </t>
  </si>
  <si>
    <t>2455642.5739 </t>
  </si>
  <si>
    <t> 22.03.2011 01:46 </t>
  </si>
  <si>
    <t>12989.5</t>
  </si>
  <si>
    <t> 0.2544 </t>
  </si>
  <si>
    <t>2455661.4271 </t>
  </si>
  <si>
    <t> 09.04.2011 22:15 </t>
  </si>
  <si>
    <t>12998</t>
  </si>
  <si>
    <t> 0.2526 </t>
  </si>
  <si>
    <t>2455662.5394 </t>
  </si>
  <si>
    <t> 11.04.2011 00:56 </t>
  </si>
  <si>
    <t>12998.5</t>
  </si>
  <si>
    <t> 0.2558 </t>
  </si>
  <si>
    <t>2455672.5242 </t>
  </si>
  <si>
    <t> 21.04.2011 00:34 </t>
  </si>
  <si>
    <t> 0.2585 </t>
  </si>
  <si>
    <t>2455682.5042 </t>
  </si>
  <si>
    <t> 01.05.2011 00:06 </t>
  </si>
  <si>
    <t> 0.2564 </t>
  </si>
  <si>
    <t>2455692.4893 </t>
  </si>
  <si>
    <t> 10.05.2011 23:44 </t>
  </si>
  <si>
    <t> 0.2595 </t>
  </si>
  <si>
    <t>2455712.45386 </t>
  </si>
  <si>
    <t> 30.05.2011 22:53 </t>
  </si>
  <si>
    <t> 0.25988 </t>
  </si>
  <si>
    <t>2455712.45399 </t>
  </si>
  <si>
    <t> 0.26001 </t>
  </si>
  <si>
    <t>2455712.45403 </t>
  </si>
  <si>
    <t> 0.26005 </t>
  </si>
  <si>
    <t>2455978.65113 </t>
  </si>
  <si>
    <t> 21.02.2012 03:37 </t>
  </si>
  <si>
    <t> 0.26871 </t>
  </si>
  <si>
    <t>2455978.65124 </t>
  </si>
  <si>
    <t> 0.26882 </t>
  </si>
  <si>
    <t>2455978.65127 </t>
  </si>
  <si>
    <t> 0.26885 </t>
  </si>
  <si>
    <t>BAD?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</si>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</sst>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4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5" fillId="0" borderId="18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21" fillId="0" borderId="0" xfId="0" applyFont="1" applyAlignment="1">
      <alignment horizontal="center"/>
    </xf>
    <xf numFmtId="0" fontId="22" fillId="0" borderId="10" xfId="0" applyFont="1" applyBorder="1" applyAlignment="1">
      <alignment horizontal="center"/>
    </xf>
    <xf numFmtId="0" fontId="6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AK Dra - O-C Diagr.</a:t>
            </a:r>
          </a:p>
        </c:rich>
      </c:tx>
      <c:layout>
        <c:manualLayout>
          <c:xMode val="edge"/>
          <c:yMode val="edge"/>
          <c:x val="0.3596992748787757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0756239620556"/>
          <c:y val="0.14769252958613219"/>
          <c:w val="0.78154569346180092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558</c:v>
                </c:pt>
                <c:pt idx="4">
                  <c:v>558</c:v>
                </c:pt>
                <c:pt idx="5">
                  <c:v>852</c:v>
                </c:pt>
                <c:pt idx="6">
                  <c:v>958</c:v>
                </c:pt>
                <c:pt idx="7">
                  <c:v>972</c:v>
                </c:pt>
                <c:pt idx="8">
                  <c:v>3211</c:v>
                </c:pt>
                <c:pt idx="9">
                  <c:v>3326</c:v>
                </c:pt>
                <c:pt idx="10">
                  <c:v>3491</c:v>
                </c:pt>
                <c:pt idx="11">
                  <c:v>3514</c:v>
                </c:pt>
                <c:pt idx="12">
                  <c:v>3541</c:v>
                </c:pt>
                <c:pt idx="13">
                  <c:v>3785</c:v>
                </c:pt>
                <c:pt idx="14">
                  <c:v>3995</c:v>
                </c:pt>
                <c:pt idx="15">
                  <c:v>4000</c:v>
                </c:pt>
                <c:pt idx="16">
                  <c:v>4009</c:v>
                </c:pt>
                <c:pt idx="17">
                  <c:v>9769</c:v>
                </c:pt>
                <c:pt idx="18">
                  <c:v>10041</c:v>
                </c:pt>
                <c:pt idx="19">
                  <c:v>10209</c:v>
                </c:pt>
                <c:pt idx="20">
                  <c:v>11021</c:v>
                </c:pt>
                <c:pt idx="21">
                  <c:v>11203</c:v>
                </c:pt>
                <c:pt idx="22">
                  <c:v>11211</c:v>
                </c:pt>
                <c:pt idx="23">
                  <c:v>11221</c:v>
                </c:pt>
                <c:pt idx="24">
                  <c:v>11234</c:v>
                </c:pt>
                <c:pt idx="25">
                  <c:v>11248</c:v>
                </c:pt>
                <c:pt idx="26">
                  <c:v>11248.5</c:v>
                </c:pt>
                <c:pt idx="27">
                  <c:v>12343</c:v>
                </c:pt>
                <c:pt idx="28">
                  <c:v>12517</c:v>
                </c:pt>
                <c:pt idx="29">
                  <c:v>12971.5</c:v>
                </c:pt>
                <c:pt idx="30">
                  <c:v>12971.5</c:v>
                </c:pt>
                <c:pt idx="31">
                  <c:v>12971.5</c:v>
                </c:pt>
                <c:pt idx="32">
                  <c:v>12989</c:v>
                </c:pt>
                <c:pt idx="33">
                  <c:v>12989.5</c:v>
                </c:pt>
                <c:pt idx="34">
                  <c:v>12998</c:v>
                </c:pt>
                <c:pt idx="35">
                  <c:v>12998.5</c:v>
                </c:pt>
                <c:pt idx="36">
                  <c:v>13003</c:v>
                </c:pt>
                <c:pt idx="37">
                  <c:v>13007.5</c:v>
                </c:pt>
                <c:pt idx="38">
                  <c:v>13012</c:v>
                </c:pt>
                <c:pt idx="39">
                  <c:v>13021</c:v>
                </c:pt>
                <c:pt idx="40">
                  <c:v>13021</c:v>
                </c:pt>
                <c:pt idx="41">
                  <c:v>13021</c:v>
                </c:pt>
                <c:pt idx="42">
                  <c:v>13141</c:v>
                </c:pt>
                <c:pt idx="43">
                  <c:v>13141</c:v>
                </c:pt>
                <c:pt idx="44">
                  <c:v>13141</c:v>
                </c:pt>
                <c:pt idx="45">
                  <c:v>13539</c:v>
                </c:pt>
                <c:pt idx="46">
                  <c:v>13539</c:v>
                </c:pt>
                <c:pt idx="47">
                  <c:v>13539</c:v>
                </c:pt>
                <c:pt idx="48">
                  <c:v>13827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C6-4D22-8B83-19800262C82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1.4999999999999999E-2</c:v>
                  </c:pt>
                  <c:pt idx="18">
                    <c:v>0.02</c:v>
                  </c:pt>
                  <c:pt idx="19">
                    <c:v>4.0000000000000001E-3</c:v>
                  </c:pt>
                  <c:pt idx="20">
                    <c:v>1.1999999999999999E-3</c:v>
                  </c:pt>
                  <c:pt idx="21">
                    <c:v>7.4999999999999997E-3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3.0999999999999999E-3</c:v>
                  </c:pt>
                  <c:pt idx="34">
                    <c:v>1.8E-3</c:v>
                  </c:pt>
                  <c:pt idx="35">
                    <c:v>1.61E-2</c:v>
                  </c:pt>
                  <c:pt idx="36">
                    <c:v>1E-3</c:v>
                  </c:pt>
                  <c:pt idx="37">
                    <c:v>7.4999999999999997E-3</c:v>
                  </c:pt>
                  <c:pt idx="38">
                    <c:v>2.0999999999999999E-3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1.4999999999999999E-2</c:v>
                  </c:pt>
                  <c:pt idx="18">
                    <c:v>0.02</c:v>
                  </c:pt>
                  <c:pt idx="19">
                    <c:v>4.0000000000000001E-3</c:v>
                  </c:pt>
                  <c:pt idx="20">
                    <c:v>1.1999999999999999E-3</c:v>
                  </c:pt>
                  <c:pt idx="21">
                    <c:v>7.4999999999999997E-3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3.0999999999999999E-3</c:v>
                  </c:pt>
                  <c:pt idx="34">
                    <c:v>1.8E-3</c:v>
                  </c:pt>
                  <c:pt idx="35">
                    <c:v>1.61E-2</c:v>
                  </c:pt>
                  <c:pt idx="36">
                    <c:v>1E-3</c:v>
                  </c:pt>
                  <c:pt idx="37">
                    <c:v>7.4999999999999997E-3</c:v>
                  </c:pt>
                  <c:pt idx="38">
                    <c:v>2.0999999999999999E-3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558</c:v>
                </c:pt>
                <c:pt idx="4">
                  <c:v>558</c:v>
                </c:pt>
                <c:pt idx="5">
                  <c:v>852</c:v>
                </c:pt>
                <c:pt idx="6">
                  <c:v>958</c:v>
                </c:pt>
                <c:pt idx="7">
                  <c:v>972</c:v>
                </c:pt>
                <c:pt idx="8">
                  <c:v>3211</c:v>
                </c:pt>
                <c:pt idx="9">
                  <c:v>3326</c:v>
                </c:pt>
                <c:pt idx="10">
                  <c:v>3491</c:v>
                </c:pt>
                <c:pt idx="11">
                  <c:v>3514</c:v>
                </c:pt>
                <c:pt idx="12">
                  <c:v>3541</c:v>
                </c:pt>
                <c:pt idx="13">
                  <c:v>3785</c:v>
                </c:pt>
                <c:pt idx="14">
                  <c:v>3995</c:v>
                </c:pt>
                <c:pt idx="15">
                  <c:v>4000</c:v>
                </c:pt>
                <c:pt idx="16">
                  <c:v>4009</c:v>
                </c:pt>
                <c:pt idx="17">
                  <c:v>9769</c:v>
                </c:pt>
                <c:pt idx="18">
                  <c:v>10041</c:v>
                </c:pt>
                <c:pt idx="19">
                  <c:v>10209</c:v>
                </c:pt>
                <c:pt idx="20">
                  <c:v>11021</c:v>
                </c:pt>
                <c:pt idx="21">
                  <c:v>11203</c:v>
                </c:pt>
                <c:pt idx="22">
                  <c:v>11211</c:v>
                </c:pt>
                <c:pt idx="23">
                  <c:v>11221</c:v>
                </c:pt>
                <c:pt idx="24">
                  <c:v>11234</c:v>
                </c:pt>
                <c:pt idx="25">
                  <c:v>11248</c:v>
                </c:pt>
                <c:pt idx="26">
                  <c:v>11248.5</c:v>
                </c:pt>
                <c:pt idx="27">
                  <c:v>12343</c:v>
                </c:pt>
                <c:pt idx="28">
                  <c:v>12517</c:v>
                </c:pt>
                <c:pt idx="29">
                  <c:v>12971.5</c:v>
                </c:pt>
                <c:pt idx="30">
                  <c:v>12971.5</c:v>
                </c:pt>
                <c:pt idx="31">
                  <c:v>12971.5</c:v>
                </c:pt>
                <c:pt idx="32">
                  <c:v>12989</c:v>
                </c:pt>
                <c:pt idx="33">
                  <c:v>12989.5</c:v>
                </c:pt>
                <c:pt idx="34">
                  <c:v>12998</c:v>
                </c:pt>
                <c:pt idx="35">
                  <c:v>12998.5</c:v>
                </c:pt>
                <c:pt idx="36">
                  <c:v>13003</c:v>
                </c:pt>
                <c:pt idx="37">
                  <c:v>13007.5</c:v>
                </c:pt>
                <c:pt idx="38">
                  <c:v>13012</c:v>
                </c:pt>
                <c:pt idx="39">
                  <c:v>13021</c:v>
                </c:pt>
                <c:pt idx="40">
                  <c:v>13021</c:v>
                </c:pt>
                <c:pt idx="41">
                  <c:v>13021</c:v>
                </c:pt>
                <c:pt idx="42">
                  <c:v>13141</c:v>
                </c:pt>
                <c:pt idx="43">
                  <c:v>13141</c:v>
                </c:pt>
                <c:pt idx="44">
                  <c:v>13141</c:v>
                </c:pt>
                <c:pt idx="45">
                  <c:v>13539</c:v>
                </c:pt>
                <c:pt idx="46">
                  <c:v>13539</c:v>
                </c:pt>
                <c:pt idx="47">
                  <c:v>13539</c:v>
                </c:pt>
                <c:pt idx="48">
                  <c:v>13827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4.3000000001484295E-2</c:v>
                </c:pt>
                <c:pt idx="2">
                  <c:v>0.35825699999986682</c:v>
                </c:pt>
                <c:pt idx="3">
                  <c:v>2.775399999882211E-2</c:v>
                </c:pt>
                <c:pt idx="4">
                  <c:v>5.0753999999869848E-2</c:v>
                </c:pt>
                <c:pt idx="5">
                  <c:v>2.4076000001514331E-2</c:v>
                </c:pt>
                <c:pt idx="6">
                  <c:v>3.7953999999444932E-2</c:v>
                </c:pt>
                <c:pt idx="7">
                  <c:v>-0.10136399999828427</c:v>
                </c:pt>
                <c:pt idx="8">
                  <c:v>2.2992999998677988E-2</c:v>
                </c:pt>
                <c:pt idx="9">
                  <c:v>4.7380000032717362E-3</c:v>
                </c:pt>
                <c:pt idx="10">
                  <c:v>-1.0366999995312653E-2</c:v>
                </c:pt>
                <c:pt idx="11">
                  <c:v>-2.8817999998864252E-2</c:v>
                </c:pt>
                <c:pt idx="12">
                  <c:v>-3.1216999996104278E-2</c:v>
                </c:pt>
                <c:pt idx="13">
                  <c:v>-7.3044999997364357E-2</c:v>
                </c:pt>
                <c:pt idx="14">
                  <c:v>5.1185000003897585E-2</c:v>
                </c:pt>
                <c:pt idx="15">
                  <c:v>1.0000000038417056E-3</c:v>
                </c:pt>
                <c:pt idx="16">
                  <c:v>-1.5132999993511476E-2</c:v>
                </c:pt>
                <c:pt idx="17">
                  <c:v>2.5746999999682885E-2</c:v>
                </c:pt>
                <c:pt idx="18">
                  <c:v>6.2283000006573275E-2</c:v>
                </c:pt>
                <c:pt idx="19">
                  <c:v>5.3467000005184673E-2</c:v>
                </c:pt>
                <c:pt idx="23">
                  <c:v>0.12662300000374671</c:v>
                </c:pt>
                <c:pt idx="25">
                  <c:v>0.12322400000994094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C6-4D22-8B83-19800262C82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1.4999999999999999E-2</c:v>
                  </c:pt>
                  <c:pt idx="18">
                    <c:v>0.02</c:v>
                  </c:pt>
                  <c:pt idx="19">
                    <c:v>4.0000000000000001E-3</c:v>
                  </c:pt>
                  <c:pt idx="20">
                    <c:v>1.1999999999999999E-3</c:v>
                  </c:pt>
                  <c:pt idx="21">
                    <c:v>7.4999999999999997E-3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1.4999999999999999E-2</c:v>
                  </c:pt>
                  <c:pt idx="18">
                    <c:v>0.02</c:v>
                  </c:pt>
                  <c:pt idx="19">
                    <c:v>4.0000000000000001E-3</c:v>
                  </c:pt>
                  <c:pt idx="20">
                    <c:v>1.1999999999999999E-3</c:v>
                  </c:pt>
                  <c:pt idx="21">
                    <c:v>7.4999999999999997E-3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558</c:v>
                </c:pt>
                <c:pt idx="4">
                  <c:v>558</c:v>
                </c:pt>
                <c:pt idx="5">
                  <c:v>852</c:v>
                </c:pt>
                <c:pt idx="6">
                  <c:v>958</c:v>
                </c:pt>
                <c:pt idx="7">
                  <c:v>972</c:v>
                </c:pt>
                <c:pt idx="8">
                  <c:v>3211</c:v>
                </c:pt>
                <c:pt idx="9">
                  <c:v>3326</c:v>
                </c:pt>
                <c:pt idx="10">
                  <c:v>3491</c:v>
                </c:pt>
                <c:pt idx="11">
                  <c:v>3514</c:v>
                </c:pt>
                <c:pt idx="12">
                  <c:v>3541</c:v>
                </c:pt>
                <c:pt idx="13">
                  <c:v>3785</c:v>
                </c:pt>
                <c:pt idx="14">
                  <c:v>3995</c:v>
                </c:pt>
                <c:pt idx="15">
                  <c:v>4000</c:v>
                </c:pt>
                <c:pt idx="16">
                  <c:v>4009</c:v>
                </c:pt>
                <c:pt idx="17">
                  <c:v>9769</c:v>
                </c:pt>
                <c:pt idx="18">
                  <c:v>10041</c:v>
                </c:pt>
                <c:pt idx="19">
                  <c:v>10209</c:v>
                </c:pt>
                <c:pt idx="20">
                  <c:v>11021</c:v>
                </c:pt>
                <c:pt idx="21">
                  <c:v>11203</c:v>
                </c:pt>
                <c:pt idx="22">
                  <c:v>11211</c:v>
                </c:pt>
                <c:pt idx="23">
                  <c:v>11221</c:v>
                </c:pt>
                <c:pt idx="24">
                  <c:v>11234</c:v>
                </c:pt>
                <c:pt idx="25">
                  <c:v>11248</c:v>
                </c:pt>
                <c:pt idx="26">
                  <c:v>11248.5</c:v>
                </c:pt>
                <c:pt idx="27">
                  <c:v>12343</c:v>
                </c:pt>
                <c:pt idx="28">
                  <c:v>12517</c:v>
                </c:pt>
                <c:pt idx="29">
                  <c:v>12971.5</c:v>
                </c:pt>
                <c:pt idx="30">
                  <c:v>12971.5</c:v>
                </c:pt>
                <c:pt idx="31">
                  <c:v>12971.5</c:v>
                </c:pt>
                <c:pt idx="32">
                  <c:v>12989</c:v>
                </c:pt>
                <c:pt idx="33">
                  <c:v>12989.5</c:v>
                </c:pt>
                <c:pt idx="34">
                  <c:v>12998</c:v>
                </c:pt>
                <c:pt idx="35">
                  <c:v>12998.5</c:v>
                </c:pt>
                <c:pt idx="36">
                  <c:v>13003</c:v>
                </c:pt>
                <c:pt idx="37">
                  <c:v>13007.5</c:v>
                </c:pt>
                <c:pt idx="38">
                  <c:v>13012</c:v>
                </c:pt>
                <c:pt idx="39">
                  <c:v>13021</c:v>
                </c:pt>
                <c:pt idx="40">
                  <c:v>13021</c:v>
                </c:pt>
                <c:pt idx="41">
                  <c:v>13021</c:v>
                </c:pt>
                <c:pt idx="42">
                  <c:v>13141</c:v>
                </c:pt>
                <c:pt idx="43">
                  <c:v>13141</c:v>
                </c:pt>
                <c:pt idx="44">
                  <c:v>13141</c:v>
                </c:pt>
                <c:pt idx="45">
                  <c:v>13539</c:v>
                </c:pt>
                <c:pt idx="46">
                  <c:v>13539</c:v>
                </c:pt>
                <c:pt idx="47">
                  <c:v>13539</c:v>
                </c:pt>
                <c:pt idx="48">
                  <c:v>13827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7">
                  <c:v>0.20870900000591064</c:v>
                </c:pt>
                <c:pt idx="28">
                  <c:v>0.22307100000762148</c:v>
                </c:pt>
                <c:pt idx="32">
                  <c:v>0.25320700000156648</c:v>
                </c:pt>
                <c:pt idx="33">
                  <c:v>0.25438850000500679</c:v>
                </c:pt>
                <c:pt idx="34">
                  <c:v>0.25257400000555208</c:v>
                </c:pt>
                <c:pt idx="35">
                  <c:v>0.25575550000212388</c:v>
                </c:pt>
                <c:pt idx="36">
                  <c:v>0.25848899999982677</c:v>
                </c:pt>
                <c:pt idx="37">
                  <c:v>0.25642250000237254</c:v>
                </c:pt>
                <c:pt idx="38">
                  <c:v>0.25945599999977276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C6-4D22-8B83-19800262C82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1.4999999999999999E-2</c:v>
                  </c:pt>
                  <c:pt idx="18">
                    <c:v>0.02</c:v>
                  </c:pt>
                  <c:pt idx="19">
                    <c:v>4.0000000000000001E-3</c:v>
                  </c:pt>
                  <c:pt idx="20">
                    <c:v>1.1999999999999999E-3</c:v>
                  </c:pt>
                  <c:pt idx="21">
                    <c:v>7.4999999999999997E-3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3.0999999999999999E-3</c:v>
                  </c:pt>
                  <c:pt idx="34">
                    <c:v>1.8E-3</c:v>
                  </c:pt>
                  <c:pt idx="35">
                    <c:v>1.61E-2</c:v>
                  </c:pt>
                  <c:pt idx="36">
                    <c:v>1E-3</c:v>
                  </c:pt>
                  <c:pt idx="37">
                    <c:v>7.4999999999999997E-3</c:v>
                  </c:pt>
                  <c:pt idx="38">
                    <c:v>2.0999999999999999E-3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1.4999999999999999E-2</c:v>
                  </c:pt>
                  <c:pt idx="18">
                    <c:v>0.02</c:v>
                  </c:pt>
                  <c:pt idx="19">
                    <c:v>4.0000000000000001E-3</c:v>
                  </c:pt>
                  <c:pt idx="20">
                    <c:v>1.1999999999999999E-3</c:v>
                  </c:pt>
                  <c:pt idx="21">
                    <c:v>7.4999999999999997E-3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3.0999999999999999E-3</c:v>
                  </c:pt>
                  <c:pt idx="34">
                    <c:v>1.8E-3</c:v>
                  </c:pt>
                  <c:pt idx="35">
                    <c:v>1.61E-2</c:v>
                  </c:pt>
                  <c:pt idx="36">
                    <c:v>1E-3</c:v>
                  </c:pt>
                  <c:pt idx="37">
                    <c:v>7.4999999999999997E-3</c:v>
                  </c:pt>
                  <c:pt idx="38">
                    <c:v>2.0999999999999999E-3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558</c:v>
                </c:pt>
                <c:pt idx="4">
                  <c:v>558</c:v>
                </c:pt>
                <c:pt idx="5">
                  <c:v>852</c:v>
                </c:pt>
                <c:pt idx="6">
                  <c:v>958</c:v>
                </c:pt>
                <c:pt idx="7">
                  <c:v>972</c:v>
                </c:pt>
                <c:pt idx="8">
                  <c:v>3211</c:v>
                </c:pt>
                <c:pt idx="9">
                  <c:v>3326</c:v>
                </c:pt>
                <c:pt idx="10">
                  <c:v>3491</c:v>
                </c:pt>
                <c:pt idx="11">
                  <c:v>3514</c:v>
                </c:pt>
                <c:pt idx="12">
                  <c:v>3541</c:v>
                </c:pt>
                <c:pt idx="13">
                  <c:v>3785</c:v>
                </c:pt>
                <c:pt idx="14">
                  <c:v>3995</c:v>
                </c:pt>
                <c:pt idx="15">
                  <c:v>4000</c:v>
                </c:pt>
                <c:pt idx="16">
                  <c:v>4009</c:v>
                </c:pt>
                <c:pt idx="17">
                  <c:v>9769</c:v>
                </c:pt>
                <c:pt idx="18">
                  <c:v>10041</c:v>
                </c:pt>
                <c:pt idx="19">
                  <c:v>10209</c:v>
                </c:pt>
                <c:pt idx="20">
                  <c:v>11021</c:v>
                </c:pt>
                <c:pt idx="21">
                  <c:v>11203</c:v>
                </c:pt>
                <c:pt idx="22">
                  <c:v>11211</c:v>
                </c:pt>
                <c:pt idx="23">
                  <c:v>11221</c:v>
                </c:pt>
                <c:pt idx="24">
                  <c:v>11234</c:v>
                </c:pt>
                <c:pt idx="25">
                  <c:v>11248</c:v>
                </c:pt>
                <c:pt idx="26">
                  <c:v>11248.5</c:v>
                </c:pt>
                <c:pt idx="27">
                  <c:v>12343</c:v>
                </c:pt>
                <c:pt idx="28">
                  <c:v>12517</c:v>
                </c:pt>
                <c:pt idx="29">
                  <c:v>12971.5</c:v>
                </c:pt>
                <c:pt idx="30">
                  <c:v>12971.5</c:v>
                </c:pt>
                <c:pt idx="31">
                  <c:v>12971.5</c:v>
                </c:pt>
                <c:pt idx="32">
                  <c:v>12989</c:v>
                </c:pt>
                <c:pt idx="33">
                  <c:v>12989.5</c:v>
                </c:pt>
                <c:pt idx="34">
                  <c:v>12998</c:v>
                </c:pt>
                <c:pt idx="35">
                  <c:v>12998.5</c:v>
                </c:pt>
                <c:pt idx="36">
                  <c:v>13003</c:v>
                </c:pt>
                <c:pt idx="37">
                  <c:v>13007.5</c:v>
                </c:pt>
                <c:pt idx="38">
                  <c:v>13012</c:v>
                </c:pt>
                <c:pt idx="39">
                  <c:v>13021</c:v>
                </c:pt>
                <c:pt idx="40">
                  <c:v>13021</c:v>
                </c:pt>
                <c:pt idx="41">
                  <c:v>13021</c:v>
                </c:pt>
                <c:pt idx="42">
                  <c:v>13141</c:v>
                </c:pt>
                <c:pt idx="43">
                  <c:v>13141</c:v>
                </c:pt>
                <c:pt idx="44">
                  <c:v>13141</c:v>
                </c:pt>
                <c:pt idx="45">
                  <c:v>13539</c:v>
                </c:pt>
                <c:pt idx="46">
                  <c:v>13539</c:v>
                </c:pt>
                <c:pt idx="47">
                  <c:v>13539</c:v>
                </c:pt>
                <c:pt idx="48">
                  <c:v>13827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0">
                  <c:v>0.1073229999965406</c:v>
                </c:pt>
                <c:pt idx="21">
                  <c:v>0.12698899999668356</c:v>
                </c:pt>
                <c:pt idx="29">
                  <c:v>0.25363450000440935</c:v>
                </c:pt>
                <c:pt idx="30">
                  <c:v>0.25402450000547105</c:v>
                </c:pt>
                <c:pt idx="31">
                  <c:v>0.25582450000365498</c:v>
                </c:pt>
                <c:pt idx="39">
                  <c:v>0.25988300000608433</c:v>
                </c:pt>
                <c:pt idx="40">
                  <c:v>0.26001300000643823</c:v>
                </c:pt>
                <c:pt idx="41">
                  <c:v>0.26005300000542775</c:v>
                </c:pt>
                <c:pt idx="42">
                  <c:v>0.26871299999766052</c:v>
                </c:pt>
                <c:pt idx="43">
                  <c:v>0.26882299999851966</c:v>
                </c:pt>
                <c:pt idx="44">
                  <c:v>0.26885300000139978</c:v>
                </c:pt>
                <c:pt idx="45">
                  <c:v>0.29870700000174111</c:v>
                </c:pt>
                <c:pt idx="46">
                  <c:v>0.29940700000588549</c:v>
                </c:pt>
                <c:pt idx="47">
                  <c:v>0.2995470000023488</c:v>
                </c:pt>
                <c:pt idx="48">
                  <c:v>0.32121100000222214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C6-4D22-8B83-19800262C82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1.4999999999999999E-2</c:v>
                  </c:pt>
                  <c:pt idx="18">
                    <c:v>0.02</c:v>
                  </c:pt>
                  <c:pt idx="19">
                    <c:v>4.0000000000000001E-3</c:v>
                  </c:pt>
                  <c:pt idx="20">
                    <c:v>1.1999999999999999E-3</c:v>
                  </c:pt>
                  <c:pt idx="21">
                    <c:v>7.4999999999999997E-3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3.0999999999999999E-3</c:v>
                  </c:pt>
                  <c:pt idx="34">
                    <c:v>1.8E-3</c:v>
                  </c:pt>
                  <c:pt idx="35">
                    <c:v>1.61E-2</c:v>
                  </c:pt>
                  <c:pt idx="36">
                    <c:v>1E-3</c:v>
                  </c:pt>
                  <c:pt idx="37">
                    <c:v>7.4999999999999997E-3</c:v>
                  </c:pt>
                  <c:pt idx="38">
                    <c:v>2.0999999999999999E-3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1.4999999999999999E-2</c:v>
                  </c:pt>
                  <c:pt idx="18">
                    <c:v>0.02</c:v>
                  </c:pt>
                  <c:pt idx="19">
                    <c:v>4.0000000000000001E-3</c:v>
                  </c:pt>
                  <c:pt idx="20">
                    <c:v>1.1999999999999999E-3</c:v>
                  </c:pt>
                  <c:pt idx="21">
                    <c:v>7.4999999999999997E-3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3.0999999999999999E-3</c:v>
                  </c:pt>
                  <c:pt idx="34">
                    <c:v>1.8E-3</c:v>
                  </c:pt>
                  <c:pt idx="35">
                    <c:v>1.61E-2</c:v>
                  </c:pt>
                  <c:pt idx="36">
                    <c:v>1E-3</c:v>
                  </c:pt>
                  <c:pt idx="37">
                    <c:v>7.4999999999999997E-3</c:v>
                  </c:pt>
                  <c:pt idx="38">
                    <c:v>2.0999999999999999E-3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558</c:v>
                </c:pt>
                <c:pt idx="4">
                  <c:v>558</c:v>
                </c:pt>
                <c:pt idx="5">
                  <c:v>852</c:v>
                </c:pt>
                <c:pt idx="6">
                  <c:v>958</c:v>
                </c:pt>
                <c:pt idx="7">
                  <c:v>972</c:v>
                </c:pt>
                <c:pt idx="8">
                  <c:v>3211</c:v>
                </c:pt>
                <c:pt idx="9">
                  <c:v>3326</c:v>
                </c:pt>
                <c:pt idx="10">
                  <c:v>3491</c:v>
                </c:pt>
                <c:pt idx="11">
                  <c:v>3514</c:v>
                </c:pt>
                <c:pt idx="12">
                  <c:v>3541</c:v>
                </c:pt>
                <c:pt idx="13">
                  <c:v>3785</c:v>
                </c:pt>
                <c:pt idx="14">
                  <c:v>3995</c:v>
                </c:pt>
                <c:pt idx="15">
                  <c:v>4000</c:v>
                </c:pt>
                <c:pt idx="16">
                  <c:v>4009</c:v>
                </c:pt>
                <c:pt idx="17">
                  <c:v>9769</c:v>
                </c:pt>
                <c:pt idx="18">
                  <c:v>10041</c:v>
                </c:pt>
                <c:pt idx="19">
                  <c:v>10209</c:v>
                </c:pt>
                <c:pt idx="20">
                  <c:v>11021</c:v>
                </c:pt>
                <c:pt idx="21">
                  <c:v>11203</c:v>
                </c:pt>
                <c:pt idx="22">
                  <c:v>11211</c:v>
                </c:pt>
                <c:pt idx="23">
                  <c:v>11221</c:v>
                </c:pt>
                <c:pt idx="24">
                  <c:v>11234</c:v>
                </c:pt>
                <c:pt idx="25">
                  <c:v>11248</c:v>
                </c:pt>
                <c:pt idx="26">
                  <c:v>11248.5</c:v>
                </c:pt>
                <c:pt idx="27">
                  <c:v>12343</c:v>
                </c:pt>
                <c:pt idx="28">
                  <c:v>12517</c:v>
                </c:pt>
                <c:pt idx="29">
                  <c:v>12971.5</c:v>
                </c:pt>
                <c:pt idx="30">
                  <c:v>12971.5</c:v>
                </c:pt>
                <c:pt idx="31">
                  <c:v>12971.5</c:v>
                </c:pt>
                <c:pt idx="32">
                  <c:v>12989</c:v>
                </c:pt>
                <c:pt idx="33">
                  <c:v>12989.5</c:v>
                </c:pt>
                <c:pt idx="34">
                  <c:v>12998</c:v>
                </c:pt>
                <c:pt idx="35">
                  <c:v>12998.5</c:v>
                </c:pt>
                <c:pt idx="36">
                  <c:v>13003</c:v>
                </c:pt>
                <c:pt idx="37">
                  <c:v>13007.5</c:v>
                </c:pt>
                <c:pt idx="38">
                  <c:v>13012</c:v>
                </c:pt>
                <c:pt idx="39">
                  <c:v>13021</c:v>
                </c:pt>
                <c:pt idx="40">
                  <c:v>13021</c:v>
                </c:pt>
                <c:pt idx="41">
                  <c:v>13021</c:v>
                </c:pt>
                <c:pt idx="42">
                  <c:v>13141</c:v>
                </c:pt>
                <c:pt idx="43">
                  <c:v>13141</c:v>
                </c:pt>
                <c:pt idx="44">
                  <c:v>13141</c:v>
                </c:pt>
                <c:pt idx="45">
                  <c:v>13539</c:v>
                </c:pt>
                <c:pt idx="46">
                  <c:v>13539</c:v>
                </c:pt>
                <c:pt idx="47">
                  <c:v>13539</c:v>
                </c:pt>
                <c:pt idx="48">
                  <c:v>13827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C6-4D22-8B83-19800262C82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1.4999999999999999E-2</c:v>
                  </c:pt>
                  <c:pt idx="18">
                    <c:v>0.02</c:v>
                  </c:pt>
                  <c:pt idx="19">
                    <c:v>4.0000000000000001E-3</c:v>
                  </c:pt>
                  <c:pt idx="20">
                    <c:v>1.1999999999999999E-3</c:v>
                  </c:pt>
                  <c:pt idx="21">
                    <c:v>7.4999999999999997E-3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3.0999999999999999E-3</c:v>
                  </c:pt>
                  <c:pt idx="34">
                    <c:v>1.8E-3</c:v>
                  </c:pt>
                  <c:pt idx="35">
                    <c:v>1.61E-2</c:v>
                  </c:pt>
                  <c:pt idx="36">
                    <c:v>1E-3</c:v>
                  </c:pt>
                  <c:pt idx="37">
                    <c:v>7.4999999999999997E-3</c:v>
                  </c:pt>
                  <c:pt idx="38">
                    <c:v>2.0999999999999999E-3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1.4999999999999999E-2</c:v>
                  </c:pt>
                  <c:pt idx="18">
                    <c:v>0.02</c:v>
                  </c:pt>
                  <c:pt idx="19">
                    <c:v>4.0000000000000001E-3</c:v>
                  </c:pt>
                  <c:pt idx="20">
                    <c:v>1.1999999999999999E-3</c:v>
                  </c:pt>
                  <c:pt idx="21">
                    <c:v>7.4999999999999997E-3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3.0999999999999999E-3</c:v>
                  </c:pt>
                  <c:pt idx="34">
                    <c:v>1.8E-3</c:v>
                  </c:pt>
                  <c:pt idx="35">
                    <c:v>1.61E-2</c:v>
                  </c:pt>
                  <c:pt idx="36">
                    <c:v>1E-3</c:v>
                  </c:pt>
                  <c:pt idx="37">
                    <c:v>7.4999999999999997E-3</c:v>
                  </c:pt>
                  <c:pt idx="38">
                    <c:v>2.0999999999999999E-3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558</c:v>
                </c:pt>
                <c:pt idx="4">
                  <c:v>558</c:v>
                </c:pt>
                <c:pt idx="5">
                  <c:v>852</c:v>
                </c:pt>
                <c:pt idx="6">
                  <c:v>958</c:v>
                </c:pt>
                <c:pt idx="7">
                  <c:v>972</c:v>
                </c:pt>
                <c:pt idx="8">
                  <c:v>3211</c:v>
                </c:pt>
                <c:pt idx="9">
                  <c:v>3326</c:v>
                </c:pt>
                <c:pt idx="10">
                  <c:v>3491</c:v>
                </c:pt>
                <c:pt idx="11">
                  <c:v>3514</c:v>
                </c:pt>
                <c:pt idx="12">
                  <c:v>3541</c:v>
                </c:pt>
                <c:pt idx="13">
                  <c:v>3785</c:v>
                </c:pt>
                <c:pt idx="14">
                  <c:v>3995</c:v>
                </c:pt>
                <c:pt idx="15">
                  <c:v>4000</c:v>
                </c:pt>
                <c:pt idx="16">
                  <c:v>4009</c:v>
                </c:pt>
                <c:pt idx="17">
                  <c:v>9769</c:v>
                </c:pt>
                <c:pt idx="18">
                  <c:v>10041</c:v>
                </c:pt>
                <c:pt idx="19">
                  <c:v>10209</c:v>
                </c:pt>
                <c:pt idx="20">
                  <c:v>11021</c:v>
                </c:pt>
                <c:pt idx="21">
                  <c:v>11203</c:v>
                </c:pt>
                <c:pt idx="22">
                  <c:v>11211</c:v>
                </c:pt>
                <c:pt idx="23">
                  <c:v>11221</c:v>
                </c:pt>
                <c:pt idx="24">
                  <c:v>11234</c:v>
                </c:pt>
                <c:pt idx="25">
                  <c:v>11248</c:v>
                </c:pt>
                <c:pt idx="26">
                  <c:v>11248.5</c:v>
                </c:pt>
                <c:pt idx="27">
                  <c:v>12343</c:v>
                </c:pt>
                <c:pt idx="28">
                  <c:v>12517</c:v>
                </c:pt>
                <c:pt idx="29">
                  <c:v>12971.5</c:v>
                </c:pt>
                <c:pt idx="30">
                  <c:v>12971.5</c:v>
                </c:pt>
                <c:pt idx="31">
                  <c:v>12971.5</c:v>
                </c:pt>
                <c:pt idx="32">
                  <c:v>12989</c:v>
                </c:pt>
                <c:pt idx="33">
                  <c:v>12989.5</c:v>
                </c:pt>
                <c:pt idx="34">
                  <c:v>12998</c:v>
                </c:pt>
                <c:pt idx="35">
                  <c:v>12998.5</c:v>
                </c:pt>
                <c:pt idx="36">
                  <c:v>13003</c:v>
                </c:pt>
                <c:pt idx="37">
                  <c:v>13007.5</c:v>
                </c:pt>
                <c:pt idx="38">
                  <c:v>13012</c:v>
                </c:pt>
                <c:pt idx="39">
                  <c:v>13021</c:v>
                </c:pt>
                <c:pt idx="40">
                  <c:v>13021</c:v>
                </c:pt>
                <c:pt idx="41">
                  <c:v>13021</c:v>
                </c:pt>
                <c:pt idx="42">
                  <c:v>13141</c:v>
                </c:pt>
                <c:pt idx="43">
                  <c:v>13141</c:v>
                </c:pt>
                <c:pt idx="44">
                  <c:v>13141</c:v>
                </c:pt>
                <c:pt idx="45">
                  <c:v>13539</c:v>
                </c:pt>
                <c:pt idx="46">
                  <c:v>13539</c:v>
                </c:pt>
                <c:pt idx="47">
                  <c:v>13539</c:v>
                </c:pt>
                <c:pt idx="48">
                  <c:v>13827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C6-4D22-8B83-19800262C82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1.4999999999999999E-2</c:v>
                  </c:pt>
                  <c:pt idx="18">
                    <c:v>0.02</c:v>
                  </c:pt>
                  <c:pt idx="19">
                    <c:v>4.0000000000000001E-3</c:v>
                  </c:pt>
                  <c:pt idx="20">
                    <c:v>1.1999999999999999E-3</c:v>
                  </c:pt>
                  <c:pt idx="21">
                    <c:v>7.4999999999999997E-3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3.0999999999999999E-3</c:v>
                  </c:pt>
                  <c:pt idx="34">
                    <c:v>1.8E-3</c:v>
                  </c:pt>
                  <c:pt idx="35">
                    <c:v>1.61E-2</c:v>
                  </c:pt>
                  <c:pt idx="36">
                    <c:v>1E-3</c:v>
                  </c:pt>
                  <c:pt idx="37">
                    <c:v>7.4999999999999997E-3</c:v>
                  </c:pt>
                  <c:pt idx="38">
                    <c:v>2.0999999999999999E-3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1.4999999999999999E-2</c:v>
                  </c:pt>
                  <c:pt idx="18">
                    <c:v>0.02</c:v>
                  </c:pt>
                  <c:pt idx="19">
                    <c:v>4.0000000000000001E-3</c:v>
                  </c:pt>
                  <c:pt idx="20">
                    <c:v>1.1999999999999999E-3</c:v>
                  </c:pt>
                  <c:pt idx="21">
                    <c:v>7.4999999999999997E-3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3.0999999999999999E-3</c:v>
                  </c:pt>
                  <c:pt idx="34">
                    <c:v>1.8E-3</c:v>
                  </c:pt>
                  <c:pt idx="35">
                    <c:v>1.61E-2</c:v>
                  </c:pt>
                  <c:pt idx="36">
                    <c:v>1E-3</c:v>
                  </c:pt>
                  <c:pt idx="37">
                    <c:v>7.4999999999999997E-3</c:v>
                  </c:pt>
                  <c:pt idx="38">
                    <c:v>2.0999999999999999E-3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558</c:v>
                </c:pt>
                <c:pt idx="4">
                  <c:v>558</c:v>
                </c:pt>
                <c:pt idx="5">
                  <c:v>852</c:v>
                </c:pt>
                <c:pt idx="6">
                  <c:v>958</c:v>
                </c:pt>
                <c:pt idx="7">
                  <c:v>972</c:v>
                </c:pt>
                <c:pt idx="8">
                  <c:v>3211</c:v>
                </c:pt>
                <c:pt idx="9">
                  <c:v>3326</c:v>
                </c:pt>
                <c:pt idx="10">
                  <c:v>3491</c:v>
                </c:pt>
                <c:pt idx="11">
                  <c:v>3514</c:v>
                </c:pt>
                <c:pt idx="12">
                  <c:v>3541</c:v>
                </c:pt>
                <c:pt idx="13">
                  <c:v>3785</c:v>
                </c:pt>
                <c:pt idx="14">
                  <c:v>3995</c:v>
                </c:pt>
                <c:pt idx="15">
                  <c:v>4000</c:v>
                </c:pt>
                <c:pt idx="16">
                  <c:v>4009</c:v>
                </c:pt>
                <c:pt idx="17">
                  <c:v>9769</c:v>
                </c:pt>
                <c:pt idx="18">
                  <c:v>10041</c:v>
                </c:pt>
                <c:pt idx="19">
                  <c:v>10209</c:v>
                </c:pt>
                <c:pt idx="20">
                  <c:v>11021</c:v>
                </c:pt>
                <c:pt idx="21">
                  <c:v>11203</c:v>
                </c:pt>
                <c:pt idx="22">
                  <c:v>11211</c:v>
                </c:pt>
                <c:pt idx="23">
                  <c:v>11221</c:v>
                </c:pt>
                <c:pt idx="24">
                  <c:v>11234</c:v>
                </c:pt>
                <c:pt idx="25">
                  <c:v>11248</c:v>
                </c:pt>
                <c:pt idx="26">
                  <c:v>11248.5</c:v>
                </c:pt>
                <c:pt idx="27">
                  <c:v>12343</c:v>
                </c:pt>
                <c:pt idx="28">
                  <c:v>12517</c:v>
                </c:pt>
                <c:pt idx="29">
                  <c:v>12971.5</c:v>
                </c:pt>
                <c:pt idx="30">
                  <c:v>12971.5</c:v>
                </c:pt>
                <c:pt idx="31">
                  <c:v>12971.5</c:v>
                </c:pt>
                <c:pt idx="32">
                  <c:v>12989</c:v>
                </c:pt>
                <c:pt idx="33">
                  <c:v>12989.5</c:v>
                </c:pt>
                <c:pt idx="34">
                  <c:v>12998</c:v>
                </c:pt>
                <c:pt idx="35">
                  <c:v>12998.5</c:v>
                </c:pt>
                <c:pt idx="36">
                  <c:v>13003</c:v>
                </c:pt>
                <c:pt idx="37">
                  <c:v>13007.5</c:v>
                </c:pt>
                <c:pt idx="38">
                  <c:v>13012</c:v>
                </c:pt>
                <c:pt idx="39">
                  <c:v>13021</c:v>
                </c:pt>
                <c:pt idx="40">
                  <c:v>13021</c:v>
                </c:pt>
                <c:pt idx="41">
                  <c:v>13021</c:v>
                </c:pt>
                <c:pt idx="42">
                  <c:v>13141</c:v>
                </c:pt>
                <c:pt idx="43">
                  <c:v>13141</c:v>
                </c:pt>
                <c:pt idx="44">
                  <c:v>13141</c:v>
                </c:pt>
                <c:pt idx="45">
                  <c:v>13539</c:v>
                </c:pt>
                <c:pt idx="46">
                  <c:v>13539</c:v>
                </c:pt>
                <c:pt idx="47">
                  <c:v>13539</c:v>
                </c:pt>
                <c:pt idx="48">
                  <c:v>13827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C6-4D22-8B83-19800262C82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558</c:v>
                </c:pt>
                <c:pt idx="4">
                  <c:v>558</c:v>
                </c:pt>
                <c:pt idx="5">
                  <c:v>852</c:v>
                </c:pt>
                <c:pt idx="6">
                  <c:v>958</c:v>
                </c:pt>
                <c:pt idx="7">
                  <c:v>972</c:v>
                </c:pt>
                <c:pt idx="8">
                  <c:v>3211</c:v>
                </c:pt>
                <c:pt idx="9">
                  <c:v>3326</c:v>
                </c:pt>
                <c:pt idx="10">
                  <c:v>3491</c:v>
                </c:pt>
                <c:pt idx="11">
                  <c:v>3514</c:v>
                </c:pt>
                <c:pt idx="12">
                  <c:v>3541</c:v>
                </c:pt>
                <c:pt idx="13">
                  <c:v>3785</c:v>
                </c:pt>
                <c:pt idx="14">
                  <c:v>3995</c:v>
                </c:pt>
                <c:pt idx="15">
                  <c:v>4000</c:v>
                </c:pt>
                <c:pt idx="16">
                  <c:v>4009</c:v>
                </c:pt>
                <c:pt idx="17">
                  <c:v>9769</c:v>
                </c:pt>
                <c:pt idx="18">
                  <c:v>10041</c:v>
                </c:pt>
                <c:pt idx="19">
                  <c:v>10209</c:v>
                </c:pt>
                <c:pt idx="20">
                  <c:v>11021</c:v>
                </c:pt>
                <c:pt idx="21">
                  <c:v>11203</c:v>
                </c:pt>
                <c:pt idx="22">
                  <c:v>11211</c:v>
                </c:pt>
                <c:pt idx="23">
                  <c:v>11221</c:v>
                </c:pt>
                <c:pt idx="24">
                  <c:v>11234</c:v>
                </c:pt>
                <c:pt idx="25">
                  <c:v>11248</c:v>
                </c:pt>
                <c:pt idx="26">
                  <c:v>11248.5</c:v>
                </c:pt>
                <c:pt idx="27">
                  <c:v>12343</c:v>
                </c:pt>
                <c:pt idx="28">
                  <c:v>12517</c:v>
                </c:pt>
                <c:pt idx="29">
                  <c:v>12971.5</c:v>
                </c:pt>
                <c:pt idx="30">
                  <c:v>12971.5</c:v>
                </c:pt>
                <c:pt idx="31">
                  <c:v>12971.5</c:v>
                </c:pt>
                <c:pt idx="32">
                  <c:v>12989</c:v>
                </c:pt>
                <c:pt idx="33">
                  <c:v>12989.5</c:v>
                </c:pt>
                <c:pt idx="34">
                  <c:v>12998</c:v>
                </c:pt>
                <c:pt idx="35">
                  <c:v>12998.5</c:v>
                </c:pt>
                <c:pt idx="36">
                  <c:v>13003</c:v>
                </c:pt>
                <c:pt idx="37">
                  <c:v>13007.5</c:v>
                </c:pt>
                <c:pt idx="38">
                  <c:v>13012</c:v>
                </c:pt>
                <c:pt idx="39">
                  <c:v>13021</c:v>
                </c:pt>
                <c:pt idx="40">
                  <c:v>13021</c:v>
                </c:pt>
                <c:pt idx="41">
                  <c:v>13021</c:v>
                </c:pt>
                <c:pt idx="42">
                  <c:v>13141</c:v>
                </c:pt>
                <c:pt idx="43">
                  <c:v>13141</c:v>
                </c:pt>
                <c:pt idx="44">
                  <c:v>13141</c:v>
                </c:pt>
                <c:pt idx="45">
                  <c:v>13539</c:v>
                </c:pt>
                <c:pt idx="46">
                  <c:v>13539</c:v>
                </c:pt>
                <c:pt idx="47">
                  <c:v>13539</c:v>
                </c:pt>
                <c:pt idx="48">
                  <c:v>13827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-0.67806062223218977</c:v>
                </c:pt>
                <c:pt idx="1">
                  <c:v>-0.67806062223218977</c:v>
                </c:pt>
                <c:pt idx="2">
                  <c:v>-0.63927289040019786</c:v>
                </c:pt>
                <c:pt idx="3">
                  <c:v>-0.6379056048625209</c:v>
                </c:pt>
                <c:pt idx="4">
                  <c:v>-0.6379056048625209</c:v>
                </c:pt>
                <c:pt idx="5">
                  <c:v>-0.61674866022688901</c:v>
                </c:pt>
                <c:pt idx="6">
                  <c:v>-0.60912064617458628</c:v>
                </c:pt>
                <c:pt idx="7">
                  <c:v>-0.60811317262050857</c:v>
                </c:pt>
                <c:pt idx="8">
                  <c:v>-0.44698936636479436</c:v>
                </c:pt>
                <c:pt idx="9">
                  <c:v>-0.43871369074201316</c:v>
                </c:pt>
                <c:pt idx="10">
                  <c:v>-0.42683989528324012</c:v>
                </c:pt>
                <c:pt idx="11">
                  <c:v>-0.42518476015868384</c:v>
                </c:pt>
                <c:pt idx="12">
                  <c:v>-0.42324177544724828</c:v>
                </c:pt>
                <c:pt idx="13">
                  <c:v>-0.40568295064760812</c:v>
                </c:pt>
                <c:pt idx="14">
                  <c:v>-0.39057084733644243</c:v>
                </c:pt>
                <c:pt idx="15">
                  <c:v>-0.39021103535284324</c:v>
                </c:pt>
                <c:pt idx="16">
                  <c:v>-0.38956337378236472</c:v>
                </c:pt>
                <c:pt idx="17">
                  <c:v>2.4940031323894218E-2</c:v>
                </c:pt>
                <c:pt idx="18">
                  <c:v>4.4513803231689852E-2</c:v>
                </c:pt>
                <c:pt idx="19">
                  <c:v>5.6603485880622362E-2</c:v>
                </c:pt>
                <c:pt idx="20">
                  <c:v>0.11503695201712971</c:v>
                </c:pt>
                <c:pt idx="21">
                  <c:v>0.12813410822013993</c:v>
                </c:pt>
                <c:pt idx="22">
                  <c:v>0.1287098073938987</c:v>
                </c:pt>
                <c:pt idx="23">
                  <c:v>0.12942943136109708</c:v>
                </c:pt>
                <c:pt idx="24">
                  <c:v>0.13036494251845487</c:v>
                </c:pt>
                <c:pt idx="25">
                  <c:v>0.13137241607253258</c:v>
                </c:pt>
                <c:pt idx="26">
                  <c:v>0.1314083972708926</c:v>
                </c:pt>
                <c:pt idx="27">
                  <c:v>0.21017124048075375</c:v>
                </c:pt>
                <c:pt idx="28">
                  <c:v>0.22269269751000531</c:v>
                </c:pt>
                <c:pt idx="29">
                  <c:v>0.25539960681917107</c:v>
                </c:pt>
                <c:pt idx="30">
                  <c:v>0.25539960681917107</c:v>
                </c:pt>
                <c:pt idx="31">
                  <c:v>0.25539960681917107</c:v>
                </c:pt>
                <c:pt idx="32">
                  <c:v>0.2566589487617682</c:v>
                </c:pt>
                <c:pt idx="33">
                  <c:v>0.2566949299601281</c:v>
                </c:pt>
                <c:pt idx="34">
                  <c:v>0.25730661033224678</c:v>
                </c:pt>
                <c:pt idx="35">
                  <c:v>0.25734259153060668</c:v>
                </c:pt>
                <c:pt idx="36">
                  <c:v>0.25766642231584591</c:v>
                </c:pt>
                <c:pt idx="37">
                  <c:v>0.25799025310108514</c:v>
                </c:pt>
                <c:pt idx="38">
                  <c:v>0.25831408388632449</c:v>
                </c:pt>
                <c:pt idx="39">
                  <c:v>0.25896174545680295</c:v>
                </c:pt>
                <c:pt idx="40">
                  <c:v>0.25896174545680295</c:v>
                </c:pt>
                <c:pt idx="41">
                  <c:v>0.25896174545680295</c:v>
                </c:pt>
                <c:pt idx="42">
                  <c:v>0.26759723306318339</c:v>
                </c:pt>
                <c:pt idx="43">
                  <c:v>0.26759723306318339</c:v>
                </c:pt>
                <c:pt idx="44">
                  <c:v>0.26759723306318339</c:v>
                </c:pt>
                <c:pt idx="45">
                  <c:v>0.2962382669576783</c:v>
                </c:pt>
                <c:pt idx="46">
                  <c:v>0.2962382669576783</c:v>
                </c:pt>
                <c:pt idx="47">
                  <c:v>0.2962382669576783</c:v>
                </c:pt>
                <c:pt idx="48">
                  <c:v>0.31696343721299125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C6-4D22-8B83-19800262C82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558</c:v>
                </c:pt>
                <c:pt idx="4">
                  <c:v>558</c:v>
                </c:pt>
                <c:pt idx="5">
                  <c:v>852</c:v>
                </c:pt>
                <c:pt idx="6">
                  <c:v>958</c:v>
                </c:pt>
                <c:pt idx="7">
                  <c:v>972</c:v>
                </c:pt>
                <c:pt idx="8">
                  <c:v>3211</c:v>
                </c:pt>
                <c:pt idx="9">
                  <c:v>3326</c:v>
                </c:pt>
                <c:pt idx="10">
                  <c:v>3491</c:v>
                </c:pt>
                <c:pt idx="11">
                  <c:v>3514</c:v>
                </c:pt>
                <c:pt idx="12">
                  <c:v>3541</c:v>
                </c:pt>
                <c:pt idx="13">
                  <c:v>3785</c:v>
                </c:pt>
                <c:pt idx="14">
                  <c:v>3995</c:v>
                </c:pt>
                <c:pt idx="15">
                  <c:v>4000</c:v>
                </c:pt>
                <c:pt idx="16">
                  <c:v>4009</c:v>
                </c:pt>
                <c:pt idx="17">
                  <c:v>9769</c:v>
                </c:pt>
                <c:pt idx="18">
                  <c:v>10041</c:v>
                </c:pt>
                <c:pt idx="19">
                  <c:v>10209</c:v>
                </c:pt>
                <c:pt idx="20">
                  <c:v>11021</c:v>
                </c:pt>
                <c:pt idx="21">
                  <c:v>11203</c:v>
                </c:pt>
                <c:pt idx="22">
                  <c:v>11211</c:v>
                </c:pt>
                <c:pt idx="23">
                  <c:v>11221</c:v>
                </c:pt>
                <c:pt idx="24">
                  <c:v>11234</c:v>
                </c:pt>
                <c:pt idx="25">
                  <c:v>11248</c:v>
                </c:pt>
                <c:pt idx="26">
                  <c:v>11248.5</c:v>
                </c:pt>
                <c:pt idx="27">
                  <c:v>12343</c:v>
                </c:pt>
                <c:pt idx="28">
                  <c:v>12517</c:v>
                </c:pt>
                <c:pt idx="29">
                  <c:v>12971.5</c:v>
                </c:pt>
                <c:pt idx="30">
                  <c:v>12971.5</c:v>
                </c:pt>
                <c:pt idx="31">
                  <c:v>12971.5</c:v>
                </c:pt>
                <c:pt idx="32">
                  <c:v>12989</c:v>
                </c:pt>
                <c:pt idx="33">
                  <c:v>12989.5</c:v>
                </c:pt>
                <c:pt idx="34">
                  <c:v>12998</c:v>
                </c:pt>
                <c:pt idx="35">
                  <c:v>12998.5</c:v>
                </c:pt>
                <c:pt idx="36">
                  <c:v>13003</c:v>
                </c:pt>
                <c:pt idx="37">
                  <c:v>13007.5</c:v>
                </c:pt>
                <c:pt idx="38">
                  <c:v>13012</c:v>
                </c:pt>
                <c:pt idx="39">
                  <c:v>13021</c:v>
                </c:pt>
                <c:pt idx="40">
                  <c:v>13021</c:v>
                </c:pt>
                <c:pt idx="41">
                  <c:v>13021</c:v>
                </c:pt>
                <c:pt idx="42">
                  <c:v>13141</c:v>
                </c:pt>
                <c:pt idx="43">
                  <c:v>13141</c:v>
                </c:pt>
                <c:pt idx="44">
                  <c:v>13141</c:v>
                </c:pt>
                <c:pt idx="45">
                  <c:v>13539</c:v>
                </c:pt>
                <c:pt idx="46">
                  <c:v>13539</c:v>
                </c:pt>
                <c:pt idx="47">
                  <c:v>13539</c:v>
                </c:pt>
                <c:pt idx="48">
                  <c:v>13827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22">
                  <c:v>0.20499300000665244</c:v>
                </c:pt>
                <c:pt idx="24">
                  <c:v>0.20154200000979472</c:v>
                </c:pt>
                <c:pt idx="26">
                  <c:v>2.9105500005243812E-2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5C6-4D22-8B83-19800262C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415528"/>
        <c:axId val="1"/>
      </c:scatterChart>
      <c:valAx>
        <c:axId val="639415528"/>
        <c:scaling>
          <c:orientation val="minMax"/>
          <c:max val="14000"/>
          <c:min val="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414782191774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614133685266741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9415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6629199598637727E-2"/>
          <c:y val="0.92000129214617399"/>
          <c:w val="0.9058396231544502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AK Dra - O-C Diagr.</a:t>
            </a:r>
          </a:p>
        </c:rich>
      </c:tx>
      <c:layout>
        <c:manualLayout>
          <c:xMode val="edge"/>
          <c:yMode val="edge"/>
          <c:x val="0.3590229510784835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77458273483641"/>
          <c:y val="0.14723926380368099"/>
          <c:w val="0.78383530588737393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558</c:v>
                </c:pt>
                <c:pt idx="4">
                  <c:v>558</c:v>
                </c:pt>
                <c:pt idx="5">
                  <c:v>852</c:v>
                </c:pt>
                <c:pt idx="6">
                  <c:v>958</c:v>
                </c:pt>
                <c:pt idx="7">
                  <c:v>972</c:v>
                </c:pt>
                <c:pt idx="8">
                  <c:v>3211</c:v>
                </c:pt>
                <c:pt idx="9">
                  <c:v>3326</c:v>
                </c:pt>
                <c:pt idx="10">
                  <c:v>3491</c:v>
                </c:pt>
                <c:pt idx="11">
                  <c:v>3514</c:v>
                </c:pt>
                <c:pt idx="12">
                  <c:v>3541</c:v>
                </c:pt>
                <c:pt idx="13">
                  <c:v>3785</c:v>
                </c:pt>
                <c:pt idx="14">
                  <c:v>3995</c:v>
                </c:pt>
                <c:pt idx="15">
                  <c:v>4000</c:v>
                </c:pt>
                <c:pt idx="16">
                  <c:v>4009</c:v>
                </c:pt>
                <c:pt idx="17">
                  <c:v>9769</c:v>
                </c:pt>
                <c:pt idx="18">
                  <c:v>10041</c:v>
                </c:pt>
                <c:pt idx="19">
                  <c:v>10209</c:v>
                </c:pt>
                <c:pt idx="20">
                  <c:v>11021</c:v>
                </c:pt>
                <c:pt idx="21">
                  <c:v>11203</c:v>
                </c:pt>
                <c:pt idx="22">
                  <c:v>11211</c:v>
                </c:pt>
                <c:pt idx="23">
                  <c:v>11221</c:v>
                </c:pt>
                <c:pt idx="24">
                  <c:v>11234</c:v>
                </c:pt>
                <c:pt idx="25">
                  <c:v>11248</c:v>
                </c:pt>
                <c:pt idx="26">
                  <c:v>11248.5</c:v>
                </c:pt>
                <c:pt idx="27">
                  <c:v>12343</c:v>
                </c:pt>
                <c:pt idx="28">
                  <c:v>12517</c:v>
                </c:pt>
                <c:pt idx="29">
                  <c:v>12971.5</c:v>
                </c:pt>
                <c:pt idx="30">
                  <c:v>12971.5</c:v>
                </c:pt>
                <c:pt idx="31">
                  <c:v>12971.5</c:v>
                </c:pt>
                <c:pt idx="32">
                  <c:v>12989</c:v>
                </c:pt>
                <c:pt idx="33">
                  <c:v>12989.5</c:v>
                </c:pt>
                <c:pt idx="34">
                  <c:v>12998</c:v>
                </c:pt>
                <c:pt idx="35">
                  <c:v>12998.5</c:v>
                </c:pt>
                <c:pt idx="36">
                  <c:v>13003</c:v>
                </c:pt>
                <c:pt idx="37">
                  <c:v>13007.5</c:v>
                </c:pt>
                <c:pt idx="38">
                  <c:v>13012</c:v>
                </c:pt>
                <c:pt idx="39">
                  <c:v>13021</c:v>
                </c:pt>
                <c:pt idx="40">
                  <c:v>13021</c:v>
                </c:pt>
                <c:pt idx="41">
                  <c:v>13021</c:v>
                </c:pt>
                <c:pt idx="42">
                  <c:v>13141</c:v>
                </c:pt>
                <c:pt idx="43">
                  <c:v>13141</c:v>
                </c:pt>
                <c:pt idx="44">
                  <c:v>13141</c:v>
                </c:pt>
                <c:pt idx="45">
                  <c:v>13539</c:v>
                </c:pt>
                <c:pt idx="46">
                  <c:v>13539</c:v>
                </c:pt>
                <c:pt idx="47">
                  <c:v>13539</c:v>
                </c:pt>
                <c:pt idx="48">
                  <c:v>13827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E3-4DEC-92BD-C25B90D05C9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1.4999999999999999E-2</c:v>
                  </c:pt>
                  <c:pt idx="18">
                    <c:v>0.02</c:v>
                  </c:pt>
                  <c:pt idx="19">
                    <c:v>4.0000000000000001E-3</c:v>
                  </c:pt>
                  <c:pt idx="20">
                    <c:v>1.1999999999999999E-3</c:v>
                  </c:pt>
                  <c:pt idx="21">
                    <c:v>7.4999999999999997E-3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3.0999999999999999E-3</c:v>
                  </c:pt>
                  <c:pt idx="34">
                    <c:v>1.8E-3</c:v>
                  </c:pt>
                  <c:pt idx="35">
                    <c:v>1.61E-2</c:v>
                  </c:pt>
                  <c:pt idx="36">
                    <c:v>1E-3</c:v>
                  </c:pt>
                  <c:pt idx="37">
                    <c:v>7.4999999999999997E-3</c:v>
                  </c:pt>
                  <c:pt idx="38">
                    <c:v>2.0999999999999999E-3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1.4999999999999999E-2</c:v>
                  </c:pt>
                  <c:pt idx="18">
                    <c:v>0.02</c:v>
                  </c:pt>
                  <c:pt idx="19">
                    <c:v>4.0000000000000001E-3</c:v>
                  </c:pt>
                  <c:pt idx="20">
                    <c:v>1.1999999999999999E-3</c:v>
                  </c:pt>
                  <c:pt idx="21">
                    <c:v>7.4999999999999997E-3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3.0999999999999999E-3</c:v>
                  </c:pt>
                  <c:pt idx="34">
                    <c:v>1.8E-3</c:v>
                  </c:pt>
                  <c:pt idx="35">
                    <c:v>1.61E-2</c:v>
                  </c:pt>
                  <c:pt idx="36">
                    <c:v>1E-3</c:v>
                  </c:pt>
                  <c:pt idx="37">
                    <c:v>7.4999999999999997E-3</c:v>
                  </c:pt>
                  <c:pt idx="38">
                    <c:v>2.0999999999999999E-3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558</c:v>
                </c:pt>
                <c:pt idx="4">
                  <c:v>558</c:v>
                </c:pt>
                <c:pt idx="5">
                  <c:v>852</c:v>
                </c:pt>
                <c:pt idx="6">
                  <c:v>958</c:v>
                </c:pt>
                <c:pt idx="7">
                  <c:v>972</c:v>
                </c:pt>
                <c:pt idx="8">
                  <c:v>3211</c:v>
                </c:pt>
                <c:pt idx="9">
                  <c:v>3326</c:v>
                </c:pt>
                <c:pt idx="10">
                  <c:v>3491</c:v>
                </c:pt>
                <c:pt idx="11">
                  <c:v>3514</c:v>
                </c:pt>
                <c:pt idx="12">
                  <c:v>3541</c:v>
                </c:pt>
                <c:pt idx="13">
                  <c:v>3785</c:v>
                </c:pt>
                <c:pt idx="14">
                  <c:v>3995</c:v>
                </c:pt>
                <c:pt idx="15">
                  <c:v>4000</c:v>
                </c:pt>
                <c:pt idx="16">
                  <c:v>4009</c:v>
                </c:pt>
                <c:pt idx="17">
                  <c:v>9769</c:v>
                </c:pt>
                <c:pt idx="18">
                  <c:v>10041</c:v>
                </c:pt>
                <c:pt idx="19">
                  <c:v>10209</c:v>
                </c:pt>
                <c:pt idx="20">
                  <c:v>11021</c:v>
                </c:pt>
                <c:pt idx="21">
                  <c:v>11203</c:v>
                </c:pt>
                <c:pt idx="22">
                  <c:v>11211</c:v>
                </c:pt>
                <c:pt idx="23">
                  <c:v>11221</c:v>
                </c:pt>
                <c:pt idx="24">
                  <c:v>11234</c:v>
                </c:pt>
                <c:pt idx="25">
                  <c:v>11248</c:v>
                </c:pt>
                <c:pt idx="26">
                  <c:v>11248.5</c:v>
                </c:pt>
                <c:pt idx="27">
                  <c:v>12343</c:v>
                </c:pt>
                <c:pt idx="28">
                  <c:v>12517</c:v>
                </c:pt>
                <c:pt idx="29">
                  <c:v>12971.5</c:v>
                </c:pt>
                <c:pt idx="30">
                  <c:v>12971.5</c:v>
                </c:pt>
                <c:pt idx="31">
                  <c:v>12971.5</c:v>
                </c:pt>
                <c:pt idx="32">
                  <c:v>12989</c:v>
                </c:pt>
                <c:pt idx="33">
                  <c:v>12989.5</c:v>
                </c:pt>
                <c:pt idx="34">
                  <c:v>12998</c:v>
                </c:pt>
                <c:pt idx="35">
                  <c:v>12998.5</c:v>
                </c:pt>
                <c:pt idx="36">
                  <c:v>13003</c:v>
                </c:pt>
                <c:pt idx="37">
                  <c:v>13007.5</c:v>
                </c:pt>
                <c:pt idx="38">
                  <c:v>13012</c:v>
                </c:pt>
                <c:pt idx="39">
                  <c:v>13021</c:v>
                </c:pt>
                <c:pt idx="40">
                  <c:v>13021</c:v>
                </c:pt>
                <c:pt idx="41">
                  <c:v>13021</c:v>
                </c:pt>
                <c:pt idx="42">
                  <c:v>13141</c:v>
                </c:pt>
                <c:pt idx="43">
                  <c:v>13141</c:v>
                </c:pt>
                <c:pt idx="44">
                  <c:v>13141</c:v>
                </c:pt>
                <c:pt idx="45">
                  <c:v>13539</c:v>
                </c:pt>
                <c:pt idx="46">
                  <c:v>13539</c:v>
                </c:pt>
                <c:pt idx="47">
                  <c:v>13539</c:v>
                </c:pt>
                <c:pt idx="48">
                  <c:v>13827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4.3000000001484295E-2</c:v>
                </c:pt>
                <c:pt idx="2">
                  <c:v>0.35825699999986682</c:v>
                </c:pt>
                <c:pt idx="3">
                  <c:v>2.775399999882211E-2</c:v>
                </c:pt>
                <c:pt idx="4">
                  <c:v>5.0753999999869848E-2</c:v>
                </c:pt>
                <c:pt idx="5">
                  <c:v>2.4076000001514331E-2</c:v>
                </c:pt>
                <c:pt idx="6">
                  <c:v>3.7953999999444932E-2</c:v>
                </c:pt>
                <c:pt idx="7">
                  <c:v>-0.10136399999828427</c:v>
                </c:pt>
                <c:pt idx="8">
                  <c:v>2.2992999998677988E-2</c:v>
                </c:pt>
                <c:pt idx="9">
                  <c:v>4.7380000032717362E-3</c:v>
                </c:pt>
                <c:pt idx="10">
                  <c:v>-1.0366999995312653E-2</c:v>
                </c:pt>
                <c:pt idx="11">
                  <c:v>-2.8817999998864252E-2</c:v>
                </c:pt>
                <c:pt idx="12">
                  <c:v>-3.1216999996104278E-2</c:v>
                </c:pt>
                <c:pt idx="13">
                  <c:v>-7.3044999997364357E-2</c:v>
                </c:pt>
                <c:pt idx="14">
                  <c:v>5.1185000003897585E-2</c:v>
                </c:pt>
                <c:pt idx="15">
                  <c:v>1.0000000038417056E-3</c:v>
                </c:pt>
                <c:pt idx="16">
                  <c:v>-1.5132999993511476E-2</c:v>
                </c:pt>
                <c:pt idx="17">
                  <c:v>2.5746999999682885E-2</c:v>
                </c:pt>
                <c:pt idx="18">
                  <c:v>6.2283000006573275E-2</c:v>
                </c:pt>
                <c:pt idx="19">
                  <c:v>5.3467000005184673E-2</c:v>
                </c:pt>
                <c:pt idx="23">
                  <c:v>0.12662300000374671</c:v>
                </c:pt>
                <c:pt idx="25">
                  <c:v>0.12322400000994094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E3-4DEC-92BD-C25B90D05C9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1.4999999999999999E-2</c:v>
                  </c:pt>
                  <c:pt idx="18">
                    <c:v>0.02</c:v>
                  </c:pt>
                  <c:pt idx="19">
                    <c:v>4.0000000000000001E-3</c:v>
                  </c:pt>
                  <c:pt idx="20">
                    <c:v>1.1999999999999999E-3</c:v>
                  </c:pt>
                  <c:pt idx="21">
                    <c:v>7.4999999999999997E-3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1.4999999999999999E-2</c:v>
                  </c:pt>
                  <c:pt idx="18">
                    <c:v>0.02</c:v>
                  </c:pt>
                  <c:pt idx="19">
                    <c:v>4.0000000000000001E-3</c:v>
                  </c:pt>
                  <c:pt idx="20">
                    <c:v>1.1999999999999999E-3</c:v>
                  </c:pt>
                  <c:pt idx="21">
                    <c:v>7.4999999999999997E-3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558</c:v>
                </c:pt>
                <c:pt idx="4">
                  <c:v>558</c:v>
                </c:pt>
                <c:pt idx="5">
                  <c:v>852</c:v>
                </c:pt>
                <c:pt idx="6">
                  <c:v>958</c:v>
                </c:pt>
                <c:pt idx="7">
                  <c:v>972</c:v>
                </c:pt>
                <c:pt idx="8">
                  <c:v>3211</c:v>
                </c:pt>
                <c:pt idx="9">
                  <c:v>3326</c:v>
                </c:pt>
                <c:pt idx="10">
                  <c:v>3491</c:v>
                </c:pt>
                <c:pt idx="11">
                  <c:v>3514</c:v>
                </c:pt>
                <c:pt idx="12">
                  <c:v>3541</c:v>
                </c:pt>
                <c:pt idx="13">
                  <c:v>3785</c:v>
                </c:pt>
                <c:pt idx="14">
                  <c:v>3995</c:v>
                </c:pt>
                <c:pt idx="15">
                  <c:v>4000</c:v>
                </c:pt>
                <c:pt idx="16">
                  <c:v>4009</c:v>
                </c:pt>
                <c:pt idx="17">
                  <c:v>9769</c:v>
                </c:pt>
                <c:pt idx="18">
                  <c:v>10041</c:v>
                </c:pt>
                <c:pt idx="19">
                  <c:v>10209</c:v>
                </c:pt>
                <c:pt idx="20">
                  <c:v>11021</c:v>
                </c:pt>
                <c:pt idx="21">
                  <c:v>11203</c:v>
                </c:pt>
                <c:pt idx="22">
                  <c:v>11211</c:v>
                </c:pt>
                <c:pt idx="23">
                  <c:v>11221</c:v>
                </c:pt>
                <c:pt idx="24">
                  <c:v>11234</c:v>
                </c:pt>
                <c:pt idx="25">
                  <c:v>11248</c:v>
                </c:pt>
                <c:pt idx="26">
                  <c:v>11248.5</c:v>
                </c:pt>
                <c:pt idx="27">
                  <c:v>12343</c:v>
                </c:pt>
                <c:pt idx="28">
                  <c:v>12517</c:v>
                </c:pt>
                <c:pt idx="29">
                  <c:v>12971.5</c:v>
                </c:pt>
                <c:pt idx="30">
                  <c:v>12971.5</c:v>
                </c:pt>
                <c:pt idx="31">
                  <c:v>12971.5</c:v>
                </c:pt>
                <c:pt idx="32">
                  <c:v>12989</c:v>
                </c:pt>
                <c:pt idx="33">
                  <c:v>12989.5</c:v>
                </c:pt>
                <c:pt idx="34">
                  <c:v>12998</c:v>
                </c:pt>
                <c:pt idx="35">
                  <c:v>12998.5</c:v>
                </c:pt>
                <c:pt idx="36">
                  <c:v>13003</c:v>
                </c:pt>
                <c:pt idx="37">
                  <c:v>13007.5</c:v>
                </c:pt>
                <c:pt idx="38">
                  <c:v>13012</c:v>
                </c:pt>
                <c:pt idx="39">
                  <c:v>13021</c:v>
                </c:pt>
                <c:pt idx="40">
                  <c:v>13021</c:v>
                </c:pt>
                <c:pt idx="41">
                  <c:v>13021</c:v>
                </c:pt>
                <c:pt idx="42">
                  <c:v>13141</c:v>
                </c:pt>
                <c:pt idx="43">
                  <c:v>13141</c:v>
                </c:pt>
                <c:pt idx="44">
                  <c:v>13141</c:v>
                </c:pt>
                <c:pt idx="45">
                  <c:v>13539</c:v>
                </c:pt>
                <c:pt idx="46">
                  <c:v>13539</c:v>
                </c:pt>
                <c:pt idx="47">
                  <c:v>13539</c:v>
                </c:pt>
                <c:pt idx="48">
                  <c:v>13827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7">
                  <c:v>0.20870900000591064</c:v>
                </c:pt>
                <c:pt idx="28">
                  <c:v>0.22307100000762148</c:v>
                </c:pt>
                <c:pt idx="32">
                  <c:v>0.25320700000156648</c:v>
                </c:pt>
                <c:pt idx="33">
                  <c:v>0.25438850000500679</c:v>
                </c:pt>
                <c:pt idx="34">
                  <c:v>0.25257400000555208</c:v>
                </c:pt>
                <c:pt idx="35">
                  <c:v>0.25575550000212388</c:v>
                </c:pt>
                <c:pt idx="36">
                  <c:v>0.25848899999982677</c:v>
                </c:pt>
                <c:pt idx="37">
                  <c:v>0.25642250000237254</c:v>
                </c:pt>
                <c:pt idx="38">
                  <c:v>0.25945599999977276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E3-4DEC-92BD-C25B90D05C9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1.4999999999999999E-2</c:v>
                  </c:pt>
                  <c:pt idx="18">
                    <c:v>0.02</c:v>
                  </c:pt>
                  <c:pt idx="19">
                    <c:v>4.0000000000000001E-3</c:v>
                  </c:pt>
                  <c:pt idx="20">
                    <c:v>1.1999999999999999E-3</c:v>
                  </c:pt>
                  <c:pt idx="21">
                    <c:v>7.4999999999999997E-3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3.0999999999999999E-3</c:v>
                  </c:pt>
                  <c:pt idx="34">
                    <c:v>1.8E-3</c:v>
                  </c:pt>
                  <c:pt idx="35">
                    <c:v>1.61E-2</c:v>
                  </c:pt>
                  <c:pt idx="36">
                    <c:v>1E-3</c:v>
                  </c:pt>
                  <c:pt idx="37">
                    <c:v>7.4999999999999997E-3</c:v>
                  </c:pt>
                  <c:pt idx="38">
                    <c:v>2.0999999999999999E-3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1.4999999999999999E-2</c:v>
                  </c:pt>
                  <c:pt idx="18">
                    <c:v>0.02</c:v>
                  </c:pt>
                  <c:pt idx="19">
                    <c:v>4.0000000000000001E-3</c:v>
                  </c:pt>
                  <c:pt idx="20">
                    <c:v>1.1999999999999999E-3</c:v>
                  </c:pt>
                  <c:pt idx="21">
                    <c:v>7.4999999999999997E-3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3.0999999999999999E-3</c:v>
                  </c:pt>
                  <c:pt idx="34">
                    <c:v>1.8E-3</c:v>
                  </c:pt>
                  <c:pt idx="35">
                    <c:v>1.61E-2</c:v>
                  </c:pt>
                  <c:pt idx="36">
                    <c:v>1E-3</c:v>
                  </c:pt>
                  <c:pt idx="37">
                    <c:v>7.4999999999999997E-3</c:v>
                  </c:pt>
                  <c:pt idx="38">
                    <c:v>2.0999999999999999E-3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558</c:v>
                </c:pt>
                <c:pt idx="4">
                  <c:v>558</c:v>
                </c:pt>
                <c:pt idx="5">
                  <c:v>852</c:v>
                </c:pt>
                <c:pt idx="6">
                  <c:v>958</c:v>
                </c:pt>
                <c:pt idx="7">
                  <c:v>972</c:v>
                </c:pt>
                <c:pt idx="8">
                  <c:v>3211</c:v>
                </c:pt>
                <c:pt idx="9">
                  <c:v>3326</c:v>
                </c:pt>
                <c:pt idx="10">
                  <c:v>3491</c:v>
                </c:pt>
                <c:pt idx="11">
                  <c:v>3514</c:v>
                </c:pt>
                <c:pt idx="12">
                  <c:v>3541</c:v>
                </c:pt>
                <c:pt idx="13">
                  <c:v>3785</c:v>
                </c:pt>
                <c:pt idx="14">
                  <c:v>3995</c:v>
                </c:pt>
                <c:pt idx="15">
                  <c:v>4000</c:v>
                </c:pt>
                <c:pt idx="16">
                  <c:v>4009</c:v>
                </c:pt>
                <c:pt idx="17">
                  <c:v>9769</c:v>
                </c:pt>
                <c:pt idx="18">
                  <c:v>10041</c:v>
                </c:pt>
                <c:pt idx="19">
                  <c:v>10209</c:v>
                </c:pt>
                <c:pt idx="20">
                  <c:v>11021</c:v>
                </c:pt>
                <c:pt idx="21">
                  <c:v>11203</c:v>
                </c:pt>
                <c:pt idx="22">
                  <c:v>11211</c:v>
                </c:pt>
                <c:pt idx="23">
                  <c:v>11221</c:v>
                </c:pt>
                <c:pt idx="24">
                  <c:v>11234</c:v>
                </c:pt>
                <c:pt idx="25">
                  <c:v>11248</c:v>
                </c:pt>
                <c:pt idx="26">
                  <c:v>11248.5</c:v>
                </c:pt>
                <c:pt idx="27">
                  <c:v>12343</c:v>
                </c:pt>
                <c:pt idx="28">
                  <c:v>12517</c:v>
                </c:pt>
                <c:pt idx="29">
                  <c:v>12971.5</c:v>
                </c:pt>
                <c:pt idx="30">
                  <c:v>12971.5</c:v>
                </c:pt>
                <c:pt idx="31">
                  <c:v>12971.5</c:v>
                </c:pt>
                <c:pt idx="32">
                  <c:v>12989</c:v>
                </c:pt>
                <c:pt idx="33">
                  <c:v>12989.5</c:v>
                </c:pt>
                <c:pt idx="34">
                  <c:v>12998</c:v>
                </c:pt>
                <c:pt idx="35">
                  <c:v>12998.5</c:v>
                </c:pt>
                <c:pt idx="36">
                  <c:v>13003</c:v>
                </c:pt>
                <c:pt idx="37">
                  <c:v>13007.5</c:v>
                </c:pt>
                <c:pt idx="38">
                  <c:v>13012</c:v>
                </c:pt>
                <c:pt idx="39">
                  <c:v>13021</c:v>
                </c:pt>
                <c:pt idx="40">
                  <c:v>13021</c:v>
                </c:pt>
                <c:pt idx="41">
                  <c:v>13021</c:v>
                </c:pt>
                <c:pt idx="42">
                  <c:v>13141</c:v>
                </c:pt>
                <c:pt idx="43">
                  <c:v>13141</c:v>
                </c:pt>
                <c:pt idx="44">
                  <c:v>13141</c:v>
                </c:pt>
                <c:pt idx="45">
                  <c:v>13539</c:v>
                </c:pt>
                <c:pt idx="46">
                  <c:v>13539</c:v>
                </c:pt>
                <c:pt idx="47">
                  <c:v>13539</c:v>
                </c:pt>
                <c:pt idx="48">
                  <c:v>13827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0">
                  <c:v>0.1073229999965406</c:v>
                </c:pt>
                <c:pt idx="21">
                  <c:v>0.12698899999668356</c:v>
                </c:pt>
                <c:pt idx="29">
                  <c:v>0.25363450000440935</c:v>
                </c:pt>
                <c:pt idx="30">
                  <c:v>0.25402450000547105</c:v>
                </c:pt>
                <c:pt idx="31">
                  <c:v>0.25582450000365498</c:v>
                </c:pt>
                <c:pt idx="39">
                  <c:v>0.25988300000608433</c:v>
                </c:pt>
                <c:pt idx="40">
                  <c:v>0.26001300000643823</c:v>
                </c:pt>
                <c:pt idx="41">
                  <c:v>0.26005300000542775</c:v>
                </c:pt>
                <c:pt idx="42">
                  <c:v>0.26871299999766052</c:v>
                </c:pt>
                <c:pt idx="43">
                  <c:v>0.26882299999851966</c:v>
                </c:pt>
                <c:pt idx="44">
                  <c:v>0.26885300000139978</c:v>
                </c:pt>
                <c:pt idx="45">
                  <c:v>0.29870700000174111</c:v>
                </c:pt>
                <c:pt idx="46">
                  <c:v>0.29940700000588549</c:v>
                </c:pt>
                <c:pt idx="47">
                  <c:v>0.2995470000023488</c:v>
                </c:pt>
                <c:pt idx="48">
                  <c:v>0.32121100000222214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E3-4DEC-92BD-C25B90D05C9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1.4999999999999999E-2</c:v>
                  </c:pt>
                  <c:pt idx="18">
                    <c:v>0.02</c:v>
                  </c:pt>
                  <c:pt idx="19">
                    <c:v>4.0000000000000001E-3</c:v>
                  </c:pt>
                  <c:pt idx="20">
                    <c:v>1.1999999999999999E-3</c:v>
                  </c:pt>
                  <c:pt idx="21">
                    <c:v>7.4999999999999997E-3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3.0999999999999999E-3</c:v>
                  </c:pt>
                  <c:pt idx="34">
                    <c:v>1.8E-3</c:v>
                  </c:pt>
                  <c:pt idx="35">
                    <c:v>1.61E-2</c:v>
                  </c:pt>
                  <c:pt idx="36">
                    <c:v>1E-3</c:v>
                  </c:pt>
                  <c:pt idx="37">
                    <c:v>7.4999999999999997E-3</c:v>
                  </c:pt>
                  <c:pt idx="38">
                    <c:v>2.0999999999999999E-3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1.4999999999999999E-2</c:v>
                  </c:pt>
                  <c:pt idx="18">
                    <c:v>0.02</c:v>
                  </c:pt>
                  <c:pt idx="19">
                    <c:v>4.0000000000000001E-3</c:v>
                  </c:pt>
                  <c:pt idx="20">
                    <c:v>1.1999999999999999E-3</c:v>
                  </c:pt>
                  <c:pt idx="21">
                    <c:v>7.4999999999999997E-3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3.0999999999999999E-3</c:v>
                  </c:pt>
                  <c:pt idx="34">
                    <c:v>1.8E-3</c:v>
                  </c:pt>
                  <c:pt idx="35">
                    <c:v>1.61E-2</c:v>
                  </c:pt>
                  <c:pt idx="36">
                    <c:v>1E-3</c:v>
                  </c:pt>
                  <c:pt idx="37">
                    <c:v>7.4999999999999997E-3</c:v>
                  </c:pt>
                  <c:pt idx="38">
                    <c:v>2.0999999999999999E-3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558</c:v>
                </c:pt>
                <c:pt idx="4">
                  <c:v>558</c:v>
                </c:pt>
                <c:pt idx="5">
                  <c:v>852</c:v>
                </c:pt>
                <c:pt idx="6">
                  <c:v>958</c:v>
                </c:pt>
                <c:pt idx="7">
                  <c:v>972</c:v>
                </c:pt>
                <c:pt idx="8">
                  <c:v>3211</c:v>
                </c:pt>
                <c:pt idx="9">
                  <c:v>3326</c:v>
                </c:pt>
                <c:pt idx="10">
                  <c:v>3491</c:v>
                </c:pt>
                <c:pt idx="11">
                  <c:v>3514</c:v>
                </c:pt>
                <c:pt idx="12">
                  <c:v>3541</c:v>
                </c:pt>
                <c:pt idx="13">
                  <c:v>3785</c:v>
                </c:pt>
                <c:pt idx="14">
                  <c:v>3995</c:v>
                </c:pt>
                <c:pt idx="15">
                  <c:v>4000</c:v>
                </c:pt>
                <c:pt idx="16">
                  <c:v>4009</c:v>
                </c:pt>
                <c:pt idx="17">
                  <c:v>9769</c:v>
                </c:pt>
                <c:pt idx="18">
                  <c:v>10041</c:v>
                </c:pt>
                <c:pt idx="19">
                  <c:v>10209</c:v>
                </c:pt>
                <c:pt idx="20">
                  <c:v>11021</c:v>
                </c:pt>
                <c:pt idx="21">
                  <c:v>11203</c:v>
                </c:pt>
                <c:pt idx="22">
                  <c:v>11211</c:v>
                </c:pt>
                <c:pt idx="23">
                  <c:v>11221</c:v>
                </c:pt>
                <c:pt idx="24">
                  <c:v>11234</c:v>
                </c:pt>
                <c:pt idx="25">
                  <c:v>11248</c:v>
                </c:pt>
                <c:pt idx="26">
                  <c:v>11248.5</c:v>
                </c:pt>
                <c:pt idx="27">
                  <c:v>12343</c:v>
                </c:pt>
                <c:pt idx="28">
                  <c:v>12517</c:v>
                </c:pt>
                <c:pt idx="29">
                  <c:v>12971.5</c:v>
                </c:pt>
                <c:pt idx="30">
                  <c:v>12971.5</c:v>
                </c:pt>
                <c:pt idx="31">
                  <c:v>12971.5</c:v>
                </c:pt>
                <c:pt idx="32">
                  <c:v>12989</c:v>
                </c:pt>
                <c:pt idx="33">
                  <c:v>12989.5</c:v>
                </c:pt>
                <c:pt idx="34">
                  <c:v>12998</c:v>
                </c:pt>
                <c:pt idx="35">
                  <c:v>12998.5</c:v>
                </c:pt>
                <c:pt idx="36">
                  <c:v>13003</c:v>
                </c:pt>
                <c:pt idx="37">
                  <c:v>13007.5</c:v>
                </c:pt>
                <c:pt idx="38">
                  <c:v>13012</c:v>
                </c:pt>
                <c:pt idx="39">
                  <c:v>13021</c:v>
                </c:pt>
                <c:pt idx="40">
                  <c:v>13021</c:v>
                </c:pt>
                <c:pt idx="41">
                  <c:v>13021</c:v>
                </c:pt>
                <c:pt idx="42">
                  <c:v>13141</c:v>
                </c:pt>
                <c:pt idx="43">
                  <c:v>13141</c:v>
                </c:pt>
                <c:pt idx="44">
                  <c:v>13141</c:v>
                </c:pt>
                <c:pt idx="45">
                  <c:v>13539</c:v>
                </c:pt>
                <c:pt idx="46">
                  <c:v>13539</c:v>
                </c:pt>
                <c:pt idx="47">
                  <c:v>13539</c:v>
                </c:pt>
                <c:pt idx="48">
                  <c:v>13827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E3-4DEC-92BD-C25B90D05C9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1.4999999999999999E-2</c:v>
                  </c:pt>
                  <c:pt idx="18">
                    <c:v>0.02</c:v>
                  </c:pt>
                  <c:pt idx="19">
                    <c:v>4.0000000000000001E-3</c:v>
                  </c:pt>
                  <c:pt idx="20">
                    <c:v>1.1999999999999999E-3</c:v>
                  </c:pt>
                  <c:pt idx="21">
                    <c:v>7.4999999999999997E-3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3.0999999999999999E-3</c:v>
                  </c:pt>
                  <c:pt idx="34">
                    <c:v>1.8E-3</c:v>
                  </c:pt>
                  <c:pt idx="35">
                    <c:v>1.61E-2</c:v>
                  </c:pt>
                  <c:pt idx="36">
                    <c:v>1E-3</c:v>
                  </c:pt>
                  <c:pt idx="37">
                    <c:v>7.4999999999999997E-3</c:v>
                  </c:pt>
                  <c:pt idx="38">
                    <c:v>2.0999999999999999E-3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1.4999999999999999E-2</c:v>
                  </c:pt>
                  <c:pt idx="18">
                    <c:v>0.02</c:v>
                  </c:pt>
                  <c:pt idx="19">
                    <c:v>4.0000000000000001E-3</c:v>
                  </c:pt>
                  <c:pt idx="20">
                    <c:v>1.1999999999999999E-3</c:v>
                  </c:pt>
                  <c:pt idx="21">
                    <c:v>7.4999999999999997E-3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3.0999999999999999E-3</c:v>
                  </c:pt>
                  <c:pt idx="34">
                    <c:v>1.8E-3</c:v>
                  </c:pt>
                  <c:pt idx="35">
                    <c:v>1.61E-2</c:v>
                  </c:pt>
                  <c:pt idx="36">
                    <c:v>1E-3</c:v>
                  </c:pt>
                  <c:pt idx="37">
                    <c:v>7.4999999999999997E-3</c:v>
                  </c:pt>
                  <c:pt idx="38">
                    <c:v>2.0999999999999999E-3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558</c:v>
                </c:pt>
                <c:pt idx="4">
                  <c:v>558</c:v>
                </c:pt>
                <c:pt idx="5">
                  <c:v>852</c:v>
                </c:pt>
                <c:pt idx="6">
                  <c:v>958</c:v>
                </c:pt>
                <c:pt idx="7">
                  <c:v>972</c:v>
                </c:pt>
                <c:pt idx="8">
                  <c:v>3211</c:v>
                </c:pt>
                <c:pt idx="9">
                  <c:v>3326</c:v>
                </c:pt>
                <c:pt idx="10">
                  <c:v>3491</c:v>
                </c:pt>
                <c:pt idx="11">
                  <c:v>3514</c:v>
                </c:pt>
                <c:pt idx="12">
                  <c:v>3541</c:v>
                </c:pt>
                <c:pt idx="13">
                  <c:v>3785</c:v>
                </c:pt>
                <c:pt idx="14">
                  <c:v>3995</c:v>
                </c:pt>
                <c:pt idx="15">
                  <c:v>4000</c:v>
                </c:pt>
                <c:pt idx="16">
                  <c:v>4009</c:v>
                </c:pt>
                <c:pt idx="17">
                  <c:v>9769</c:v>
                </c:pt>
                <c:pt idx="18">
                  <c:v>10041</c:v>
                </c:pt>
                <c:pt idx="19">
                  <c:v>10209</c:v>
                </c:pt>
                <c:pt idx="20">
                  <c:v>11021</c:v>
                </c:pt>
                <c:pt idx="21">
                  <c:v>11203</c:v>
                </c:pt>
                <c:pt idx="22">
                  <c:v>11211</c:v>
                </c:pt>
                <c:pt idx="23">
                  <c:v>11221</c:v>
                </c:pt>
                <c:pt idx="24">
                  <c:v>11234</c:v>
                </c:pt>
                <c:pt idx="25">
                  <c:v>11248</c:v>
                </c:pt>
                <c:pt idx="26">
                  <c:v>11248.5</c:v>
                </c:pt>
                <c:pt idx="27">
                  <c:v>12343</c:v>
                </c:pt>
                <c:pt idx="28">
                  <c:v>12517</c:v>
                </c:pt>
                <c:pt idx="29">
                  <c:v>12971.5</c:v>
                </c:pt>
                <c:pt idx="30">
                  <c:v>12971.5</c:v>
                </c:pt>
                <c:pt idx="31">
                  <c:v>12971.5</c:v>
                </c:pt>
                <c:pt idx="32">
                  <c:v>12989</c:v>
                </c:pt>
                <c:pt idx="33">
                  <c:v>12989.5</c:v>
                </c:pt>
                <c:pt idx="34">
                  <c:v>12998</c:v>
                </c:pt>
                <c:pt idx="35">
                  <c:v>12998.5</c:v>
                </c:pt>
                <c:pt idx="36">
                  <c:v>13003</c:v>
                </c:pt>
                <c:pt idx="37">
                  <c:v>13007.5</c:v>
                </c:pt>
                <c:pt idx="38">
                  <c:v>13012</c:v>
                </c:pt>
                <c:pt idx="39">
                  <c:v>13021</c:v>
                </c:pt>
                <c:pt idx="40">
                  <c:v>13021</c:v>
                </c:pt>
                <c:pt idx="41">
                  <c:v>13021</c:v>
                </c:pt>
                <c:pt idx="42">
                  <c:v>13141</c:v>
                </c:pt>
                <c:pt idx="43">
                  <c:v>13141</c:v>
                </c:pt>
                <c:pt idx="44">
                  <c:v>13141</c:v>
                </c:pt>
                <c:pt idx="45">
                  <c:v>13539</c:v>
                </c:pt>
                <c:pt idx="46">
                  <c:v>13539</c:v>
                </c:pt>
                <c:pt idx="47">
                  <c:v>13539</c:v>
                </c:pt>
                <c:pt idx="48">
                  <c:v>13827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E3-4DEC-92BD-C25B90D05C9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1.4999999999999999E-2</c:v>
                  </c:pt>
                  <c:pt idx="18">
                    <c:v>0.02</c:v>
                  </c:pt>
                  <c:pt idx="19">
                    <c:v>4.0000000000000001E-3</c:v>
                  </c:pt>
                  <c:pt idx="20">
                    <c:v>1.1999999999999999E-3</c:v>
                  </c:pt>
                  <c:pt idx="21">
                    <c:v>7.4999999999999997E-3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3.0999999999999999E-3</c:v>
                  </c:pt>
                  <c:pt idx="34">
                    <c:v>1.8E-3</c:v>
                  </c:pt>
                  <c:pt idx="35">
                    <c:v>1.61E-2</c:v>
                  </c:pt>
                  <c:pt idx="36">
                    <c:v>1E-3</c:v>
                  </c:pt>
                  <c:pt idx="37">
                    <c:v>7.4999999999999997E-3</c:v>
                  </c:pt>
                  <c:pt idx="38">
                    <c:v>2.0999999999999999E-3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1.4999999999999999E-2</c:v>
                  </c:pt>
                  <c:pt idx="18">
                    <c:v>0.02</c:v>
                  </c:pt>
                  <c:pt idx="19">
                    <c:v>4.0000000000000001E-3</c:v>
                  </c:pt>
                  <c:pt idx="20">
                    <c:v>1.1999999999999999E-3</c:v>
                  </c:pt>
                  <c:pt idx="21">
                    <c:v>7.4999999999999997E-3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3.0999999999999999E-3</c:v>
                  </c:pt>
                  <c:pt idx="34">
                    <c:v>1.8E-3</c:v>
                  </c:pt>
                  <c:pt idx="35">
                    <c:v>1.61E-2</c:v>
                  </c:pt>
                  <c:pt idx="36">
                    <c:v>1E-3</c:v>
                  </c:pt>
                  <c:pt idx="37">
                    <c:v>7.4999999999999997E-3</c:v>
                  </c:pt>
                  <c:pt idx="38">
                    <c:v>2.0999999999999999E-3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558</c:v>
                </c:pt>
                <c:pt idx="4">
                  <c:v>558</c:v>
                </c:pt>
                <c:pt idx="5">
                  <c:v>852</c:v>
                </c:pt>
                <c:pt idx="6">
                  <c:v>958</c:v>
                </c:pt>
                <c:pt idx="7">
                  <c:v>972</c:v>
                </c:pt>
                <c:pt idx="8">
                  <c:v>3211</c:v>
                </c:pt>
                <c:pt idx="9">
                  <c:v>3326</c:v>
                </c:pt>
                <c:pt idx="10">
                  <c:v>3491</c:v>
                </c:pt>
                <c:pt idx="11">
                  <c:v>3514</c:v>
                </c:pt>
                <c:pt idx="12">
                  <c:v>3541</c:v>
                </c:pt>
                <c:pt idx="13">
                  <c:v>3785</c:v>
                </c:pt>
                <c:pt idx="14">
                  <c:v>3995</c:v>
                </c:pt>
                <c:pt idx="15">
                  <c:v>4000</c:v>
                </c:pt>
                <c:pt idx="16">
                  <c:v>4009</c:v>
                </c:pt>
                <c:pt idx="17">
                  <c:v>9769</c:v>
                </c:pt>
                <c:pt idx="18">
                  <c:v>10041</c:v>
                </c:pt>
                <c:pt idx="19">
                  <c:v>10209</c:v>
                </c:pt>
                <c:pt idx="20">
                  <c:v>11021</c:v>
                </c:pt>
                <c:pt idx="21">
                  <c:v>11203</c:v>
                </c:pt>
                <c:pt idx="22">
                  <c:v>11211</c:v>
                </c:pt>
                <c:pt idx="23">
                  <c:v>11221</c:v>
                </c:pt>
                <c:pt idx="24">
                  <c:v>11234</c:v>
                </c:pt>
                <c:pt idx="25">
                  <c:v>11248</c:v>
                </c:pt>
                <c:pt idx="26">
                  <c:v>11248.5</c:v>
                </c:pt>
                <c:pt idx="27">
                  <c:v>12343</c:v>
                </c:pt>
                <c:pt idx="28">
                  <c:v>12517</c:v>
                </c:pt>
                <c:pt idx="29">
                  <c:v>12971.5</c:v>
                </c:pt>
                <c:pt idx="30">
                  <c:v>12971.5</c:v>
                </c:pt>
                <c:pt idx="31">
                  <c:v>12971.5</c:v>
                </c:pt>
                <c:pt idx="32">
                  <c:v>12989</c:v>
                </c:pt>
                <c:pt idx="33">
                  <c:v>12989.5</c:v>
                </c:pt>
                <c:pt idx="34">
                  <c:v>12998</c:v>
                </c:pt>
                <c:pt idx="35">
                  <c:v>12998.5</c:v>
                </c:pt>
                <c:pt idx="36">
                  <c:v>13003</c:v>
                </c:pt>
                <c:pt idx="37">
                  <c:v>13007.5</c:v>
                </c:pt>
                <c:pt idx="38">
                  <c:v>13012</c:v>
                </c:pt>
                <c:pt idx="39">
                  <c:v>13021</c:v>
                </c:pt>
                <c:pt idx="40">
                  <c:v>13021</c:v>
                </c:pt>
                <c:pt idx="41">
                  <c:v>13021</c:v>
                </c:pt>
                <c:pt idx="42">
                  <c:v>13141</c:v>
                </c:pt>
                <c:pt idx="43">
                  <c:v>13141</c:v>
                </c:pt>
                <c:pt idx="44">
                  <c:v>13141</c:v>
                </c:pt>
                <c:pt idx="45">
                  <c:v>13539</c:v>
                </c:pt>
                <c:pt idx="46">
                  <c:v>13539</c:v>
                </c:pt>
                <c:pt idx="47">
                  <c:v>13539</c:v>
                </c:pt>
                <c:pt idx="48">
                  <c:v>13827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E3-4DEC-92BD-C25B90D05C9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558</c:v>
                </c:pt>
                <c:pt idx="4">
                  <c:v>558</c:v>
                </c:pt>
                <c:pt idx="5">
                  <c:v>852</c:v>
                </c:pt>
                <c:pt idx="6">
                  <c:v>958</c:v>
                </c:pt>
                <c:pt idx="7">
                  <c:v>972</c:v>
                </c:pt>
                <c:pt idx="8">
                  <c:v>3211</c:v>
                </c:pt>
                <c:pt idx="9">
                  <c:v>3326</c:v>
                </c:pt>
                <c:pt idx="10">
                  <c:v>3491</c:v>
                </c:pt>
                <c:pt idx="11">
                  <c:v>3514</c:v>
                </c:pt>
                <c:pt idx="12">
                  <c:v>3541</c:v>
                </c:pt>
                <c:pt idx="13">
                  <c:v>3785</c:v>
                </c:pt>
                <c:pt idx="14">
                  <c:v>3995</c:v>
                </c:pt>
                <c:pt idx="15">
                  <c:v>4000</c:v>
                </c:pt>
                <c:pt idx="16">
                  <c:v>4009</c:v>
                </c:pt>
                <c:pt idx="17">
                  <c:v>9769</c:v>
                </c:pt>
                <c:pt idx="18">
                  <c:v>10041</c:v>
                </c:pt>
                <c:pt idx="19">
                  <c:v>10209</c:v>
                </c:pt>
                <c:pt idx="20">
                  <c:v>11021</c:v>
                </c:pt>
                <c:pt idx="21">
                  <c:v>11203</c:v>
                </c:pt>
                <c:pt idx="22">
                  <c:v>11211</c:v>
                </c:pt>
                <c:pt idx="23">
                  <c:v>11221</c:v>
                </c:pt>
                <c:pt idx="24">
                  <c:v>11234</c:v>
                </c:pt>
                <c:pt idx="25">
                  <c:v>11248</c:v>
                </c:pt>
                <c:pt idx="26">
                  <c:v>11248.5</c:v>
                </c:pt>
                <c:pt idx="27">
                  <c:v>12343</c:v>
                </c:pt>
                <c:pt idx="28">
                  <c:v>12517</c:v>
                </c:pt>
                <c:pt idx="29">
                  <c:v>12971.5</c:v>
                </c:pt>
                <c:pt idx="30">
                  <c:v>12971.5</c:v>
                </c:pt>
                <c:pt idx="31">
                  <c:v>12971.5</c:v>
                </c:pt>
                <c:pt idx="32">
                  <c:v>12989</c:v>
                </c:pt>
                <c:pt idx="33">
                  <c:v>12989.5</c:v>
                </c:pt>
                <c:pt idx="34">
                  <c:v>12998</c:v>
                </c:pt>
                <c:pt idx="35">
                  <c:v>12998.5</c:v>
                </c:pt>
                <c:pt idx="36">
                  <c:v>13003</c:v>
                </c:pt>
                <c:pt idx="37">
                  <c:v>13007.5</c:v>
                </c:pt>
                <c:pt idx="38">
                  <c:v>13012</c:v>
                </c:pt>
                <c:pt idx="39">
                  <c:v>13021</c:v>
                </c:pt>
                <c:pt idx="40">
                  <c:v>13021</c:v>
                </c:pt>
                <c:pt idx="41">
                  <c:v>13021</c:v>
                </c:pt>
                <c:pt idx="42">
                  <c:v>13141</c:v>
                </c:pt>
                <c:pt idx="43">
                  <c:v>13141</c:v>
                </c:pt>
                <c:pt idx="44">
                  <c:v>13141</c:v>
                </c:pt>
                <c:pt idx="45">
                  <c:v>13539</c:v>
                </c:pt>
                <c:pt idx="46">
                  <c:v>13539</c:v>
                </c:pt>
                <c:pt idx="47">
                  <c:v>13539</c:v>
                </c:pt>
                <c:pt idx="48">
                  <c:v>13827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-0.67806062223218977</c:v>
                </c:pt>
                <c:pt idx="1">
                  <c:v>-0.67806062223218977</c:v>
                </c:pt>
                <c:pt idx="2">
                  <c:v>-0.63927289040019786</c:v>
                </c:pt>
                <c:pt idx="3">
                  <c:v>-0.6379056048625209</c:v>
                </c:pt>
                <c:pt idx="4">
                  <c:v>-0.6379056048625209</c:v>
                </c:pt>
                <c:pt idx="5">
                  <c:v>-0.61674866022688901</c:v>
                </c:pt>
                <c:pt idx="6">
                  <c:v>-0.60912064617458628</c:v>
                </c:pt>
                <c:pt idx="7">
                  <c:v>-0.60811317262050857</c:v>
                </c:pt>
                <c:pt idx="8">
                  <c:v>-0.44698936636479436</c:v>
                </c:pt>
                <c:pt idx="9">
                  <c:v>-0.43871369074201316</c:v>
                </c:pt>
                <c:pt idx="10">
                  <c:v>-0.42683989528324012</c:v>
                </c:pt>
                <c:pt idx="11">
                  <c:v>-0.42518476015868384</c:v>
                </c:pt>
                <c:pt idx="12">
                  <c:v>-0.42324177544724828</c:v>
                </c:pt>
                <c:pt idx="13">
                  <c:v>-0.40568295064760812</c:v>
                </c:pt>
                <c:pt idx="14">
                  <c:v>-0.39057084733644243</c:v>
                </c:pt>
                <c:pt idx="15">
                  <c:v>-0.39021103535284324</c:v>
                </c:pt>
                <c:pt idx="16">
                  <c:v>-0.38956337378236472</c:v>
                </c:pt>
                <c:pt idx="17">
                  <c:v>2.4940031323894218E-2</c:v>
                </c:pt>
                <c:pt idx="18">
                  <c:v>4.4513803231689852E-2</c:v>
                </c:pt>
                <c:pt idx="19">
                  <c:v>5.6603485880622362E-2</c:v>
                </c:pt>
                <c:pt idx="20">
                  <c:v>0.11503695201712971</c:v>
                </c:pt>
                <c:pt idx="21">
                  <c:v>0.12813410822013993</c:v>
                </c:pt>
                <c:pt idx="22">
                  <c:v>0.1287098073938987</c:v>
                </c:pt>
                <c:pt idx="23">
                  <c:v>0.12942943136109708</c:v>
                </c:pt>
                <c:pt idx="24">
                  <c:v>0.13036494251845487</c:v>
                </c:pt>
                <c:pt idx="25">
                  <c:v>0.13137241607253258</c:v>
                </c:pt>
                <c:pt idx="26">
                  <c:v>0.1314083972708926</c:v>
                </c:pt>
                <c:pt idx="27">
                  <c:v>0.21017124048075375</c:v>
                </c:pt>
                <c:pt idx="28">
                  <c:v>0.22269269751000531</c:v>
                </c:pt>
                <c:pt idx="29">
                  <c:v>0.25539960681917107</c:v>
                </c:pt>
                <c:pt idx="30">
                  <c:v>0.25539960681917107</c:v>
                </c:pt>
                <c:pt idx="31">
                  <c:v>0.25539960681917107</c:v>
                </c:pt>
                <c:pt idx="32">
                  <c:v>0.2566589487617682</c:v>
                </c:pt>
                <c:pt idx="33">
                  <c:v>0.2566949299601281</c:v>
                </c:pt>
                <c:pt idx="34">
                  <c:v>0.25730661033224678</c:v>
                </c:pt>
                <c:pt idx="35">
                  <c:v>0.25734259153060668</c:v>
                </c:pt>
                <c:pt idx="36">
                  <c:v>0.25766642231584591</c:v>
                </c:pt>
                <c:pt idx="37">
                  <c:v>0.25799025310108514</c:v>
                </c:pt>
                <c:pt idx="38">
                  <c:v>0.25831408388632449</c:v>
                </c:pt>
                <c:pt idx="39">
                  <c:v>0.25896174545680295</c:v>
                </c:pt>
                <c:pt idx="40">
                  <c:v>0.25896174545680295</c:v>
                </c:pt>
                <c:pt idx="41">
                  <c:v>0.25896174545680295</c:v>
                </c:pt>
                <c:pt idx="42">
                  <c:v>0.26759723306318339</c:v>
                </c:pt>
                <c:pt idx="43">
                  <c:v>0.26759723306318339</c:v>
                </c:pt>
                <c:pt idx="44">
                  <c:v>0.26759723306318339</c:v>
                </c:pt>
                <c:pt idx="45">
                  <c:v>0.2962382669576783</c:v>
                </c:pt>
                <c:pt idx="46">
                  <c:v>0.2962382669576783</c:v>
                </c:pt>
                <c:pt idx="47">
                  <c:v>0.2962382669576783</c:v>
                </c:pt>
                <c:pt idx="48">
                  <c:v>0.31696343721299125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E3-4DEC-92BD-C25B90D05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156744"/>
        <c:axId val="1"/>
      </c:scatterChart>
      <c:valAx>
        <c:axId val="640156744"/>
        <c:scaling>
          <c:orientation val="minMax"/>
          <c:max val="14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3648491307004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11278195488719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0156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41373117833955"/>
          <c:y val="0.92024539877300615"/>
          <c:w val="0.7857150750892980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371475</xdr:colOff>
      <xdr:row>18</xdr:row>
      <xdr:rowOff>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160113F3-934A-EB32-B1A3-549A7DF49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0</xdr:row>
      <xdr:rowOff>28575</xdr:rowOff>
    </xdr:from>
    <xdr:to>
      <xdr:col>27</xdr:col>
      <xdr:colOff>161925</xdr:colOff>
      <xdr:row>17</xdr:row>
      <xdr:rowOff>104775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A97A39FD-C7BD-9A88-6A43-EC4268289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0" TargetMode="External"/><Relationship Id="rId13" Type="http://schemas.openxmlformats.org/officeDocument/2006/relationships/hyperlink" Target="http://www.bav-astro.de/sfs/BAVM_link.php?BAVMnr=220" TargetMode="External"/><Relationship Id="rId1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186" TargetMode="External"/><Relationship Id="rId7" Type="http://schemas.openxmlformats.org/officeDocument/2006/relationships/hyperlink" Target="http://var.astro.cz/oejv/issues/oejv0160.pdf" TargetMode="External"/><Relationship Id="rId12" Type="http://schemas.openxmlformats.org/officeDocument/2006/relationships/hyperlink" Target="http://www.bav-astro.de/sfs/BAVM_link.php?BAVMnr=220" TargetMode="External"/><Relationship Id="rId1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5287" TargetMode="External"/><Relationship Id="rId16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5027" TargetMode="External"/><Relationship Id="rId6" Type="http://schemas.openxmlformats.org/officeDocument/2006/relationships/hyperlink" Target="http://var.astro.cz/oejv/issues/oejv0160.pdf" TargetMode="External"/><Relationship Id="rId11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var.astro.cz/oejv/issues/oejv0160.pdf" TargetMode="External"/><Relationship Id="rId1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220" TargetMode="External"/><Relationship Id="rId19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201" TargetMode="External"/><Relationship Id="rId9" Type="http://schemas.openxmlformats.org/officeDocument/2006/relationships/hyperlink" Target="http://www.bav-astro.de/sfs/BAVM_link.php?BAVMnr=220" TargetMode="External"/><Relationship Id="rId14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3"/>
  <sheetViews>
    <sheetView tabSelected="1" workbookViewId="0">
      <pane xSplit="14" ySplit="22" topLeftCell="O53" activePane="bottomRight" state="frozen"/>
      <selection pane="topRight" activeCell="O1" sqref="O1"/>
      <selection pane="bottomLeft" activeCell="A23" sqref="A23"/>
      <selection pane="bottomRight" activeCell="E9" sqref="E9"/>
    </sheetView>
  </sheetViews>
  <sheetFormatPr defaultColWidth="10.28515625" defaultRowHeight="12.75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37</v>
      </c>
    </row>
    <row r="2" spans="1:6">
      <c r="A2" t="s">
        <v>24</v>
      </c>
      <c r="B2" s="54" t="s">
        <v>39</v>
      </c>
    </row>
    <row r="4" spans="1:6" ht="14.25" thickTop="1" thickBot="1">
      <c r="A4" s="7" t="s">
        <v>0</v>
      </c>
      <c r="C4" s="3">
        <v>26828.53</v>
      </c>
      <c r="D4" s="4">
        <v>2.2182369999999998</v>
      </c>
    </row>
    <row r="5" spans="1:6" ht="13.5" thickTop="1">
      <c r="A5" s="12" t="s">
        <v>40</v>
      </c>
      <c r="B5" s="55"/>
      <c r="C5" s="14">
        <v>-9.5</v>
      </c>
      <c r="D5" s="13" t="s">
        <v>41</v>
      </c>
    </row>
    <row r="6" spans="1:6">
      <c r="A6" s="7" t="s">
        <v>1</v>
      </c>
    </row>
    <row r="7" spans="1:6">
      <c r="A7" t="s">
        <v>2</v>
      </c>
      <c r="C7">
        <f>+C4</f>
        <v>26828.53</v>
      </c>
    </row>
    <row r="8" spans="1:6">
      <c r="A8" t="s">
        <v>3</v>
      </c>
      <c r="C8">
        <f>+D4</f>
        <v>2.2182369999999998</v>
      </c>
    </row>
    <row r="9" spans="1:6">
      <c r="A9" s="27" t="s">
        <v>51</v>
      </c>
      <c r="B9" s="28">
        <v>38</v>
      </c>
      <c r="C9" s="26" t="str">
        <f>"F"&amp;B9</f>
        <v>F38</v>
      </c>
      <c r="D9" s="10" t="str">
        <f>"G"&amp;B9</f>
        <v>G38</v>
      </c>
    </row>
    <row r="10" spans="1:6" ht="13.5" thickBot="1">
      <c r="A10" s="13"/>
      <c r="B10" s="55"/>
      <c r="C10" s="6" t="s">
        <v>20</v>
      </c>
      <c r="D10" s="6" t="s">
        <v>21</v>
      </c>
      <c r="E10" s="13"/>
    </row>
    <row r="11" spans="1:6">
      <c r="A11" s="13" t="s">
        <v>16</v>
      </c>
      <c r="B11" s="55"/>
      <c r="C11" s="25">
        <f ca="1">INTERCEPT(INDIRECT($D$9):G992,INDIRECT($C$9):F992)</f>
        <v>-0.67806062223218977</v>
      </c>
      <c r="D11" s="5"/>
      <c r="E11" s="13"/>
    </row>
    <row r="12" spans="1:6">
      <c r="A12" s="13" t="s">
        <v>17</v>
      </c>
      <c r="B12" s="55"/>
      <c r="C12" s="25">
        <f ca="1">SLOPE(INDIRECT($D$9):G992,INDIRECT($C$9):F992)</f>
        <v>7.1962396719836628E-5</v>
      </c>
      <c r="D12" s="5"/>
      <c r="E12" s="13"/>
    </row>
    <row r="13" spans="1:6">
      <c r="A13" s="13" t="s">
        <v>19</v>
      </c>
      <c r="B13" s="55"/>
      <c r="C13" s="5" t="s">
        <v>14</v>
      </c>
    </row>
    <row r="14" spans="1:6">
      <c r="A14" s="13"/>
      <c r="B14" s="55"/>
      <c r="C14" s="13"/>
    </row>
    <row r="15" spans="1:6">
      <c r="A15" s="15" t="s">
        <v>18</v>
      </c>
      <c r="B15" s="55"/>
      <c r="C15" s="16">
        <f ca="1">(C7+C11)+(C8+C12)*INT(MAX(F21:F3533))</f>
        <v>57500.40996243721</v>
      </c>
      <c r="E15" s="17" t="s">
        <v>49</v>
      </c>
      <c r="F15" s="14">
        <v>1</v>
      </c>
    </row>
    <row r="16" spans="1:6">
      <c r="A16" s="19" t="s">
        <v>4</v>
      </c>
      <c r="B16" s="55"/>
      <c r="C16" s="20">
        <f ca="1">+C8+C12</f>
        <v>2.2183089623967196</v>
      </c>
      <c r="E16" s="17" t="s">
        <v>42</v>
      </c>
      <c r="F16" s="18">
        <f ca="1">NOW()+15018.5+$C$5/24</f>
        <v>60326.607203587962</v>
      </c>
    </row>
    <row r="17" spans="1:21" ht="13.5" thickBot="1">
      <c r="A17" s="17" t="s">
        <v>38</v>
      </c>
      <c r="B17" s="55"/>
      <c r="C17" s="13">
        <f>COUNT(C21:C2191)</f>
        <v>49</v>
      </c>
      <c r="E17" s="17" t="s">
        <v>50</v>
      </c>
      <c r="F17" s="18">
        <f ca="1">ROUND(2*(F16-$C$7)/$C$8,0)/2+F15</f>
        <v>15102</v>
      </c>
    </row>
    <row r="18" spans="1:21" ht="14.25" thickTop="1" thickBot="1">
      <c r="A18" s="19" t="s">
        <v>5</v>
      </c>
      <c r="B18" s="55"/>
      <c r="C18" s="22">
        <f ca="1">+C15</f>
        <v>57500.40996243721</v>
      </c>
      <c r="D18" s="23">
        <f ca="1">+C16</f>
        <v>2.2183089623967196</v>
      </c>
      <c r="E18" s="17" t="s">
        <v>43</v>
      </c>
      <c r="F18" s="10">
        <f ca="1">ROUND(2*(F16-$C$15)/$C$16,0)/2+F15</f>
        <v>1275</v>
      </c>
    </row>
    <row r="19" spans="1:21" ht="13.5" thickTop="1">
      <c r="E19" s="17" t="s">
        <v>44</v>
      </c>
      <c r="F19" s="21">
        <f ca="1">+$C$15+$C$16*F18-15018.5-$C$5/24</f>
        <v>45310.649722826362</v>
      </c>
    </row>
    <row r="20" spans="1:21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61</v>
      </c>
      <c r="I20" s="9" t="s">
        <v>64</v>
      </c>
      <c r="J20" s="9" t="s">
        <v>58</v>
      </c>
      <c r="K20" s="9" t="s">
        <v>56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  <c r="U20" s="57" t="s">
        <v>230</v>
      </c>
    </row>
    <row r="21" spans="1:21">
      <c r="A21" t="s">
        <v>12</v>
      </c>
      <c r="C21" s="24">
        <v>26828.53</v>
      </c>
      <c r="D21" s="24" t="s">
        <v>14</v>
      </c>
      <c r="E21">
        <f t="shared" ref="E21:E68" si="0">+(C21-C$7)/C$8</f>
        <v>0</v>
      </c>
      <c r="F21">
        <f t="shared" ref="F21:F69" si="1">ROUND(2*E21,0)/2</f>
        <v>0</v>
      </c>
      <c r="H21" s="10">
        <v>0</v>
      </c>
      <c r="O21">
        <f t="shared" ref="O21:O68" ca="1" si="2">+C$11+C$12*$F21</f>
        <v>-0.67806062223218977</v>
      </c>
      <c r="Q21" s="2">
        <f t="shared" ref="Q21:Q68" si="3">+C21-15018.5</f>
        <v>11810.029999999999</v>
      </c>
    </row>
    <row r="22" spans="1:21">
      <c r="A22" s="52" t="s">
        <v>70</v>
      </c>
      <c r="B22" s="56" t="s">
        <v>35</v>
      </c>
      <c r="C22" s="53">
        <v>26828.573</v>
      </c>
      <c r="D22" s="53" t="s">
        <v>64</v>
      </c>
      <c r="E22">
        <f t="shared" si="0"/>
        <v>1.9384763666589411E-2</v>
      </c>
      <c r="F22">
        <f t="shared" si="1"/>
        <v>0</v>
      </c>
      <c r="G22">
        <f t="shared" ref="G22:G42" si="4">+C22-(C$7+F22*C$8)</f>
        <v>4.3000000001484295E-2</v>
      </c>
      <c r="I22">
        <f t="shared" ref="I22:I40" si="5">+G22</f>
        <v>4.3000000001484295E-2</v>
      </c>
      <c r="O22">
        <f t="shared" ca="1" si="2"/>
        <v>-0.67806062223218977</v>
      </c>
      <c r="Q22" s="2">
        <f t="shared" si="3"/>
        <v>11810.073</v>
      </c>
    </row>
    <row r="23" spans="1:21">
      <c r="A23" s="52" t="s">
        <v>70</v>
      </c>
      <c r="B23" s="56" t="s">
        <v>35</v>
      </c>
      <c r="C23" s="53">
        <v>28024.518</v>
      </c>
      <c r="D23" s="53" t="s">
        <v>64</v>
      </c>
      <c r="E23">
        <f t="shared" si="0"/>
        <v>539.16150528550429</v>
      </c>
      <c r="F23">
        <f t="shared" si="1"/>
        <v>539</v>
      </c>
      <c r="G23">
        <f t="shared" si="4"/>
        <v>0.35825699999986682</v>
      </c>
      <c r="I23">
        <f t="shared" si="5"/>
        <v>0.35825699999986682</v>
      </c>
      <c r="O23">
        <f t="shared" ca="1" si="2"/>
        <v>-0.63927289040019786</v>
      </c>
      <c r="Q23" s="2">
        <f t="shared" si="3"/>
        <v>13006.018</v>
      </c>
    </row>
    <row r="24" spans="1:21">
      <c r="A24" s="52" t="s">
        <v>70</v>
      </c>
      <c r="B24" s="56" t="s">
        <v>35</v>
      </c>
      <c r="C24" s="53">
        <v>28066.333999999999</v>
      </c>
      <c r="D24" s="53" t="s">
        <v>64</v>
      </c>
      <c r="E24">
        <f t="shared" si="0"/>
        <v>558.01251173792525</v>
      </c>
      <c r="F24">
        <f t="shared" si="1"/>
        <v>558</v>
      </c>
      <c r="G24">
        <f t="shared" si="4"/>
        <v>2.775399999882211E-2</v>
      </c>
      <c r="I24">
        <f t="shared" si="5"/>
        <v>2.775399999882211E-2</v>
      </c>
      <c r="O24">
        <f t="shared" ca="1" si="2"/>
        <v>-0.6379056048625209</v>
      </c>
      <c r="Q24" s="2">
        <f t="shared" si="3"/>
        <v>13047.833999999999</v>
      </c>
    </row>
    <row r="25" spans="1:21">
      <c r="A25" s="52" t="s">
        <v>70</v>
      </c>
      <c r="B25" s="56" t="s">
        <v>35</v>
      </c>
      <c r="C25" s="53">
        <v>28066.357</v>
      </c>
      <c r="D25" s="53" t="s">
        <v>64</v>
      </c>
      <c r="E25">
        <f t="shared" si="0"/>
        <v>558.02288033244474</v>
      </c>
      <c r="F25">
        <f t="shared" si="1"/>
        <v>558</v>
      </c>
      <c r="G25">
        <f t="shared" si="4"/>
        <v>5.0753999999869848E-2</v>
      </c>
      <c r="I25">
        <f t="shared" si="5"/>
        <v>5.0753999999869848E-2</v>
      </c>
      <c r="O25">
        <f t="shared" ca="1" si="2"/>
        <v>-0.6379056048625209</v>
      </c>
      <c r="Q25" s="2">
        <f t="shared" si="3"/>
        <v>13047.857</v>
      </c>
    </row>
    <row r="26" spans="1:21">
      <c r="A26" s="52" t="s">
        <v>70</v>
      </c>
      <c r="B26" s="56" t="s">
        <v>35</v>
      </c>
      <c r="C26" s="53">
        <v>28718.491999999998</v>
      </c>
      <c r="D26" s="53" t="s">
        <v>64</v>
      </c>
      <c r="E26">
        <f t="shared" si="0"/>
        <v>852.01085366441896</v>
      </c>
      <c r="F26">
        <f t="shared" si="1"/>
        <v>852</v>
      </c>
      <c r="G26">
        <f t="shared" si="4"/>
        <v>2.4076000001514331E-2</v>
      </c>
      <c r="I26">
        <f t="shared" si="5"/>
        <v>2.4076000001514331E-2</v>
      </c>
      <c r="O26">
        <f t="shared" ca="1" si="2"/>
        <v>-0.61674866022688901</v>
      </c>
      <c r="Q26" s="2">
        <f t="shared" si="3"/>
        <v>13699.991999999998</v>
      </c>
    </row>
    <row r="27" spans="1:21">
      <c r="A27" s="52" t="s">
        <v>70</v>
      </c>
      <c r="B27" s="56" t="s">
        <v>35</v>
      </c>
      <c r="C27" s="53">
        <v>28953.638999999999</v>
      </c>
      <c r="D27" s="53" t="s">
        <v>64</v>
      </c>
      <c r="E27">
        <f t="shared" si="0"/>
        <v>958.01710998419037</v>
      </c>
      <c r="F27">
        <f t="shared" si="1"/>
        <v>958</v>
      </c>
      <c r="G27">
        <f t="shared" si="4"/>
        <v>3.7953999999444932E-2</v>
      </c>
      <c r="I27">
        <f t="shared" si="5"/>
        <v>3.7953999999444932E-2</v>
      </c>
      <c r="O27">
        <f t="shared" ca="1" si="2"/>
        <v>-0.60912064617458628</v>
      </c>
      <c r="Q27" s="2">
        <f t="shared" si="3"/>
        <v>13935.138999999999</v>
      </c>
    </row>
    <row r="28" spans="1:21">
      <c r="A28" s="52" t="s">
        <v>70</v>
      </c>
      <c r="B28" s="56" t="s">
        <v>35</v>
      </c>
      <c r="C28" s="53">
        <v>28984.555</v>
      </c>
      <c r="D28" s="53" t="s">
        <v>64</v>
      </c>
      <c r="E28">
        <f t="shared" si="0"/>
        <v>971.95430425153017</v>
      </c>
      <c r="F28">
        <f t="shared" si="1"/>
        <v>972</v>
      </c>
      <c r="G28">
        <f t="shared" si="4"/>
        <v>-0.10136399999828427</v>
      </c>
      <c r="I28">
        <f t="shared" si="5"/>
        <v>-0.10136399999828427</v>
      </c>
      <c r="O28">
        <f t="shared" ca="1" si="2"/>
        <v>-0.60811317262050857</v>
      </c>
      <c r="Q28" s="2">
        <f t="shared" si="3"/>
        <v>13966.055</v>
      </c>
    </row>
    <row r="29" spans="1:21">
      <c r="A29" s="52" t="s">
        <v>93</v>
      </c>
      <c r="B29" s="56" t="s">
        <v>35</v>
      </c>
      <c r="C29" s="53">
        <v>33951.311999999998</v>
      </c>
      <c r="D29" s="53" t="s">
        <v>64</v>
      </c>
      <c r="E29">
        <f t="shared" si="0"/>
        <v>3211.0103654388599</v>
      </c>
      <c r="F29">
        <f t="shared" si="1"/>
        <v>3211</v>
      </c>
      <c r="G29">
        <f t="shared" si="4"/>
        <v>2.2992999998677988E-2</v>
      </c>
      <c r="I29">
        <f t="shared" si="5"/>
        <v>2.2992999998677988E-2</v>
      </c>
      <c r="O29">
        <f t="shared" ca="1" si="2"/>
        <v>-0.44698936636479436</v>
      </c>
      <c r="Q29" s="2">
        <f t="shared" si="3"/>
        <v>18932.811999999998</v>
      </c>
    </row>
    <row r="30" spans="1:21">
      <c r="A30" s="52" t="s">
        <v>93</v>
      </c>
      <c r="B30" s="56" t="s">
        <v>35</v>
      </c>
      <c r="C30" s="53">
        <v>34206.391000000003</v>
      </c>
      <c r="D30" s="53" t="s">
        <v>64</v>
      </c>
      <c r="E30">
        <f t="shared" si="0"/>
        <v>3326.0021359304733</v>
      </c>
      <c r="F30">
        <f t="shared" si="1"/>
        <v>3326</v>
      </c>
      <c r="G30">
        <f t="shared" si="4"/>
        <v>4.7380000032717362E-3</v>
      </c>
      <c r="I30">
        <f t="shared" si="5"/>
        <v>4.7380000032717362E-3</v>
      </c>
      <c r="O30">
        <f t="shared" ca="1" si="2"/>
        <v>-0.43871369074201316</v>
      </c>
      <c r="Q30" s="2">
        <f t="shared" si="3"/>
        <v>19187.891000000003</v>
      </c>
    </row>
    <row r="31" spans="1:21">
      <c r="A31" s="52" t="s">
        <v>93</v>
      </c>
      <c r="B31" s="56" t="s">
        <v>35</v>
      </c>
      <c r="C31" s="53">
        <v>34572.385000000002</v>
      </c>
      <c r="D31" s="53" t="s">
        <v>64</v>
      </c>
      <c r="E31">
        <f t="shared" si="0"/>
        <v>3490.9953264687247</v>
      </c>
      <c r="F31">
        <f t="shared" si="1"/>
        <v>3491</v>
      </c>
      <c r="G31">
        <f t="shared" si="4"/>
        <v>-1.0366999995312653E-2</v>
      </c>
      <c r="I31">
        <f t="shared" si="5"/>
        <v>-1.0366999995312653E-2</v>
      </c>
      <c r="O31">
        <f t="shared" ca="1" si="2"/>
        <v>-0.42683989528324012</v>
      </c>
      <c r="Q31" s="2">
        <f t="shared" si="3"/>
        <v>19553.885000000002</v>
      </c>
    </row>
    <row r="32" spans="1:21">
      <c r="A32" s="52" t="s">
        <v>93</v>
      </c>
      <c r="B32" s="56" t="s">
        <v>35</v>
      </c>
      <c r="C32" s="53">
        <v>34623.385999999999</v>
      </c>
      <c r="D32" s="53" t="s">
        <v>64</v>
      </c>
      <c r="E32">
        <f t="shared" si="0"/>
        <v>3513.9870086018764</v>
      </c>
      <c r="F32">
        <f t="shared" si="1"/>
        <v>3514</v>
      </c>
      <c r="G32">
        <f t="shared" si="4"/>
        <v>-2.8817999998864252E-2</v>
      </c>
      <c r="I32">
        <f t="shared" si="5"/>
        <v>-2.8817999998864252E-2</v>
      </c>
      <c r="O32">
        <f t="shared" ca="1" si="2"/>
        <v>-0.42518476015868384</v>
      </c>
      <c r="Q32" s="2">
        <f t="shared" si="3"/>
        <v>19604.885999999999</v>
      </c>
    </row>
    <row r="33" spans="1:31">
      <c r="A33" s="52" t="s">
        <v>93</v>
      </c>
      <c r="B33" s="56" t="s">
        <v>35</v>
      </c>
      <c r="C33" s="53">
        <v>34683.275999999998</v>
      </c>
      <c r="D33" s="53" t="s">
        <v>64</v>
      </c>
      <c r="E33">
        <f t="shared" si="0"/>
        <v>3540.9859271123869</v>
      </c>
      <c r="F33">
        <f t="shared" si="1"/>
        <v>3541</v>
      </c>
      <c r="G33">
        <f t="shared" si="4"/>
        <v>-3.1216999996104278E-2</v>
      </c>
      <c r="I33">
        <f t="shared" si="5"/>
        <v>-3.1216999996104278E-2</v>
      </c>
      <c r="O33">
        <f t="shared" ca="1" si="2"/>
        <v>-0.42324177544724828</v>
      </c>
      <c r="Q33" s="2">
        <f t="shared" si="3"/>
        <v>19664.775999999998</v>
      </c>
    </row>
    <row r="34" spans="1:31">
      <c r="A34" s="52" t="s">
        <v>93</v>
      </c>
      <c r="B34" s="56" t="s">
        <v>35</v>
      </c>
      <c r="C34" s="53">
        <v>35224.483999999997</v>
      </c>
      <c r="D34" s="53" t="s">
        <v>64</v>
      </c>
      <c r="E34">
        <f t="shared" si="0"/>
        <v>3784.9670706962324</v>
      </c>
      <c r="F34">
        <f t="shared" si="1"/>
        <v>3785</v>
      </c>
      <c r="G34">
        <f t="shared" si="4"/>
        <v>-7.3044999997364357E-2</v>
      </c>
      <c r="I34">
        <f t="shared" si="5"/>
        <v>-7.3044999997364357E-2</v>
      </c>
      <c r="O34">
        <f t="shared" ca="1" si="2"/>
        <v>-0.40568295064760812</v>
      </c>
      <c r="Q34" s="2">
        <f t="shared" si="3"/>
        <v>20205.983999999997</v>
      </c>
    </row>
    <row r="35" spans="1:31">
      <c r="A35" s="52" t="s">
        <v>112</v>
      </c>
      <c r="B35" s="56" t="s">
        <v>35</v>
      </c>
      <c r="C35" s="53">
        <v>35690.438000000002</v>
      </c>
      <c r="D35" s="53" t="s">
        <v>64</v>
      </c>
      <c r="E35">
        <f t="shared" si="0"/>
        <v>3995.0230746308912</v>
      </c>
      <c r="F35">
        <f t="shared" si="1"/>
        <v>3995</v>
      </c>
      <c r="G35">
        <f t="shared" si="4"/>
        <v>5.1185000003897585E-2</v>
      </c>
      <c r="I35">
        <f t="shared" si="5"/>
        <v>5.1185000003897585E-2</v>
      </c>
      <c r="O35">
        <f t="shared" ca="1" si="2"/>
        <v>-0.39057084733644243</v>
      </c>
      <c r="Q35" s="2">
        <f t="shared" si="3"/>
        <v>20671.938000000002</v>
      </c>
    </row>
    <row r="36" spans="1:31">
      <c r="A36" s="52" t="s">
        <v>112</v>
      </c>
      <c r="B36" s="56" t="s">
        <v>35</v>
      </c>
      <c r="C36" s="53">
        <v>35701.478999999999</v>
      </c>
      <c r="D36" s="53" t="s">
        <v>64</v>
      </c>
      <c r="E36">
        <f t="shared" si="0"/>
        <v>4000.000450808458</v>
      </c>
      <c r="F36">
        <f t="shared" si="1"/>
        <v>4000</v>
      </c>
      <c r="G36">
        <f t="shared" si="4"/>
        <v>1.0000000038417056E-3</v>
      </c>
      <c r="I36">
        <f t="shared" si="5"/>
        <v>1.0000000038417056E-3</v>
      </c>
      <c r="O36">
        <f t="shared" ca="1" si="2"/>
        <v>-0.39021103535284324</v>
      </c>
      <c r="Q36" s="2">
        <f t="shared" si="3"/>
        <v>20682.978999999999</v>
      </c>
    </row>
    <row r="37" spans="1:31">
      <c r="A37" s="52" t="s">
        <v>112</v>
      </c>
      <c r="B37" s="56" t="s">
        <v>35</v>
      </c>
      <c r="C37" s="53">
        <v>35721.427000000003</v>
      </c>
      <c r="D37" s="53" t="s">
        <v>64</v>
      </c>
      <c r="E37">
        <f t="shared" si="0"/>
        <v>4008.9931779156173</v>
      </c>
      <c r="F37">
        <f t="shared" si="1"/>
        <v>4009</v>
      </c>
      <c r="G37">
        <f t="shared" si="4"/>
        <v>-1.5132999993511476E-2</v>
      </c>
      <c r="I37">
        <f t="shared" si="5"/>
        <v>-1.5132999993511476E-2</v>
      </c>
      <c r="O37">
        <f t="shared" ca="1" si="2"/>
        <v>-0.38956337378236472</v>
      </c>
      <c r="Q37" s="2">
        <f t="shared" si="3"/>
        <v>20702.927000000003</v>
      </c>
    </row>
    <row r="38" spans="1:31">
      <c r="A38" t="s">
        <v>29</v>
      </c>
      <c r="C38" s="24">
        <v>48498.512999999999</v>
      </c>
      <c r="D38" s="24">
        <v>1.4999999999999999E-2</v>
      </c>
      <c r="E38">
        <f t="shared" si="0"/>
        <v>9769.0116069653523</v>
      </c>
      <c r="F38">
        <f t="shared" si="1"/>
        <v>9769</v>
      </c>
      <c r="G38">
        <f t="shared" si="4"/>
        <v>2.5746999999682885E-2</v>
      </c>
      <c r="I38">
        <f t="shared" si="5"/>
        <v>2.5746999999682885E-2</v>
      </c>
      <c r="O38">
        <f t="shared" ca="1" si="2"/>
        <v>2.4940031323894218E-2</v>
      </c>
      <c r="Q38" s="2">
        <f t="shared" si="3"/>
        <v>33480.012999999999</v>
      </c>
      <c r="AA38">
        <v>20</v>
      </c>
      <c r="AC38" t="s">
        <v>28</v>
      </c>
      <c r="AE38" t="s">
        <v>30</v>
      </c>
    </row>
    <row r="39" spans="1:31">
      <c r="A39" t="s">
        <v>32</v>
      </c>
      <c r="C39" s="24">
        <v>49101.91</v>
      </c>
      <c r="D39" s="24">
        <v>0.02</v>
      </c>
      <c r="E39">
        <f t="shared" si="0"/>
        <v>10041.028077703151</v>
      </c>
      <c r="F39">
        <f t="shared" si="1"/>
        <v>10041</v>
      </c>
      <c r="G39">
        <f t="shared" si="4"/>
        <v>6.2283000006573275E-2</v>
      </c>
      <c r="I39">
        <f t="shared" si="5"/>
        <v>6.2283000006573275E-2</v>
      </c>
      <c r="O39">
        <f t="shared" ca="1" si="2"/>
        <v>4.4513803231689852E-2</v>
      </c>
      <c r="Q39" s="2">
        <f t="shared" si="3"/>
        <v>34083.410000000003</v>
      </c>
      <c r="AA39">
        <v>20</v>
      </c>
      <c r="AC39" t="s">
        <v>31</v>
      </c>
      <c r="AE39" t="s">
        <v>30</v>
      </c>
    </row>
    <row r="40" spans="1:31">
      <c r="A40" t="s">
        <v>33</v>
      </c>
      <c r="C40" s="24">
        <v>49474.565000000002</v>
      </c>
      <c r="D40" s="24">
        <v>4.0000000000000001E-3</v>
      </c>
      <c r="E40">
        <f t="shared" si="0"/>
        <v>10209.024103375792</v>
      </c>
      <c r="F40">
        <f t="shared" si="1"/>
        <v>10209</v>
      </c>
      <c r="G40">
        <f t="shared" si="4"/>
        <v>5.3467000005184673E-2</v>
      </c>
      <c r="I40">
        <f t="shared" si="5"/>
        <v>5.3467000005184673E-2</v>
      </c>
      <c r="O40">
        <f t="shared" ca="1" si="2"/>
        <v>5.6603485880622362E-2</v>
      </c>
      <c r="Q40" s="2">
        <f t="shared" si="3"/>
        <v>34456.065000000002</v>
      </c>
      <c r="AA40">
        <v>14</v>
      </c>
      <c r="AC40" t="s">
        <v>28</v>
      </c>
      <c r="AE40" t="s">
        <v>30</v>
      </c>
    </row>
    <row r="41" spans="1:31">
      <c r="A41" t="s">
        <v>36</v>
      </c>
      <c r="B41" s="5" t="s">
        <v>35</v>
      </c>
      <c r="C41" s="24">
        <v>51275.827299999997</v>
      </c>
      <c r="D41" s="24">
        <v>1.1999999999999999E-3</v>
      </c>
      <c r="E41">
        <f t="shared" si="0"/>
        <v>11021.048382116069</v>
      </c>
      <c r="F41">
        <f t="shared" si="1"/>
        <v>11021</v>
      </c>
      <c r="G41">
        <f t="shared" si="4"/>
        <v>0.1073229999965406</v>
      </c>
      <c r="K41">
        <f>+G41</f>
        <v>0.1073229999965406</v>
      </c>
      <c r="O41">
        <f t="shared" ca="1" si="2"/>
        <v>0.11503695201712971</v>
      </c>
      <c r="Q41" s="2">
        <f t="shared" si="3"/>
        <v>36257.327299999997</v>
      </c>
    </row>
    <row r="42" spans="1:31">
      <c r="A42" s="29" t="s">
        <v>34</v>
      </c>
      <c r="B42" s="30" t="s">
        <v>35</v>
      </c>
      <c r="C42" s="31">
        <v>51679.566099999996</v>
      </c>
      <c r="D42" s="31">
        <v>7.4999999999999997E-3</v>
      </c>
      <c r="E42">
        <f t="shared" si="0"/>
        <v>11203.057247715189</v>
      </c>
      <c r="F42">
        <f t="shared" si="1"/>
        <v>11203</v>
      </c>
      <c r="G42">
        <f t="shared" si="4"/>
        <v>0.12698899999668356</v>
      </c>
      <c r="K42">
        <f>+G42</f>
        <v>0.12698899999668356</v>
      </c>
      <c r="O42">
        <f t="shared" ca="1" si="2"/>
        <v>0.12813410822013993</v>
      </c>
      <c r="Q42" s="2">
        <f t="shared" si="3"/>
        <v>36661.066099999996</v>
      </c>
    </row>
    <row r="43" spans="1:31">
      <c r="A43" s="52" t="s">
        <v>151</v>
      </c>
      <c r="B43" s="56" t="s">
        <v>35</v>
      </c>
      <c r="C43" s="53">
        <v>51697.39</v>
      </c>
      <c r="D43" s="53" t="s">
        <v>64</v>
      </c>
      <c r="E43">
        <f t="shared" si="0"/>
        <v>11211.092412578098</v>
      </c>
      <c r="F43">
        <f t="shared" si="1"/>
        <v>11211</v>
      </c>
      <c r="O43">
        <f t="shared" ca="1" si="2"/>
        <v>0.1287098073938987</v>
      </c>
      <c r="Q43" s="2">
        <f t="shared" si="3"/>
        <v>36678.89</v>
      </c>
      <c r="U43">
        <f>+C43-(C$7+F43*C$8)</f>
        <v>0.20499300000665244</v>
      </c>
    </row>
    <row r="44" spans="1:31">
      <c r="A44" s="52" t="s">
        <v>151</v>
      </c>
      <c r="B44" s="56" t="s">
        <v>35</v>
      </c>
      <c r="C44" s="53">
        <v>51719.493999999999</v>
      </c>
      <c r="D44" s="53" t="s">
        <v>64</v>
      </c>
      <c r="E44">
        <f t="shared" si="0"/>
        <v>11221.057082719295</v>
      </c>
      <c r="F44">
        <f t="shared" si="1"/>
        <v>11221</v>
      </c>
      <c r="G44">
        <f>+C44-(C$7+F44*C$8)</f>
        <v>0.12662300000374671</v>
      </c>
      <c r="I44">
        <f>+G44</f>
        <v>0.12662300000374671</v>
      </c>
      <c r="O44">
        <f t="shared" ca="1" si="2"/>
        <v>0.12942943136109708</v>
      </c>
      <c r="Q44" s="2">
        <f t="shared" si="3"/>
        <v>36700.993999999999</v>
      </c>
    </row>
    <row r="45" spans="1:31">
      <c r="A45" s="52" t="s">
        <v>151</v>
      </c>
      <c r="B45" s="56" t="s">
        <v>35</v>
      </c>
      <c r="C45" s="53">
        <v>51748.406000000003</v>
      </c>
      <c r="D45" s="53" t="s">
        <v>64</v>
      </c>
      <c r="E45">
        <f t="shared" si="0"/>
        <v>11234.090856838113</v>
      </c>
      <c r="F45">
        <f t="shared" si="1"/>
        <v>11234</v>
      </c>
      <c r="O45">
        <f t="shared" ca="1" si="2"/>
        <v>0.13036494251845487</v>
      </c>
      <c r="Q45" s="2">
        <f t="shared" si="3"/>
        <v>36729.906000000003</v>
      </c>
      <c r="U45">
        <f>+C45-(C$7+F45*C$8)</f>
        <v>0.20154200000979472</v>
      </c>
    </row>
    <row r="46" spans="1:31">
      <c r="A46" s="52" t="s">
        <v>151</v>
      </c>
      <c r="B46" s="56" t="s">
        <v>35</v>
      </c>
      <c r="C46" s="53">
        <v>51779.383000000002</v>
      </c>
      <c r="D46" s="53" t="s">
        <v>64</v>
      </c>
      <c r="E46">
        <f t="shared" si="0"/>
        <v>11248.05555042135</v>
      </c>
      <c r="F46">
        <f t="shared" si="1"/>
        <v>11248</v>
      </c>
      <c r="G46">
        <f>+C46-(C$7+F46*C$8)</f>
        <v>0.12322400000994094</v>
      </c>
      <c r="I46">
        <f>+G46</f>
        <v>0.12322400000994094</v>
      </c>
      <c r="O46">
        <f t="shared" ca="1" si="2"/>
        <v>0.13137241607253258</v>
      </c>
      <c r="Q46" s="2">
        <f t="shared" si="3"/>
        <v>36760.883000000002</v>
      </c>
    </row>
    <row r="47" spans="1:31">
      <c r="A47" s="52" t="s">
        <v>151</v>
      </c>
      <c r="B47" s="56" t="s">
        <v>48</v>
      </c>
      <c r="C47" s="53">
        <v>51780.398000000001</v>
      </c>
      <c r="D47" s="53" t="s">
        <v>64</v>
      </c>
      <c r="E47">
        <f t="shared" si="0"/>
        <v>11248.513121005557</v>
      </c>
      <c r="F47">
        <f t="shared" si="1"/>
        <v>11248.5</v>
      </c>
      <c r="O47">
        <f t="shared" ca="1" si="2"/>
        <v>0.1314083972708926</v>
      </c>
      <c r="Q47" s="2">
        <f t="shared" si="3"/>
        <v>36761.898000000001</v>
      </c>
      <c r="U47">
        <f>+C47-(C$7+F47*C$8)</f>
        <v>2.9105500005243812E-2</v>
      </c>
    </row>
    <row r="48" spans="1:31">
      <c r="A48" s="32" t="s">
        <v>45</v>
      </c>
      <c r="B48" s="33"/>
      <c r="C48" s="32">
        <v>54208.438000000002</v>
      </c>
      <c r="D48" s="32">
        <v>2.9999999999999997E-4</v>
      </c>
      <c r="E48">
        <f t="shared" si="0"/>
        <v>12343.094087782327</v>
      </c>
      <c r="F48">
        <f t="shared" si="1"/>
        <v>12343</v>
      </c>
      <c r="G48">
        <f t="shared" ref="G48:G68" si="6">+C48-(C$7+F48*C$8)</f>
        <v>0.20870900000591064</v>
      </c>
      <c r="J48">
        <f>+G48</f>
        <v>0.20870900000591064</v>
      </c>
      <c r="O48">
        <f t="shared" ca="1" si="2"/>
        <v>0.21017124048075375</v>
      </c>
      <c r="Q48" s="2">
        <f t="shared" si="3"/>
        <v>39189.938000000002</v>
      </c>
    </row>
    <row r="49" spans="1:17">
      <c r="A49" s="34" t="s">
        <v>46</v>
      </c>
      <c r="B49" s="35" t="s">
        <v>35</v>
      </c>
      <c r="C49" s="34">
        <v>54594.425600000002</v>
      </c>
      <c r="D49" s="34">
        <v>2.9999999999999997E-4</v>
      </c>
      <c r="E49">
        <f t="shared" si="0"/>
        <v>12517.100562293392</v>
      </c>
      <c r="F49">
        <f t="shared" si="1"/>
        <v>12517</v>
      </c>
      <c r="G49">
        <f t="shared" si="6"/>
        <v>0.22307100000762148</v>
      </c>
      <c r="J49">
        <f>+G49</f>
        <v>0.22307100000762148</v>
      </c>
      <c r="O49">
        <f t="shared" ca="1" si="2"/>
        <v>0.22269269751000531</v>
      </c>
      <c r="Q49" s="2">
        <f t="shared" si="3"/>
        <v>39575.925600000002</v>
      </c>
    </row>
    <row r="50" spans="1:17">
      <c r="A50" s="58" t="s">
        <v>52</v>
      </c>
      <c r="B50" s="59" t="s">
        <v>48</v>
      </c>
      <c r="C50" s="60">
        <v>55602.64488</v>
      </c>
      <c r="D50" s="60">
        <v>1E-3</v>
      </c>
      <c r="E50">
        <f t="shared" si="0"/>
        <v>12971.614340577677</v>
      </c>
      <c r="F50">
        <f t="shared" si="1"/>
        <v>12971.5</v>
      </c>
      <c r="G50">
        <f t="shared" si="6"/>
        <v>0.25363450000440935</v>
      </c>
      <c r="K50">
        <f>+G50</f>
        <v>0.25363450000440935</v>
      </c>
      <c r="O50">
        <f t="shared" ca="1" si="2"/>
        <v>0.25539960681917107</v>
      </c>
      <c r="Q50" s="2">
        <f t="shared" si="3"/>
        <v>40584.14488</v>
      </c>
    </row>
    <row r="51" spans="1:17">
      <c r="A51" s="58" t="s">
        <v>52</v>
      </c>
      <c r="B51" s="59" t="s">
        <v>48</v>
      </c>
      <c r="C51" s="60">
        <v>55602.645270000001</v>
      </c>
      <c r="D51" s="60">
        <v>5.9999999999999995E-4</v>
      </c>
      <c r="E51">
        <f t="shared" si="0"/>
        <v>12971.614516392976</v>
      </c>
      <c r="F51">
        <f t="shared" si="1"/>
        <v>12971.5</v>
      </c>
      <c r="G51">
        <f t="shared" si="6"/>
        <v>0.25402450000547105</v>
      </c>
      <c r="K51">
        <f>+G51</f>
        <v>0.25402450000547105</v>
      </c>
      <c r="O51">
        <f t="shared" ca="1" si="2"/>
        <v>0.25539960681917107</v>
      </c>
      <c r="Q51" s="2">
        <f t="shared" si="3"/>
        <v>40584.145270000001</v>
      </c>
    </row>
    <row r="52" spans="1:17">
      <c r="A52" s="58" t="s">
        <v>52</v>
      </c>
      <c r="B52" s="59" t="s">
        <v>48</v>
      </c>
      <c r="C52" s="60">
        <v>55602.647069999999</v>
      </c>
      <c r="D52" s="60">
        <v>6.9999999999999999E-4</v>
      </c>
      <c r="E52">
        <f t="shared" si="0"/>
        <v>12971.615327848198</v>
      </c>
      <c r="F52">
        <f t="shared" si="1"/>
        <v>12971.5</v>
      </c>
      <c r="G52">
        <f t="shared" si="6"/>
        <v>0.25582450000365498</v>
      </c>
      <c r="K52">
        <f>+G52</f>
        <v>0.25582450000365498</v>
      </c>
      <c r="O52">
        <f t="shared" ca="1" si="2"/>
        <v>0.25539960681917107</v>
      </c>
      <c r="Q52" s="2">
        <f t="shared" si="3"/>
        <v>40584.147069999999</v>
      </c>
    </row>
    <row r="53" spans="1:17">
      <c r="A53" s="61" t="s">
        <v>47</v>
      </c>
      <c r="B53" s="62" t="s">
        <v>35</v>
      </c>
      <c r="C53" s="61">
        <v>55641.463600000003</v>
      </c>
      <c r="D53" s="61">
        <v>1.5E-3</v>
      </c>
      <c r="E53">
        <f t="shared" si="0"/>
        <v>12989.114147857063</v>
      </c>
      <c r="F53">
        <f t="shared" si="1"/>
        <v>12989</v>
      </c>
      <c r="G53">
        <f t="shared" si="6"/>
        <v>0.25320700000156648</v>
      </c>
      <c r="J53">
        <f t="shared" ref="J53:J59" si="7">+G53</f>
        <v>0.25320700000156648</v>
      </c>
      <c r="O53">
        <f t="shared" ca="1" si="2"/>
        <v>0.2566589487617682</v>
      </c>
      <c r="Q53" s="2">
        <f t="shared" si="3"/>
        <v>40622.963600000003</v>
      </c>
    </row>
    <row r="54" spans="1:17">
      <c r="A54" s="61" t="s">
        <v>47</v>
      </c>
      <c r="B54" s="62" t="s">
        <v>48</v>
      </c>
      <c r="C54" s="61">
        <v>55642.573900000003</v>
      </c>
      <c r="D54" s="61">
        <v>3.0999999999999999E-3</v>
      </c>
      <c r="E54">
        <f t="shared" si="0"/>
        <v>12989.614680487255</v>
      </c>
      <c r="F54">
        <f t="shared" si="1"/>
        <v>12989.5</v>
      </c>
      <c r="G54">
        <f t="shared" si="6"/>
        <v>0.25438850000500679</v>
      </c>
      <c r="J54">
        <f t="shared" si="7"/>
        <v>0.25438850000500679</v>
      </c>
      <c r="O54">
        <f t="shared" ca="1" si="2"/>
        <v>0.2566949299601281</v>
      </c>
      <c r="Q54" s="2">
        <f t="shared" si="3"/>
        <v>40624.073900000003</v>
      </c>
    </row>
    <row r="55" spans="1:17">
      <c r="A55" s="61" t="s">
        <v>47</v>
      </c>
      <c r="B55" s="62" t="s">
        <v>35</v>
      </c>
      <c r="C55" s="61">
        <v>55661.427100000001</v>
      </c>
      <c r="D55" s="61">
        <v>1.8E-3</v>
      </c>
      <c r="E55">
        <f t="shared" si="0"/>
        <v>12998.113862495307</v>
      </c>
      <c r="F55">
        <f t="shared" si="1"/>
        <v>12998</v>
      </c>
      <c r="G55">
        <f t="shared" si="6"/>
        <v>0.25257400000555208</v>
      </c>
      <c r="J55">
        <f t="shared" si="7"/>
        <v>0.25257400000555208</v>
      </c>
      <c r="O55">
        <f t="shared" ca="1" si="2"/>
        <v>0.25730661033224678</v>
      </c>
      <c r="Q55" s="2">
        <f t="shared" si="3"/>
        <v>40642.927100000001</v>
      </c>
    </row>
    <row r="56" spans="1:17">
      <c r="A56" s="61" t="s">
        <v>47</v>
      </c>
      <c r="B56" s="62" t="s">
        <v>48</v>
      </c>
      <c r="C56" s="61">
        <v>55662.539400000001</v>
      </c>
      <c r="D56" s="61">
        <v>1.61E-2</v>
      </c>
      <c r="E56">
        <f t="shared" si="0"/>
        <v>12998.615296742415</v>
      </c>
      <c r="F56">
        <f t="shared" si="1"/>
        <v>12998.5</v>
      </c>
      <c r="G56">
        <f t="shared" si="6"/>
        <v>0.25575550000212388</v>
      </c>
      <c r="J56">
        <f t="shared" si="7"/>
        <v>0.25575550000212388</v>
      </c>
      <c r="O56">
        <f t="shared" ca="1" si="2"/>
        <v>0.25734259153060668</v>
      </c>
      <c r="Q56" s="2">
        <f t="shared" si="3"/>
        <v>40644.039400000001</v>
      </c>
    </row>
    <row r="57" spans="1:17">
      <c r="A57" s="61" t="s">
        <v>47</v>
      </c>
      <c r="B57" s="62" t="s">
        <v>35</v>
      </c>
      <c r="C57" s="61">
        <v>55672.5242</v>
      </c>
      <c r="D57" s="61">
        <v>1E-3</v>
      </c>
      <c r="E57">
        <f t="shared" si="0"/>
        <v>13003.116529027333</v>
      </c>
      <c r="F57">
        <f t="shared" si="1"/>
        <v>13003</v>
      </c>
      <c r="G57">
        <f t="shared" si="6"/>
        <v>0.25848899999982677</v>
      </c>
      <c r="J57">
        <f t="shared" si="7"/>
        <v>0.25848899999982677</v>
      </c>
      <c r="O57">
        <f t="shared" ca="1" si="2"/>
        <v>0.25766642231584591</v>
      </c>
      <c r="Q57" s="2">
        <f t="shared" si="3"/>
        <v>40654.0242</v>
      </c>
    </row>
    <row r="58" spans="1:17">
      <c r="A58" s="61" t="s">
        <v>47</v>
      </c>
      <c r="B58" s="62" t="s">
        <v>48</v>
      </c>
      <c r="C58" s="61">
        <v>55682.504200000003</v>
      </c>
      <c r="D58" s="61">
        <v>7.4999999999999997E-3</v>
      </c>
      <c r="E58">
        <f t="shared" si="0"/>
        <v>13007.615597431657</v>
      </c>
      <c r="F58">
        <f t="shared" si="1"/>
        <v>13007.5</v>
      </c>
      <c r="G58">
        <f t="shared" si="6"/>
        <v>0.25642250000237254</v>
      </c>
      <c r="J58">
        <f t="shared" si="7"/>
        <v>0.25642250000237254</v>
      </c>
      <c r="O58">
        <f t="shared" ca="1" si="2"/>
        <v>0.25799025310108514</v>
      </c>
      <c r="Q58" s="2">
        <f t="shared" si="3"/>
        <v>40664.004200000003</v>
      </c>
    </row>
    <row r="59" spans="1:17">
      <c r="A59" s="61" t="s">
        <v>47</v>
      </c>
      <c r="B59" s="62" t="s">
        <v>35</v>
      </c>
      <c r="C59" s="61">
        <v>55692.489300000001</v>
      </c>
      <c r="D59" s="61">
        <v>2.0999999999999999E-3</v>
      </c>
      <c r="E59">
        <f t="shared" si="0"/>
        <v>13012.116964959112</v>
      </c>
      <c r="F59">
        <f t="shared" si="1"/>
        <v>13012</v>
      </c>
      <c r="G59">
        <f t="shared" si="6"/>
        <v>0.25945599999977276</v>
      </c>
      <c r="J59">
        <f t="shared" si="7"/>
        <v>0.25945599999977276</v>
      </c>
      <c r="O59">
        <f t="shared" ca="1" si="2"/>
        <v>0.25831408388632449</v>
      </c>
      <c r="Q59" s="2">
        <f t="shared" si="3"/>
        <v>40673.989300000001</v>
      </c>
    </row>
    <row r="60" spans="1:17">
      <c r="A60" s="58" t="s">
        <v>52</v>
      </c>
      <c r="B60" s="59" t="s">
        <v>35</v>
      </c>
      <c r="C60" s="60">
        <v>55712.453860000001</v>
      </c>
      <c r="D60" s="60">
        <v>1E-4</v>
      </c>
      <c r="E60">
        <f t="shared" si="0"/>
        <v>13021.117157454322</v>
      </c>
      <c r="F60">
        <f t="shared" si="1"/>
        <v>13021</v>
      </c>
      <c r="G60">
        <f t="shared" si="6"/>
        <v>0.25988300000608433</v>
      </c>
      <c r="K60">
        <f t="shared" ref="K60:K68" si="8">+G60</f>
        <v>0.25988300000608433</v>
      </c>
      <c r="O60">
        <f t="shared" ca="1" si="2"/>
        <v>0.25896174545680295</v>
      </c>
      <c r="Q60" s="2">
        <f t="shared" si="3"/>
        <v>40693.953860000001</v>
      </c>
    </row>
    <row r="61" spans="1:17">
      <c r="A61" s="58" t="s">
        <v>52</v>
      </c>
      <c r="B61" s="59" t="s">
        <v>35</v>
      </c>
      <c r="C61" s="60">
        <v>55712.453990000002</v>
      </c>
      <c r="D61" s="60">
        <v>1E-4</v>
      </c>
      <c r="E61">
        <f t="shared" si="0"/>
        <v>13021.117216059423</v>
      </c>
      <c r="F61">
        <f t="shared" si="1"/>
        <v>13021</v>
      </c>
      <c r="G61">
        <f t="shared" si="6"/>
        <v>0.26001300000643823</v>
      </c>
      <c r="K61">
        <f t="shared" si="8"/>
        <v>0.26001300000643823</v>
      </c>
      <c r="O61">
        <f t="shared" ca="1" si="2"/>
        <v>0.25896174545680295</v>
      </c>
      <c r="Q61" s="2">
        <f t="shared" si="3"/>
        <v>40693.953990000002</v>
      </c>
    </row>
    <row r="62" spans="1:17">
      <c r="A62" s="58" t="s">
        <v>52</v>
      </c>
      <c r="B62" s="59" t="s">
        <v>35</v>
      </c>
      <c r="C62" s="60">
        <v>55712.454030000001</v>
      </c>
      <c r="D62" s="60">
        <v>1E-4</v>
      </c>
      <c r="E62">
        <f t="shared" si="0"/>
        <v>13021.11723409176</v>
      </c>
      <c r="F62">
        <f t="shared" si="1"/>
        <v>13021</v>
      </c>
      <c r="G62">
        <f t="shared" si="6"/>
        <v>0.26005300000542775</v>
      </c>
      <c r="K62">
        <f t="shared" si="8"/>
        <v>0.26005300000542775</v>
      </c>
      <c r="O62">
        <f t="shared" ca="1" si="2"/>
        <v>0.25896174545680295</v>
      </c>
      <c r="Q62" s="2">
        <f t="shared" si="3"/>
        <v>40693.954030000001</v>
      </c>
    </row>
    <row r="63" spans="1:17">
      <c r="A63" s="58" t="s">
        <v>52</v>
      </c>
      <c r="B63" s="59" t="s">
        <v>35</v>
      </c>
      <c r="C63" s="60">
        <v>55978.651129999998</v>
      </c>
      <c r="D63" s="60">
        <v>1E-4</v>
      </c>
      <c r="E63">
        <f t="shared" si="0"/>
        <v>13141.121138093</v>
      </c>
      <c r="F63">
        <f t="shared" si="1"/>
        <v>13141</v>
      </c>
      <c r="G63">
        <f t="shared" si="6"/>
        <v>0.26871299999766052</v>
      </c>
      <c r="K63">
        <f t="shared" si="8"/>
        <v>0.26871299999766052</v>
      </c>
      <c r="O63">
        <f t="shared" ca="1" si="2"/>
        <v>0.26759723306318339</v>
      </c>
      <c r="Q63" s="2">
        <f t="shared" si="3"/>
        <v>40960.151129999998</v>
      </c>
    </row>
    <row r="64" spans="1:17">
      <c r="A64" s="58" t="s">
        <v>52</v>
      </c>
      <c r="B64" s="59" t="s">
        <v>35</v>
      </c>
      <c r="C64" s="60">
        <v>55978.651239999999</v>
      </c>
      <c r="D64" s="60">
        <v>1E-4</v>
      </c>
      <c r="E64">
        <f t="shared" si="0"/>
        <v>13141.121187681931</v>
      </c>
      <c r="F64">
        <f t="shared" si="1"/>
        <v>13141</v>
      </c>
      <c r="G64">
        <f t="shared" si="6"/>
        <v>0.26882299999851966</v>
      </c>
      <c r="K64">
        <f t="shared" si="8"/>
        <v>0.26882299999851966</v>
      </c>
      <c r="O64">
        <f t="shared" ca="1" si="2"/>
        <v>0.26759723306318339</v>
      </c>
      <c r="Q64" s="2">
        <f t="shared" si="3"/>
        <v>40960.151239999999</v>
      </c>
    </row>
    <row r="65" spans="1:17">
      <c r="A65" s="58" t="s">
        <v>52</v>
      </c>
      <c r="B65" s="59" t="s">
        <v>35</v>
      </c>
      <c r="C65" s="60">
        <v>55978.651270000002</v>
      </c>
      <c r="D65" s="60">
        <v>2.0000000000000001E-4</v>
      </c>
      <c r="E65">
        <f t="shared" si="0"/>
        <v>13141.121201206186</v>
      </c>
      <c r="F65">
        <f t="shared" si="1"/>
        <v>13141</v>
      </c>
      <c r="G65">
        <f t="shared" si="6"/>
        <v>0.26885300000139978</v>
      </c>
      <c r="K65">
        <f t="shared" si="8"/>
        <v>0.26885300000139978</v>
      </c>
      <c r="O65">
        <f t="shared" ca="1" si="2"/>
        <v>0.26759723306318339</v>
      </c>
      <c r="Q65" s="2">
        <f t="shared" si="3"/>
        <v>40960.151270000002</v>
      </c>
    </row>
    <row r="66" spans="1:17">
      <c r="A66" s="36" t="s">
        <v>53</v>
      </c>
      <c r="B66" s="37" t="s">
        <v>35</v>
      </c>
      <c r="C66" s="38">
        <v>56861.539449999997</v>
      </c>
      <c r="D66" s="36">
        <v>2.9999999999999997E-4</v>
      </c>
      <c r="E66">
        <f t="shared" si="0"/>
        <v>13539.13465964187</v>
      </c>
      <c r="F66">
        <f t="shared" si="1"/>
        <v>13539</v>
      </c>
      <c r="G66">
        <f t="shared" si="6"/>
        <v>0.29870700000174111</v>
      </c>
      <c r="K66">
        <f t="shared" si="8"/>
        <v>0.29870700000174111</v>
      </c>
      <c r="O66">
        <f t="shared" ca="1" si="2"/>
        <v>0.2962382669576783</v>
      </c>
      <c r="Q66" s="2">
        <f t="shared" si="3"/>
        <v>41843.039449999997</v>
      </c>
    </row>
    <row r="67" spans="1:17">
      <c r="A67" s="36" t="s">
        <v>53</v>
      </c>
      <c r="B67" s="37" t="s">
        <v>35</v>
      </c>
      <c r="C67" s="38">
        <v>56861.540150000001</v>
      </c>
      <c r="D67" s="36">
        <v>1E-4</v>
      </c>
      <c r="E67">
        <f t="shared" si="0"/>
        <v>13539.134975207791</v>
      </c>
      <c r="F67">
        <f t="shared" si="1"/>
        <v>13539</v>
      </c>
      <c r="G67">
        <f t="shared" si="6"/>
        <v>0.29940700000588549</v>
      </c>
      <c r="K67">
        <f t="shared" si="8"/>
        <v>0.29940700000588549</v>
      </c>
      <c r="O67">
        <f t="shared" ca="1" si="2"/>
        <v>0.2962382669576783</v>
      </c>
      <c r="Q67" s="2">
        <f t="shared" si="3"/>
        <v>41843.040150000001</v>
      </c>
    </row>
    <row r="68" spans="1:17">
      <c r="A68" s="36" t="s">
        <v>53</v>
      </c>
      <c r="B68" s="37" t="s">
        <v>35</v>
      </c>
      <c r="C68" s="38">
        <v>56861.540289999997</v>
      </c>
      <c r="D68" s="36">
        <v>4.0000000000000002E-4</v>
      </c>
      <c r="E68">
        <f t="shared" si="0"/>
        <v>13539.135038320974</v>
      </c>
      <c r="F68">
        <f t="shared" si="1"/>
        <v>13539</v>
      </c>
      <c r="G68">
        <f t="shared" si="6"/>
        <v>0.2995470000023488</v>
      </c>
      <c r="K68">
        <f t="shared" si="8"/>
        <v>0.2995470000023488</v>
      </c>
      <c r="O68">
        <f t="shared" ca="1" si="2"/>
        <v>0.2962382669576783</v>
      </c>
      <c r="Q68" s="2">
        <f t="shared" si="3"/>
        <v>41843.040289999997</v>
      </c>
    </row>
    <row r="69" spans="1:17">
      <c r="A69" s="63" t="s">
        <v>231</v>
      </c>
      <c r="B69" s="64" t="s">
        <v>35</v>
      </c>
      <c r="C69" s="65">
        <v>57500.414210000003</v>
      </c>
      <c r="D69" s="65">
        <v>1E-4</v>
      </c>
      <c r="E69">
        <f>+(C69-C$7)/C$8</f>
        <v>13827.144804635396</v>
      </c>
      <c r="F69">
        <f t="shared" si="1"/>
        <v>13827</v>
      </c>
      <c r="G69">
        <f>+C69-(C$7+F69*C$8)</f>
        <v>0.32121100000222214</v>
      </c>
      <c r="K69">
        <f>+G69</f>
        <v>0.32121100000222214</v>
      </c>
      <c r="O69">
        <f ca="1">+C$11+C$12*$F69</f>
        <v>0.31696343721299125</v>
      </c>
      <c r="Q69" s="2">
        <f>+C69-15018.5</f>
        <v>42481.914210000003</v>
      </c>
    </row>
    <row r="70" spans="1:17">
      <c r="C70" s="11"/>
      <c r="D70" s="11"/>
    </row>
    <row r="71" spans="1:17">
      <c r="C71" s="11"/>
      <c r="D71" s="11"/>
    </row>
    <row r="72" spans="1:17">
      <c r="C72" s="11"/>
      <c r="D72" s="11"/>
    </row>
    <row r="73" spans="1:17">
      <c r="C73" s="11"/>
      <c r="D73" s="11"/>
    </row>
    <row r="74" spans="1:17">
      <c r="C74" s="11"/>
      <c r="D74" s="11"/>
    </row>
    <row r="75" spans="1:17">
      <c r="C75" s="11"/>
      <c r="D75" s="11"/>
    </row>
    <row r="76" spans="1:17">
      <c r="C76" s="11"/>
      <c r="D76" s="11"/>
    </row>
    <row r="77" spans="1:17">
      <c r="C77" s="11"/>
      <c r="D77" s="11"/>
    </row>
    <row r="78" spans="1:17">
      <c r="C78" s="11"/>
      <c r="D78" s="11"/>
    </row>
    <row r="79" spans="1:17">
      <c r="C79" s="11"/>
      <c r="D79" s="11"/>
    </row>
    <row r="80" spans="1:17">
      <c r="C80" s="11"/>
      <c r="D80" s="11"/>
    </row>
    <row r="81" spans="3:4">
      <c r="C81" s="11"/>
      <c r="D81" s="11"/>
    </row>
    <row r="82" spans="3:4">
      <c r="C82" s="11"/>
      <c r="D82" s="11"/>
    </row>
    <row r="83" spans="3:4">
      <c r="C83" s="11"/>
      <c r="D83" s="11"/>
    </row>
    <row r="84" spans="3:4">
      <c r="C84" s="11"/>
      <c r="D84" s="11"/>
    </row>
    <row r="85" spans="3:4">
      <c r="C85" s="11"/>
      <c r="D85" s="11"/>
    </row>
    <row r="86" spans="3:4">
      <c r="C86" s="11"/>
      <c r="D86" s="11"/>
    </row>
    <row r="87" spans="3:4">
      <c r="C87" s="11"/>
      <c r="D87" s="11"/>
    </row>
    <row r="88" spans="3:4">
      <c r="C88" s="11"/>
      <c r="D88" s="11"/>
    </row>
    <row r="89" spans="3:4">
      <c r="C89" s="11"/>
      <c r="D89" s="11"/>
    </row>
    <row r="90" spans="3:4">
      <c r="C90" s="11"/>
      <c r="D90" s="11"/>
    </row>
    <row r="91" spans="3:4">
      <c r="C91" s="11"/>
      <c r="D91" s="11"/>
    </row>
    <row r="92" spans="3:4">
      <c r="C92" s="11"/>
      <c r="D92" s="11"/>
    </row>
    <row r="93" spans="3:4">
      <c r="C93" s="11"/>
      <c r="D93" s="11"/>
    </row>
  </sheetData>
  <phoneticPr fontId="8" type="noConversion"/>
  <hyperlinks>
    <hyperlink ref="H776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9"/>
  <sheetViews>
    <sheetView topLeftCell="A7" workbookViewId="0">
      <selection activeCell="A34" sqref="A34:D54"/>
    </sheetView>
  </sheetViews>
  <sheetFormatPr defaultRowHeight="12.75"/>
  <cols>
    <col min="1" max="1" width="19.7109375" style="11" customWidth="1"/>
    <col min="2" max="2" width="4.42578125" style="13" customWidth="1"/>
    <col min="3" max="3" width="12.7109375" style="11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1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39" t="s">
        <v>54</v>
      </c>
      <c r="I1" s="40" t="s">
        <v>55</v>
      </c>
      <c r="J1" s="41" t="s">
        <v>56</v>
      </c>
    </row>
    <row r="2" spans="1:16">
      <c r="I2" s="42" t="s">
        <v>57</v>
      </c>
      <c r="J2" s="43" t="s">
        <v>58</v>
      </c>
    </row>
    <row r="3" spans="1:16">
      <c r="A3" s="44" t="s">
        <v>59</v>
      </c>
      <c r="I3" s="42" t="s">
        <v>60</v>
      </c>
      <c r="J3" s="43" t="s">
        <v>61</v>
      </c>
    </row>
    <row r="4" spans="1:16">
      <c r="I4" s="42" t="s">
        <v>62</v>
      </c>
      <c r="J4" s="43" t="s">
        <v>61</v>
      </c>
    </row>
    <row r="5" spans="1:16" ht="13.5" thickBot="1">
      <c r="I5" s="45" t="s">
        <v>63</v>
      </c>
      <c r="J5" s="46" t="s">
        <v>64</v>
      </c>
    </row>
    <row r="10" spans="1:16" ht="13.5" thickBot="1"/>
    <row r="11" spans="1:16" ht="12.75" customHeight="1" thickBot="1">
      <c r="A11" s="11" t="str">
        <f t="shared" ref="A11:A54" si="0">P11</f>
        <v> BBS 98 </v>
      </c>
      <c r="B11" s="5" t="str">
        <f t="shared" ref="B11:B54" si="1">IF(H11=INT(H11),"I","II")</f>
        <v>I</v>
      </c>
      <c r="C11" s="11">
        <f t="shared" ref="C11:C54" si="2">1*G11</f>
        <v>48498.512999999999</v>
      </c>
      <c r="D11" s="13" t="str">
        <f t="shared" ref="D11:D54" si="3">VLOOKUP(F11,I$1:J$5,2,FALSE)</f>
        <v>vis</v>
      </c>
      <c r="E11" s="47">
        <f>VLOOKUP(C11,Active!C$21:E$973,3,FALSE)</f>
        <v>9769.0116069653523</v>
      </c>
      <c r="F11" s="5" t="s">
        <v>63</v>
      </c>
      <c r="G11" s="13" t="str">
        <f t="shared" ref="G11:G54" si="4">MID(I11,3,LEN(I11)-3)</f>
        <v>48498.513</v>
      </c>
      <c r="H11" s="11">
        <f t="shared" ref="H11:H54" si="5">1*K11</f>
        <v>9769</v>
      </c>
      <c r="I11" s="48" t="s">
        <v>119</v>
      </c>
      <c r="J11" s="49" t="s">
        <v>120</v>
      </c>
      <c r="K11" s="48">
        <v>9769</v>
      </c>
      <c r="L11" s="48" t="s">
        <v>121</v>
      </c>
      <c r="M11" s="49" t="s">
        <v>122</v>
      </c>
      <c r="N11" s="49"/>
      <c r="O11" s="50" t="s">
        <v>123</v>
      </c>
      <c r="P11" s="50" t="s">
        <v>124</v>
      </c>
    </row>
    <row r="12" spans="1:16" ht="12.75" customHeight="1" thickBot="1">
      <c r="A12" s="11" t="str">
        <f t="shared" si="0"/>
        <v> BBS 104 </v>
      </c>
      <c r="B12" s="5" t="str">
        <f t="shared" si="1"/>
        <v>I</v>
      </c>
      <c r="C12" s="11">
        <f t="shared" si="2"/>
        <v>49101.91</v>
      </c>
      <c r="D12" s="13" t="str">
        <f t="shared" si="3"/>
        <v>vis</v>
      </c>
      <c r="E12" s="47">
        <f>VLOOKUP(C12,Active!C$21:E$973,3,FALSE)</f>
        <v>10041.028077703151</v>
      </c>
      <c r="F12" s="5" t="s">
        <v>63</v>
      </c>
      <c r="G12" s="13" t="str">
        <f t="shared" si="4"/>
        <v>49101.91</v>
      </c>
      <c r="H12" s="11">
        <f t="shared" si="5"/>
        <v>10041</v>
      </c>
      <c r="I12" s="48" t="s">
        <v>125</v>
      </c>
      <c r="J12" s="49" t="s">
        <v>126</v>
      </c>
      <c r="K12" s="48">
        <v>10041</v>
      </c>
      <c r="L12" s="48" t="s">
        <v>127</v>
      </c>
      <c r="M12" s="49" t="s">
        <v>128</v>
      </c>
      <c r="N12" s="49" t="s">
        <v>129</v>
      </c>
      <c r="O12" s="50" t="s">
        <v>130</v>
      </c>
      <c r="P12" s="50" t="s">
        <v>131</v>
      </c>
    </row>
    <row r="13" spans="1:16" ht="12.75" customHeight="1" thickBot="1">
      <c r="A13" s="11" t="str">
        <f t="shared" si="0"/>
        <v> BBS 107 </v>
      </c>
      <c r="B13" s="5" t="str">
        <f t="shared" si="1"/>
        <v>I</v>
      </c>
      <c r="C13" s="11">
        <f t="shared" si="2"/>
        <v>49474.565000000002</v>
      </c>
      <c r="D13" s="13" t="str">
        <f t="shared" si="3"/>
        <v>vis</v>
      </c>
      <c r="E13" s="47">
        <f>VLOOKUP(C13,Active!C$21:E$973,3,FALSE)</f>
        <v>10209.024103375792</v>
      </c>
      <c r="F13" s="5" t="s">
        <v>63</v>
      </c>
      <c r="G13" s="13" t="str">
        <f t="shared" si="4"/>
        <v>49474.565</v>
      </c>
      <c r="H13" s="11">
        <f t="shared" si="5"/>
        <v>10209</v>
      </c>
      <c r="I13" s="48" t="s">
        <v>132</v>
      </c>
      <c r="J13" s="49" t="s">
        <v>133</v>
      </c>
      <c r="K13" s="48">
        <v>10209</v>
      </c>
      <c r="L13" s="48" t="s">
        <v>134</v>
      </c>
      <c r="M13" s="49" t="s">
        <v>122</v>
      </c>
      <c r="N13" s="49"/>
      <c r="O13" s="50" t="s">
        <v>123</v>
      </c>
      <c r="P13" s="50" t="s">
        <v>135</v>
      </c>
    </row>
    <row r="14" spans="1:16" ht="12.75" customHeight="1" thickBot="1">
      <c r="A14" s="11" t="str">
        <f t="shared" si="0"/>
        <v>IBVS 5027 </v>
      </c>
      <c r="B14" s="5" t="str">
        <f t="shared" si="1"/>
        <v>I</v>
      </c>
      <c r="C14" s="11">
        <f t="shared" si="2"/>
        <v>51275.827299999997</v>
      </c>
      <c r="D14" s="13" t="str">
        <f t="shared" si="3"/>
        <v>vis</v>
      </c>
      <c r="E14" s="47">
        <f>VLOOKUP(C14,Active!C$21:E$973,3,FALSE)</f>
        <v>11021.048382116069</v>
      </c>
      <c r="F14" s="5" t="s">
        <v>63</v>
      </c>
      <c r="G14" s="13" t="str">
        <f t="shared" si="4"/>
        <v>51275.8273</v>
      </c>
      <c r="H14" s="11">
        <f t="shared" si="5"/>
        <v>11021</v>
      </c>
      <c r="I14" s="48" t="s">
        <v>136</v>
      </c>
      <c r="J14" s="49" t="s">
        <v>137</v>
      </c>
      <c r="K14" s="48">
        <v>11021</v>
      </c>
      <c r="L14" s="48" t="s">
        <v>138</v>
      </c>
      <c r="M14" s="49" t="s">
        <v>128</v>
      </c>
      <c r="N14" s="49" t="s">
        <v>139</v>
      </c>
      <c r="O14" s="50" t="s">
        <v>130</v>
      </c>
      <c r="P14" s="51" t="s">
        <v>140</v>
      </c>
    </row>
    <row r="15" spans="1:16" ht="12.75" customHeight="1" thickBot="1">
      <c r="A15" s="11" t="str">
        <f t="shared" si="0"/>
        <v>IBVS 5287 </v>
      </c>
      <c r="B15" s="5" t="str">
        <f t="shared" si="1"/>
        <v>I</v>
      </c>
      <c r="C15" s="11">
        <f t="shared" si="2"/>
        <v>51679.566099999996</v>
      </c>
      <c r="D15" s="13" t="str">
        <f t="shared" si="3"/>
        <v>vis</v>
      </c>
      <c r="E15" s="47">
        <f>VLOOKUP(C15,Active!C$21:E$973,3,FALSE)</f>
        <v>11203.057247715189</v>
      </c>
      <c r="F15" s="5" t="s">
        <v>63</v>
      </c>
      <c r="G15" s="13" t="str">
        <f t="shared" si="4"/>
        <v>51679.5661</v>
      </c>
      <c r="H15" s="11">
        <f t="shared" si="5"/>
        <v>11203</v>
      </c>
      <c r="I15" s="48" t="s">
        <v>141</v>
      </c>
      <c r="J15" s="49" t="s">
        <v>142</v>
      </c>
      <c r="K15" s="48">
        <v>11203</v>
      </c>
      <c r="L15" s="48" t="s">
        <v>143</v>
      </c>
      <c r="M15" s="49" t="s">
        <v>128</v>
      </c>
      <c r="N15" s="49" t="s">
        <v>144</v>
      </c>
      <c r="O15" s="50" t="s">
        <v>145</v>
      </c>
      <c r="P15" s="51" t="s">
        <v>146</v>
      </c>
    </row>
    <row r="16" spans="1:16" ht="12.75" customHeight="1" thickBot="1">
      <c r="A16" s="11" t="str">
        <f t="shared" si="0"/>
        <v>BAVM 186 </v>
      </c>
      <c r="B16" s="5" t="str">
        <f t="shared" si="1"/>
        <v>I</v>
      </c>
      <c r="C16" s="11">
        <f t="shared" si="2"/>
        <v>54208.438000000002</v>
      </c>
      <c r="D16" s="13" t="str">
        <f t="shared" si="3"/>
        <v>vis</v>
      </c>
      <c r="E16" s="47">
        <f>VLOOKUP(C16,Active!C$21:E$973,3,FALSE)</f>
        <v>12343.094087782327</v>
      </c>
      <c r="F16" s="5" t="s">
        <v>63</v>
      </c>
      <c r="G16" s="13" t="str">
        <f t="shared" si="4"/>
        <v>54208.4380</v>
      </c>
      <c r="H16" s="11">
        <f t="shared" si="5"/>
        <v>12343</v>
      </c>
      <c r="I16" s="48" t="s">
        <v>164</v>
      </c>
      <c r="J16" s="49" t="s">
        <v>165</v>
      </c>
      <c r="K16" s="48">
        <v>12343</v>
      </c>
      <c r="L16" s="48" t="s">
        <v>166</v>
      </c>
      <c r="M16" s="49" t="s">
        <v>167</v>
      </c>
      <c r="N16" s="49" t="s">
        <v>168</v>
      </c>
      <c r="O16" s="50" t="s">
        <v>169</v>
      </c>
      <c r="P16" s="51" t="s">
        <v>170</v>
      </c>
    </row>
    <row r="17" spans="1:16" ht="12.75" customHeight="1" thickBot="1">
      <c r="A17" s="11" t="str">
        <f t="shared" si="0"/>
        <v>BAVM 201 </v>
      </c>
      <c r="B17" s="5" t="str">
        <f t="shared" si="1"/>
        <v>I</v>
      </c>
      <c r="C17" s="11">
        <f t="shared" si="2"/>
        <v>54594.425600000002</v>
      </c>
      <c r="D17" s="13" t="str">
        <f t="shared" si="3"/>
        <v>vis</v>
      </c>
      <c r="E17" s="47">
        <f>VLOOKUP(C17,Active!C$21:E$973,3,FALSE)</f>
        <v>12517.100562293392</v>
      </c>
      <c r="F17" s="5" t="s">
        <v>63</v>
      </c>
      <c r="G17" s="13" t="str">
        <f t="shared" si="4"/>
        <v>54594.4256</v>
      </c>
      <c r="H17" s="11">
        <f t="shared" si="5"/>
        <v>12517</v>
      </c>
      <c r="I17" s="48" t="s">
        <v>171</v>
      </c>
      <c r="J17" s="49" t="s">
        <v>172</v>
      </c>
      <c r="K17" s="48" t="s">
        <v>173</v>
      </c>
      <c r="L17" s="48" t="s">
        <v>174</v>
      </c>
      <c r="M17" s="49" t="s">
        <v>167</v>
      </c>
      <c r="N17" s="49" t="s">
        <v>175</v>
      </c>
      <c r="O17" s="50" t="s">
        <v>176</v>
      </c>
      <c r="P17" s="51" t="s">
        <v>177</v>
      </c>
    </row>
    <row r="18" spans="1:16" ht="12.75" customHeight="1" thickBot="1">
      <c r="A18" s="11" t="str">
        <f t="shared" si="0"/>
        <v>OEJV 0160 </v>
      </c>
      <c r="B18" s="5" t="str">
        <f t="shared" si="1"/>
        <v>II</v>
      </c>
      <c r="C18" s="11">
        <f t="shared" si="2"/>
        <v>55602.64488</v>
      </c>
      <c r="D18" s="13" t="str">
        <f t="shared" si="3"/>
        <v>vis</v>
      </c>
      <c r="E18" s="47">
        <f>VLOOKUP(C18,Active!C$21:E$973,3,FALSE)</f>
        <v>12971.614340577677</v>
      </c>
      <c r="F18" s="5" t="s">
        <v>63</v>
      </c>
      <c r="G18" s="13" t="str">
        <f t="shared" si="4"/>
        <v>55602.64488</v>
      </c>
      <c r="H18" s="11">
        <f t="shared" si="5"/>
        <v>12971.5</v>
      </c>
      <c r="I18" s="48" t="s">
        <v>178</v>
      </c>
      <c r="J18" s="49" t="s">
        <v>179</v>
      </c>
      <c r="K18" s="48" t="s">
        <v>180</v>
      </c>
      <c r="L18" s="48" t="s">
        <v>181</v>
      </c>
      <c r="M18" s="49" t="s">
        <v>167</v>
      </c>
      <c r="N18" s="49" t="s">
        <v>63</v>
      </c>
      <c r="O18" s="50" t="s">
        <v>182</v>
      </c>
      <c r="P18" s="51" t="s">
        <v>183</v>
      </c>
    </row>
    <row r="19" spans="1:16" ht="12.75" customHeight="1" thickBot="1">
      <c r="A19" s="11" t="str">
        <f t="shared" si="0"/>
        <v>OEJV 0160 </v>
      </c>
      <c r="B19" s="5" t="str">
        <f t="shared" si="1"/>
        <v>II</v>
      </c>
      <c r="C19" s="11">
        <f t="shared" si="2"/>
        <v>55602.645270000001</v>
      </c>
      <c r="D19" s="13" t="str">
        <f t="shared" si="3"/>
        <v>vis</v>
      </c>
      <c r="E19" s="47">
        <f>VLOOKUP(C19,Active!C$21:E$973,3,FALSE)</f>
        <v>12971.614516392976</v>
      </c>
      <c r="F19" s="5" t="s">
        <v>63</v>
      </c>
      <c r="G19" s="13" t="str">
        <f t="shared" si="4"/>
        <v>55602.64527</v>
      </c>
      <c r="H19" s="11">
        <f t="shared" si="5"/>
        <v>12971.5</v>
      </c>
      <c r="I19" s="48" t="s">
        <v>184</v>
      </c>
      <c r="J19" s="49" t="s">
        <v>185</v>
      </c>
      <c r="K19" s="48" t="s">
        <v>180</v>
      </c>
      <c r="L19" s="48" t="s">
        <v>186</v>
      </c>
      <c r="M19" s="49" t="s">
        <v>167</v>
      </c>
      <c r="N19" s="49" t="s">
        <v>35</v>
      </c>
      <c r="O19" s="50" t="s">
        <v>182</v>
      </c>
      <c r="P19" s="51" t="s">
        <v>183</v>
      </c>
    </row>
    <row r="20" spans="1:16" ht="12.75" customHeight="1" thickBot="1">
      <c r="A20" s="11" t="str">
        <f t="shared" si="0"/>
        <v>OEJV 0160 </v>
      </c>
      <c r="B20" s="5" t="str">
        <f t="shared" si="1"/>
        <v>II</v>
      </c>
      <c r="C20" s="11">
        <f t="shared" si="2"/>
        <v>55602.647069999999</v>
      </c>
      <c r="D20" s="13" t="str">
        <f t="shared" si="3"/>
        <v>vis</v>
      </c>
      <c r="E20" s="47">
        <f>VLOOKUP(C20,Active!C$21:E$973,3,FALSE)</f>
        <v>12971.615327848198</v>
      </c>
      <c r="F20" s="5" t="s">
        <v>63</v>
      </c>
      <c r="G20" s="13" t="str">
        <f t="shared" si="4"/>
        <v>55602.64707</v>
      </c>
      <c r="H20" s="11">
        <f t="shared" si="5"/>
        <v>12971.5</v>
      </c>
      <c r="I20" s="48" t="s">
        <v>187</v>
      </c>
      <c r="J20" s="49" t="s">
        <v>188</v>
      </c>
      <c r="K20" s="48" t="s">
        <v>180</v>
      </c>
      <c r="L20" s="48" t="s">
        <v>189</v>
      </c>
      <c r="M20" s="49" t="s">
        <v>167</v>
      </c>
      <c r="N20" s="49" t="s">
        <v>144</v>
      </c>
      <c r="O20" s="50" t="s">
        <v>182</v>
      </c>
      <c r="P20" s="51" t="s">
        <v>183</v>
      </c>
    </row>
    <row r="21" spans="1:16" ht="12.75" customHeight="1" thickBot="1">
      <c r="A21" s="11" t="str">
        <f t="shared" si="0"/>
        <v>BAVM 220 </v>
      </c>
      <c r="B21" s="5" t="str">
        <f t="shared" si="1"/>
        <v>I</v>
      </c>
      <c r="C21" s="11">
        <f t="shared" si="2"/>
        <v>55641.463600000003</v>
      </c>
      <c r="D21" s="13" t="str">
        <f t="shared" si="3"/>
        <v>vis</v>
      </c>
      <c r="E21" s="47">
        <f>VLOOKUP(C21,Active!C$21:E$973,3,FALSE)</f>
        <v>12989.114147857063</v>
      </c>
      <c r="F21" s="5" t="s">
        <v>63</v>
      </c>
      <c r="G21" s="13" t="str">
        <f t="shared" si="4"/>
        <v>55641.4636</v>
      </c>
      <c r="H21" s="11">
        <f t="shared" si="5"/>
        <v>12989</v>
      </c>
      <c r="I21" s="48" t="s">
        <v>190</v>
      </c>
      <c r="J21" s="49" t="s">
        <v>191</v>
      </c>
      <c r="K21" s="48" t="s">
        <v>192</v>
      </c>
      <c r="L21" s="48" t="s">
        <v>193</v>
      </c>
      <c r="M21" s="49" t="s">
        <v>167</v>
      </c>
      <c r="N21" s="49" t="s">
        <v>175</v>
      </c>
      <c r="O21" s="50" t="s">
        <v>176</v>
      </c>
      <c r="P21" s="51" t="s">
        <v>194</v>
      </c>
    </row>
    <row r="22" spans="1:16" ht="12.75" customHeight="1" thickBot="1">
      <c r="A22" s="11" t="str">
        <f t="shared" si="0"/>
        <v>BAVM 220 </v>
      </c>
      <c r="B22" s="5" t="str">
        <f t="shared" si="1"/>
        <v>II</v>
      </c>
      <c r="C22" s="11">
        <f t="shared" si="2"/>
        <v>55642.573900000003</v>
      </c>
      <c r="D22" s="13" t="str">
        <f t="shared" si="3"/>
        <v>vis</v>
      </c>
      <c r="E22" s="47">
        <f>VLOOKUP(C22,Active!C$21:E$973,3,FALSE)</f>
        <v>12989.614680487255</v>
      </c>
      <c r="F22" s="5" t="s">
        <v>63</v>
      </c>
      <c r="G22" s="13" t="str">
        <f t="shared" si="4"/>
        <v>55642.5739</v>
      </c>
      <c r="H22" s="11">
        <f t="shared" si="5"/>
        <v>12989.5</v>
      </c>
      <c r="I22" s="48" t="s">
        <v>195</v>
      </c>
      <c r="J22" s="49" t="s">
        <v>196</v>
      </c>
      <c r="K22" s="48" t="s">
        <v>197</v>
      </c>
      <c r="L22" s="48" t="s">
        <v>198</v>
      </c>
      <c r="M22" s="49" t="s">
        <v>167</v>
      </c>
      <c r="N22" s="49" t="s">
        <v>175</v>
      </c>
      <c r="O22" s="50" t="s">
        <v>176</v>
      </c>
      <c r="P22" s="51" t="s">
        <v>194</v>
      </c>
    </row>
    <row r="23" spans="1:16" ht="12.75" customHeight="1" thickBot="1">
      <c r="A23" s="11" t="str">
        <f t="shared" si="0"/>
        <v>BAVM 220 </v>
      </c>
      <c r="B23" s="5" t="str">
        <f t="shared" si="1"/>
        <v>I</v>
      </c>
      <c r="C23" s="11">
        <f t="shared" si="2"/>
        <v>55661.427100000001</v>
      </c>
      <c r="D23" s="13" t="str">
        <f t="shared" si="3"/>
        <v>vis</v>
      </c>
      <c r="E23" s="47">
        <f>VLOOKUP(C23,Active!C$21:E$973,3,FALSE)</f>
        <v>12998.113862495307</v>
      </c>
      <c r="F23" s="5" t="s">
        <v>63</v>
      </c>
      <c r="G23" s="13" t="str">
        <f t="shared" si="4"/>
        <v>55661.4271</v>
      </c>
      <c r="H23" s="11">
        <f t="shared" si="5"/>
        <v>12998</v>
      </c>
      <c r="I23" s="48" t="s">
        <v>199</v>
      </c>
      <c r="J23" s="49" t="s">
        <v>200</v>
      </c>
      <c r="K23" s="48" t="s">
        <v>201</v>
      </c>
      <c r="L23" s="48" t="s">
        <v>202</v>
      </c>
      <c r="M23" s="49" t="s">
        <v>167</v>
      </c>
      <c r="N23" s="49" t="s">
        <v>175</v>
      </c>
      <c r="O23" s="50" t="s">
        <v>176</v>
      </c>
      <c r="P23" s="51" t="s">
        <v>194</v>
      </c>
    </row>
    <row r="24" spans="1:16" ht="12.75" customHeight="1" thickBot="1">
      <c r="A24" s="11" t="str">
        <f t="shared" si="0"/>
        <v>BAVM 220 </v>
      </c>
      <c r="B24" s="5" t="str">
        <f t="shared" si="1"/>
        <v>II</v>
      </c>
      <c r="C24" s="11">
        <f t="shared" si="2"/>
        <v>55662.539400000001</v>
      </c>
      <c r="D24" s="13" t="str">
        <f t="shared" si="3"/>
        <v>vis</v>
      </c>
      <c r="E24" s="47">
        <f>VLOOKUP(C24,Active!C$21:E$973,3,FALSE)</f>
        <v>12998.615296742415</v>
      </c>
      <c r="F24" s="5" t="s">
        <v>63</v>
      </c>
      <c r="G24" s="13" t="str">
        <f t="shared" si="4"/>
        <v>55662.5394</v>
      </c>
      <c r="H24" s="11">
        <f t="shared" si="5"/>
        <v>12998.5</v>
      </c>
      <c r="I24" s="48" t="s">
        <v>203</v>
      </c>
      <c r="J24" s="49" t="s">
        <v>204</v>
      </c>
      <c r="K24" s="48" t="s">
        <v>205</v>
      </c>
      <c r="L24" s="48" t="s">
        <v>206</v>
      </c>
      <c r="M24" s="49" t="s">
        <v>167</v>
      </c>
      <c r="N24" s="49">
        <v>0</v>
      </c>
      <c r="O24" s="50" t="s">
        <v>169</v>
      </c>
      <c r="P24" s="51" t="s">
        <v>194</v>
      </c>
    </row>
    <row r="25" spans="1:16" ht="12.75" customHeight="1" thickBot="1">
      <c r="A25" s="11" t="str">
        <f t="shared" si="0"/>
        <v>BAVM 220 </v>
      </c>
      <c r="B25" s="5" t="str">
        <f t="shared" si="1"/>
        <v>I</v>
      </c>
      <c r="C25" s="11">
        <f t="shared" si="2"/>
        <v>55672.5242</v>
      </c>
      <c r="D25" s="13" t="str">
        <f t="shared" si="3"/>
        <v>vis</v>
      </c>
      <c r="E25" s="47">
        <f>VLOOKUP(C25,Active!C$21:E$973,3,FALSE)</f>
        <v>13003.116529027333</v>
      </c>
      <c r="F25" s="5" t="s">
        <v>63</v>
      </c>
      <c r="G25" s="13" t="str">
        <f t="shared" si="4"/>
        <v>55672.5242</v>
      </c>
      <c r="H25" s="11">
        <f t="shared" si="5"/>
        <v>13003</v>
      </c>
      <c r="I25" s="48" t="s">
        <v>207</v>
      </c>
      <c r="J25" s="49" t="s">
        <v>208</v>
      </c>
      <c r="K25" s="48">
        <v>13003</v>
      </c>
      <c r="L25" s="48" t="s">
        <v>209</v>
      </c>
      <c r="M25" s="49" t="s">
        <v>167</v>
      </c>
      <c r="N25" s="49">
        <v>0</v>
      </c>
      <c r="O25" s="50" t="s">
        <v>169</v>
      </c>
      <c r="P25" s="51" t="s">
        <v>194</v>
      </c>
    </row>
    <row r="26" spans="1:16" ht="12.75" customHeight="1" thickBot="1">
      <c r="A26" s="11" t="str">
        <f t="shared" si="0"/>
        <v>BAVM 220 </v>
      </c>
      <c r="B26" s="5" t="str">
        <f t="shared" si="1"/>
        <v>II</v>
      </c>
      <c r="C26" s="11">
        <f t="shared" si="2"/>
        <v>55682.504200000003</v>
      </c>
      <c r="D26" s="13" t="str">
        <f t="shared" si="3"/>
        <v>vis</v>
      </c>
      <c r="E26" s="47">
        <f>VLOOKUP(C26,Active!C$21:E$973,3,FALSE)</f>
        <v>13007.615597431657</v>
      </c>
      <c r="F26" s="5" t="s">
        <v>63</v>
      </c>
      <c r="G26" s="13" t="str">
        <f t="shared" si="4"/>
        <v>55682.5042</v>
      </c>
      <c r="H26" s="11">
        <f t="shared" si="5"/>
        <v>13007.5</v>
      </c>
      <c r="I26" s="48" t="s">
        <v>210</v>
      </c>
      <c r="J26" s="49" t="s">
        <v>211</v>
      </c>
      <c r="K26" s="48">
        <v>13007.5</v>
      </c>
      <c r="L26" s="48" t="s">
        <v>212</v>
      </c>
      <c r="M26" s="49" t="s">
        <v>167</v>
      </c>
      <c r="N26" s="49">
        <v>0</v>
      </c>
      <c r="O26" s="50" t="s">
        <v>169</v>
      </c>
      <c r="P26" s="51" t="s">
        <v>194</v>
      </c>
    </row>
    <row r="27" spans="1:16" ht="12.75" customHeight="1" thickBot="1">
      <c r="A27" s="11" t="str">
        <f t="shared" si="0"/>
        <v>BAVM 220 </v>
      </c>
      <c r="B27" s="5" t="str">
        <f t="shared" si="1"/>
        <v>I</v>
      </c>
      <c r="C27" s="11">
        <f t="shared" si="2"/>
        <v>55692.489300000001</v>
      </c>
      <c r="D27" s="13" t="str">
        <f t="shared" si="3"/>
        <v>vis</v>
      </c>
      <c r="E27" s="47">
        <f>VLOOKUP(C27,Active!C$21:E$973,3,FALSE)</f>
        <v>13012.116964959112</v>
      </c>
      <c r="F27" s="5" t="s">
        <v>63</v>
      </c>
      <c r="G27" s="13" t="str">
        <f t="shared" si="4"/>
        <v>55692.4893</v>
      </c>
      <c r="H27" s="11">
        <f t="shared" si="5"/>
        <v>13012</v>
      </c>
      <c r="I27" s="48" t="s">
        <v>213</v>
      </c>
      <c r="J27" s="49" t="s">
        <v>214</v>
      </c>
      <c r="K27" s="48">
        <v>13012</v>
      </c>
      <c r="L27" s="48" t="s">
        <v>215</v>
      </c>
      <c r="M27" s="49" t="s">
        <v>167</v>
      </c>
      <c r="N27" s="49">
        <v>0</v>
      </c>
      <c r="O27" s="50" t="s">
        <v>169</v>
      </c>
      <c r="P27" s="51" t="s">
        <v>194</v>
      </c>
    </row>
    <row r="28" spans="1:16" ht="12.75" customHeight="1" thickBot="1">
      <c r="A28" s="11" t="str">
        <f t="shared" si="0"/>
        <v>OEJV 0160 </v>
      </c>
      <c r="B28" s="5" t="str">
        <f t="shared" si="1"/>
        <v>I</v>
      </c>
      <c r="C28" s="11">
        <f t="shared" si="2"/>
        <v>55712.453860000001</v>
      </c>
      <c r="D28" s="13" t="str">
        <f t="shared" si="3"/>
        <v>vis</v>
      </c>
      <c r="E28" s="47">
        <f>VLOOKUP(C28,Active!C$21:E$973,3,FALSE)</f>
        <v>13021.117157454322</v>
      </c>
      <c r="F28" s="5" t="s">
        <v>63</v>
      </c>
      <c r="G28" s="13" t="str">
        <f t="shared" si="4"/>
        <v>55712.45386</v>
      </c>
      <c r="H28" s="11">
        <f t="shared" si="5"/>
        <v>13021</v>
      </c>
      <c r="I28" s="48" t="s">
        <v>216</v>
      </c>
      <c r="J28" s="49" t="s">
        <v>217</v>
      </c>
      <c r="K28" s="48">
        <v>13021</v>
      </c>
      <c r="L28" s="48" t="s">
        <v>218</v>
      </c>
      <c r="M28" s="49" t="s">
        <v>167</v>
      </c>
      <c r="N28" s="49" t="s">
        <v>63</v>
      </c>
      <c r="O28" s="50" t="s">
        <v>182</v>
      </c>
      <c r="P28" s="51" t="s">
        <v>183</v>
      </c>
    </row>
    <row r="29" spans="1:16" ht="12.75" customHeight="1" thickBot="1">
      <c r="A29" s="11" t="str">
        <f t="shared" si="0"/>
        <v>OEJV 0160 </v>
      </c>
      <c r="B29" s="5" t="str">
        <f t="shared" si="1"/>
        <v>I</v>
      </c>
      <c r="C29" s="11">
        <f t="shared" si="2"/>
        <v>55712.453990000002</v>
      </c>
      <c r="D29" s="13" t="str">
        <f t="shared" si="3"/>
        <v>vis</v>
      </c>
      <c r="E29" s="47">
        <f>VLOOKUP(C29,Active!C$21:E$973,3,FALSE)</f>
        <v>13021.117216059423</v>
      </c>
      <c r="F29" s="5" t="s">
        <v>63</v>
      </c>
      <c r="G29" s="13" t="str">
        <f t="shared" si="4"/>
        <v>55712.45399</v>
      </c>
      <c r="H29" s="11">
        <f t="shared" si="5"/>
        <v>13021</v>
      </c>
      <c r="I29" s="48" t="s">
        <v>219</v>
      </c>
      <c r="J29" s="49" t="s">
        <v>217</v>
      </c>
      <c r="K29" s="48">
        <v>13021</v>
      </c>
      <c r="L29" s="48" t="s">
        <v>220</v>
      </c>
      <c r="M29" s="49" t="s">
        <v>167</v>
      </c>
      <c r="N29" s="49" t="s">
        <v>35</v>
      </c>
      <c r="O29" s="50" t="s">
        <v>182</v>
      </c>
      <c r="P29" s="51" t="s">
        <v>183</v>
      </c>
    </row>
    <row r="30" spans="1:16" ht="12.75" customHeight="1" thickBot="1">
      <c r="A30" s="11" t="str">
        <f t="shared" si="0"/>
        <v>OEJV 0160 </v>
      </c>
      <c r="B30" s="5" t="str">
        <f t="shared" si="1"/>
        <v>I</v>
      </c>
      <c r="C30" s="11">
        <f t="shared" si="2"/>
        <v>55712.454030000001</v>
      </c>
      <c r="D30" s="13" t="str">
        <f t="shared" si="3"/>
        <v>vis</v>
      </c>
      <c r="E30" s="47">
        <f>VLOOKUP(C30,Active!C$21:E$973,3,FALSE)</f>
        <v>13021.11723409176</v>
      </c>
      <c r="F30" s="5" t="s">
        <v>63</v>
      </c>
      <c r="G30" s="13" t="str">
        <f t="shared" si="4"/>
        <v>55712.45403</v>
      </c>
      <c r="H30" s="11">
        <f t="shared" si="5"/>
        <v>13021</v>
      </c>
      <c r="I30" s="48" t="s">
        <v>221</v>
      </c>
      <c r="J30" s="49" t="s">
        <v>217</v>
      </c>
      <c r="K30" s="48">
        <v>13021</v>
      </c>
      <c r="L30" s="48" t="s">
        <v>222</v>
      </c>
      <c r="M30" s="49" t="s">
        <v>167</v>
      </c>
      <c r="N30" s="49" t="s">
        <v>144</v>
      </c>
      <c r="O30" s="50" t="s">
        <v>182</v>
      </c>
      <c r="P30" s="51" t="s">
        <v>183</v>
      </c>
    </row>
    <row r="31" spans="1:16" ht="12.75" customHeight="1" thickBot="1">
      <c r="A31" s="11" t="str">
        <f t="shared" si="0"/>
        <v>OEJV 0160 </v>
      </c>
      <c r="B31" s="5" t="str">
        <f t="shared" si="1"/>
        <v>I</v>
      </c>
      <c r="C31" s="11">
        <f t="shared" si="2"/>
        <v>55978.651129999998</v>
      </c>
      <c r="D31" s="13" t="str">
        <f t="shared" si="3"/>
        <v>vis</v>
      </c>
      <c r="E31" s="47">
        <f>VLOOKUP(C31,Active!C$21:E$973,3,FALSE)</f>
        <v>13141.121138093</v>
      </c>
      <c r="F31" s="5" t="s">
        <v>63</v>
      </c>
      <c r="G31" s="13" t="str">
        <f t="shared" si="4"/>
        <v>55978.65113</v>
      </c>
      <c r="H31" s="11">
        <f t="shared" si="5"/>
        <v>13141</v>
      </c>
      <c r="I31" s="48" t="s">
        <v>223</v>
      </c>
      <c r="J31" s="49" t="s">
        <v>224</v>
      </c>
      <c r="K31" s="48">
        <v>13141</v>
      </c>
      <c r="L31" s="48" t="s">
        <v>225</v>
      </c>
      <c r="M31" s="49" t="s">
        <v>167</v>
      </c>
      <c r="N31" s="49" t="s">
        <v>63</v>
      </c>
      <c r="O31" s="50" t="s">
        <v>182</v>
      </c>
      <c r="P31" s="51" t="s">
        <v>183</v>
      </c>
    </row>
    <row r="32" spans="1:16" ht="12.75" customHeight="1" thickBot="1">
      <c r="A32" s="11" t="str">
        <f t="shared" si="0"/>
        <v>OEJV 0160 </v>
      </c>
      <c r="B32" s="5" t="str">
        <f t="shared" si="1"/>
        <v>I</v>
      </c>
      <c r="C32" s="11">
        <f t="shared" si="2"/>
        <v>55978.651239999999</v>
      </c>
      <c r="D32" s="13" t="str">
        <f t="shared" si="3"/>
        <v>vis</v>
      </c>
      <c r="E32" s="47">
        <f>VLOOKUP(C32,Active!C$21:E$973,3,FALSE)</f>
        <v>13141.121187681931</v>
      </c>
      <c r="F32" s="5" t="s">
        <v>63</v>
      </c>
      <c r="G32" s="13" t="str">
        <f t="shared" si="4"/>
        <v>55978.65124</v>
      </c>
      <c r="H32" s="11">
        <f t="shared" si="5"/>
        <v>13141</v>
      </c>
      <c r="I32" s="48" t="s">
        <v>226</v>
      </c>
      <c r="J32" s="49" t="s">
        <v>224</v>
      </c>
      <c r="K32" s="48">
        <v>13141</v>
      </c>
      <c r="L32" s="48" t="s">
        <v>227</v>
      </c>
      <c r="M32" s="49" t="s">
        <v>167</v>
      </c>
      <c r="N32" s="49" t="s">
        <v>144</v>
      </c>
      <c r="O32" s="50" t="s">
        <v>182</v>
      </c>
      <c r="P32" s="51" t="s">
        <v>183</v>
      </c>
    </row>
    <row r="33" spans="1:16" ht="12.75" customHeight="1" thickBot="1">
      <c r="A33" s="11" t="str">
        <f t="shared" si="0"/>
        <v>OEJV 0160 </v>
      </c>
      <c r="B33" s="5" t="str">
        <f t="shared" si="1"/>
        <v>I</v>
      </c>
      <c r="C33" s="11">
        <f t="shared" si="2"/>
        <v>55978.651270000002</v>
      </c>
      <c r="D33" s="13" t="str">
        <f t="shared" si="3"/>
        <v>vis</v>
      </c>
      <c r="E33" s="47">
        <f>VLOOKUP(C33,Active!C$21:E$973,3,FALSE)</f>
        <v>13141.121201206186</v>
      </c>
      <c r="F33" s="5" t="s">
        <v>63</v>
      </c>
      <c r="G33" s="13" t="str">
        <f t="shared" si="4"/>
        <v>55978.65127</v>
      </c>
      <c r="H33" s="11">
        <f t="shared" si="5"/>
        <v>13141</v>
      </c>
      <c r="I33" s="48" t="s">
        <v>228</v>
      </c>
      <c r="J33" s="49" t="s">
        <v>224</v>
      </c>
      <c r="K33" s="48">
        <v>13141</v>
      </c>
      <c r="L33" s="48" t="s">
        <v>229</v>
      </c>
      <c r="M33" s="49" t="s">
        <v>167</v>
      </c>
      <c r="N33" s="49" t="s">
        <v>35</v>
      </c>
      <c r="O33" s="50" t="s">
        <v>182</v>
      </c>
      <c r="P33" s="51" t="s">
        <v>183</v>
      </c>
    </row>
    <row r="34" spans="1:16" ht="12.75" customHeight="1" thickBot="1">
      <c r="A34" s="11" t="str">
        <f t="shared" si="0"/>
        <v> VB 5.14 </v>
      </c>
      <c r="B34" s="5" t="str">
        <f t="shared" si="1"/>
        <v>I</v>
      </c>
      <c r="C34" s="11">
        <f t="shared" si="2"/>
        <v>26828.573</v>
      </c>
      <c r="D34" s="13" t="str">
        <f t="shared" si="3"/>
        <v>vis</v>
      </c>
      <c r="E34" s="47">
        <f>VLOOKUP(C34,Active!C$21:E$973,3,FALSE)</f>
        <v>1.9384763666589411E-2</v>
      </c>
      <c r="F34" s="5" t="s">
        <v>63</v>
      </c>
      <c r="G34" s="13" t="str">
        <f t="shared" si="4"/>
        <v>26828.573</v>
      </c>
      <c r="H34" s="11">
        <f t="shared" si="5"/>
        <v>0</v>
      </c>
      <c r="I34" s="48" t="s">
        <v>65</v>
      </c>
      <c r="J34" s="49" t="s">
        <v>66</v>
      </c>
      <c r="K34" s="48">
        <v>0</v>
      </c>
      <c r="L34" s="48" t="s">
        <v>67</v>
      </c>
      <c r="M34" s="49" t="s">
        <v>68</v>
      </c>
      <c r="N34" s="49"/>
      <c r="O34" s="50" t="s">
        <v>69</v>
      </c>
      <c r="P34" s="50" t="s">
        <v>70</v>
      </c>
    </row>
    <row r="35" spans="1:16" ht="12.75" customHeight="1" thickBot="1">
      <c r="A35" s="11" t="str">
        <f t="shared" si="0"/>
        <v> VB 5.14 </v>
      </c>
      <c r="B35" s="5" t="str">
        <f t="shared" si="1"/>
        <v>I</v>
      </c>
      <c r="C35" s="11">
        <f t="shared" si="2"/>
        <v>28024.518</v>
      </c>
      <c r="D35" s="13" t="str">
        <f t="shared" si="3"/>
        <v>vis</v>
      </c>
      <c r="E35" s="47">
        <f>VLOOKUP(C35,Active!C$21:E$973,3,FALSE)</f>
        <v>539.16150528550429</v>
      </c>
      <c r="F35" s="5" t="s">
        <v>63</v>
      </c>
      <c r="G35" s="13" t="str">
        <f t="shared" si="4"/>
        <v>28024.518</v>
      </c>
      <c r="H35" s="11">
        <f t="shared" si="5"/>
        <v>539</v>
      </c>
      <c r="I35" s="48" t="s">
        <v>71</v>
      </c>
      <c r="J35" s="49" t="s">
        <v>72</v>
      </c>
      <c r="K35" s="48">
        <v>539</v>
      </c>
      <c r="L35" s="48" t="s">
        <v>73</v>
      </c>
      <c r="M35" s="49" t="s">
        <v>68</v>
      </c>
      <c r="N35" s="49"/>
      <c r="O35" s="50" t="s">
        <v>69</v>
      </c>
      <c r="P35" s="50" t="s">
        <v>70</v>
      </c>
    </row>
    <row r="36" spans="1:16" ht="12.75" customHeight="1" thickBot="1">
      <c r="A36" s="11" t="str">
        <f t="shared" si="0"/>
        <v> VB 5.14 </v>
      </c>
      <c r="B36" s="5" t="str">
        <f t="shared" si="1"/>
        <v>I</v>
      </c>
      <c r="C36" s="11">
        <f t="shared" si="2"/>
        <v>28066.333999999999</v>
      </c>
      <c r="D36" s="13" t="str">
        <f t="shared" si="3"/>
        <v>vis</v>
      </c>
      <c r="E36" s="47">
        <f>VLOOKUP(C36,Active!C$21:E$973,3,FALSE)</f>
        <v>558.01251173792525</v>
      </c>
      <c r="F36" s="5" t="s">
        <v>63</v>
      </c>
      <c r="G36" s="13" t="str">
        <f t="shared" si="4"/>
        <v>28066.334</v>
      </c>
      <c r="H36" s="11">
        <f t="shared" si="5"/>
        <v>558</v>
      </c>
      <c r="I36" s="48" t="s">
        <v>74</v>
      </c>
      <c r="J36" s="49" t="s">
        <v>75</v>
      </c>
      <c r="K36" s="48">
        <v>558</v>
      </c>
      <c r="L36" s="48" t="s">
        <v>76</v>
      </c>
      <c r="M36" s="49" t="s">
        <v>68</v>
      </c>
      <c r="N36" s="49"/>
      <c r="O36" s="50" t="s">
        <v>69</v>
      </c>
      <c r="P36" s="50" t="s">
        <v>70</v>
      </c>
    </row>
    <row r="37" spans="1:16" ht="12.75" customHeight="1" thickBot="1">
      <c r="A37" s="11" t="str">
        <f t="shared" si="0"/>
        <v> VB 5.14 </v>
      </c>
      <c r="B37" s="5" t="str">
        <f t="shared" si="1"/>
        <v>I</v>
      </c>
      <c r="C37" s="11">
        <f t="shared" si="2"/>
        <v>28066.357</v>
      </c>
      <c r="D37" s="13" t="str">
        <f t="shared" si="3"/>
        <v>vis</v>
      </c>
      <c r="E37" s="47">
        <f>VLOOKUP(C37,Active!C$21:E$973,3,FALSE)</f>
        <v>558.02288033244474</v>
      </c>
      <c r="F37" s="5" t="s">
        <v>63</v>
      </c>
      <c r="G37" s="13" t="str">
        <f t="shared" si="4"/>
        <v>28066.357</v>
      </c>
      <c r="H37" s="11">
        <f t="shared" si="5"/>
        <v>558</v>
      </c>
      <c r="I37" s="48" t="s">
        <v>77</v>
      </c>
      <c r="J37" s="49" t="s">
        <v>78</v>
      </c>
      <c r="K37" s="48">
        <v>558</v>
      </c>
      <c r="L37" s="48" t="s">
        <v>79</v>
      </c>
      <c r="M37" s="49" t="s">
        <v>68</v>
      </c>
      <c r="N37" s="49"/>
      <c r="O37" s="50" t="s">
        <v>69</v>
      </c>
      <c r="P37" s="50" t="s">
        <v>70</v>
      </c>
    </row>
    <row r="38" spans="1:16" ht="12.75" customHeight="1" thickBot="1">
      <c r="A38" s="11" t="str">
        <f t="shared" si="0"/>
        <v> VB 5.14 </v>
      </c>
      <c r="B38" s="5" t="str">
        <f t="shared" si="1"/>
        <v>I</v>
      </c>
      <c r="C38" s="11">
        <f t="shared" si="2"/>
        <v>28718.491999999998</v>
      </c>
      <c r="D38" s="13" t="str">
        <f t="shared" si="3"/>
        <v>vis</v>
      </c>
      <c r="E38" s="47">
        <f>VLOOKUP(C38,Active!C$21:E$973,3,FALSE)</f>
        <v>852.01085366441896</v>
      </c>
      <c r="F38" s="5" t="s">
        <v>63</v>
      </c>
      <c r="G38" s="13" t="str">
        <f t="shared" si="4"/>
        <v>28718.492</v>
      </c>
      <c r="H38" s="11">
        <f t="shared" si="5"/>
        <v>852</v>
      </c>
      <c r="I38" s="48" t="s">
        <v>80</v>
      </c>
      <c r="J38" s="49" t="s">
        <v>81</v>
      </c>
      <c r="K38" s="48">
        <v>852</v>
      </c>
      <c r="L38" s="48" t="s">
        <v>82</v>
      </c>
      <c r="M38" s="49" t="s">
        <v>68</v>
      </c>
      <c r="N38" s="49"/>
      <c r="O38" s="50" t="s">
        <v>69</v>
      </c>
      <c r="P38" s="50" t="s">
        <v>70</v>
      </c>
    </row>
    <row r="39" spans="1:16" ht="12.75" customHeight="1" thickBot="1">
      <c r="A39" s="11" t="str">
        <f t="shared" si="0"/>
        <v> VB 5.14 </v>
      </c>
      <c r="B39" s="5" t="str">
        <f t="shared" si="1"/>
        <v>I</v>
      </c>
      <c r="C39" s="11">
        <f t="shared" si="2"/>
        <v>28953.638999999999</v>
      </c>
      <c r="D39" s="13" t="str">
        <f t="shared" si="3"/>
        <v>vis</v>
      </c>
      <c r="E39" s="47">
        <f>VLOOKUP(C39,Active!C$21:E$973,3,FALSE)</f>
        <v>958.01710998419037</v>
      </c>
      <c r="F39" s="5" t="s">
        <v>63</v>
      </c>
      <c r="G39" s="13" t="str">
        <f t="shared" si="4"/>
        <v>28953.639</v>
      </c>
      <c r="H39" s="11">
        <f t="shared" si="5"/>
        <v>958</v>
      </c>
      <c r="I39" s="48" t="s">
        <v>83</v>
      </c>
      <c r="J39" s="49" t="s">
        <v>84</v>
      </c>
      <c r="K39" s="48">
        <v>958</v>
      </c>
      <c r="L39" s="48" t="s">
        <v>85</v>
      </c>
      <c r="M39" s="49" t="s">
        <v>68</v>
      </c>
      <c r="N39" s="49"/>
      <c r="O39" s="50" t="s">
        <v>69</v>
      </c>
      <c r="P39" s="50" t="s">
        <v>70</v>
      </c>
    </row>
    <row r="40" spans="1:16" ht="12.75" customHeight="1" thickBot="1">
      <c r="A40" s="11" t="str">
        <f t="shared" si="0"/>
        <v> VB 5.14 </v>
      </c>
      <c r="B40" s="5" t="str">
        <f t="shared" si="1"/>
        <v>I</v>
      </c>
      <c r="C40" s="11">
        <f t="shared" si="2"/>
        <v>28984.555</v>
      </c>
      <c r="D40" s="13" t="str">
        <f t="shared" si="3"/>
        <v>vis</v>
      </c>
      <c r="E40" s="47">
        <f>VLOOKUP(C40,Active!C$21:E$973,3,FALSE)</f>
        <v>971.95430425153017</v>
      </c>
      <c r="F40" s="5" t="s">
        <v>63</v>
      </c>
      <c r="G40" s="13" t="str">
        <f t="shared" si="4"/>
        <v>28984.555</v>
      </c>
      <c r="H40" s="11">
        <f t="shared" si="5"/>
        <v>972</v>
      </c>
      <c r="I40" s="48" t="s">
        <v>86</v>
      </c>
      <c r="J40" s="49" t="s">
        <v>87</v>
      </c>
      <c r="K40" s="48">
        <v>972</v>
      </c>
      <c r="L40" s="48" t="s">
        <v>88</v>
      </c>
      <c r="M40" s="49" t="s">
        <v>68</v>
      </c>
      <c r="N40" s="49"/>
      <c r="O40" s="50" t="s">
        <v>69</v>
      </c>
      <c r="P40" s="50" t="s">
        <v>70</v>
      </c>
    </row>
    <row r="41" spans="1:16" ht="12.75" customHeight="1" thickBot="1">
      <c r="A41" s="11" t="str">
        <f t="shared" si="0"/>
        <v> AC 161.16 </v>
      </c>
      <c r="B41" s="5" t="str">
        <f t="shared" si="1"/>
        <v>I</v>
      </c>
      <c r="C41" s="11">
        <f t="shared" si="2"/>
        <v>33951.311999999998</v>
      </c>
      <c r="D41" s="13" t="str">
        <f t="shared" si="3"/>
        <v>vis</v>
      </c>
      <c r="E41" s="47">
        <f>VLOOKUP(C41,Active!C$21:E$973,3,FALSE)</f>
        <v>3211.0103654388599</v>
      </c>
      <c r="F41" s="5" t="s">
        <v>63</v>
      </c>
      <c r="G41" s="13" t="str">
        <f t="shared" si="4"/>
        <v>33951.312</v>
      </c>
      <c r="H41" s="11">
        <f t="shared" si="5"/>
        <v>3211</v>
      </c>
      <c r="I41" s="48" t="s">
        <v>89</v>
      </c>
      <c r="J41" s="49" t="s">
        <v>90</v>
      </c>
      <c r="K41" s="48">
        <v>3211</v>
      </c>
      <c r="L41" s="48" t="s">
        <v>91</v>
      </c>
      <c r="M41" s="49" t="s">
        <v>68</v>
      </c>
      <c r="N41" s="49"/>
      <c r="O41" s="50" t="s">
        <v>92</v>
      </c>
      <c r="P41" s="50" t="s">
        <v>93</v>
      </c>
    </row>
    <row r="42" spans="1:16" ht="12.75" customHeight="1" thickBot="1">
      <c r="A42" s="11" t="str">
        <f t="shared" si="0"/>
        <v> AC 161.16 </v>
      </c>
      <c r="B42" s="5" t="str">
        <f t="shared" si="1"/>
        <v>I</v>
      </c>
      <c r="C42" s="11">
        <f t="shared" si="2"/>
        <v>34206.391000000003</v>
      </c>
      <c r="D42" s="13" t="str">
        <f t="shared" si="3"/>
        <v>vis</v>
      </c>
      <c r="E42" s="47">
        <f>VLOOKUP(C42,Active!C$21:E$973,3,FALSE)</f>
        <v>3326.0021359304733</v>
      </c>
      <c r="F42" s="5" t="s">
        <v>63</v>
      </c>
      <c r="G42" s="13" t="str">
        <f t="shared" si="4"/>
        <v>34206.391</v>
      </c>
      <c r="H42" s="11">
        <f t="shared" si="5"/>
        <v>3326</v>
      </c>
      <c r="I42" s="48" t="s">
        <v>94</v>
      </c>
      <c r="J42" s="49" t="s">
        <v>95</v>
      </c>
      <c r="K42" s="48">
        <v>3326</v>
      </c>
      <c r="L42" s="48" t="s">
        <v>96</v>
      </c>
      <c r="M42" s="49" t="s">
        <v>68</v>
      </c>
      <c r="N42" s="49"/>
      <c r="O42" s="50" t="s">
        <v>92</v>
      </c>
      <c r="P42" s="50" t="s">
        <v>93</v>
      </c>
    </row>
    <row r="43" spans="1:16" ht="12.75" customHeight="1" thickBot="1">
      <c r="A43" s="11" t="str">
        <f t="shared" si="0"/>
        <v> AC 161.16 </v>
      </c>
      <c r="B43" s="5" t="str">
        <f t="shared" si="1"/>
        <v>I</v>
      </c>
      <c r="C43" s="11">
        <f t="shared" si="2"/>
        <v>34572.385000000002</v>
      </c>
      <c r="D43" s="13" t="str">
        <f t="shared" si="3"/>
        <v>vis</v>
      </c>
      <c r="E43" s="47">
        <f>VLOOKUP(C43,Active!C$21:E$973,3,FALSE)</f>
        <v>3490.9953264687247</v>
      </c>
      <c r="F43" s="5" t="s">
        <v>63</v>
      </c>
      <c r="G43" s="13" t="str">
        <f t="shared" si="4"/>
        <v>34572.385</v>
      </c>
      <c r="H43" s="11">
        <f t="shared" si="5"/>
        <v>3491</v>
      </c>
      <c r="I43" s="48" t="s">
        <v>97</v>
      </c>
      <c r="J43" s="49" t="s">
        <v>98</v>
      </c>
      <c r="K43" s="48">
        <v>3491</v>
      </c>
      <c r="L43" s="48" t="s">
        <v>99</v>
      </c>
      <c r="M43" s="49" t="s">
        <v>68</v>
      </c>
      <c r="N43" s="49"/>
      <c r="O43" s="50" t="s">
        <v>92</v>
      </c>
      <c r="P43" s="50" t="s">
        <v>93</v>
      </c>
    </row>
    <row r="44" spans="1:16" ht="12.75" customHeight="1" thickBot="1">
      <c r="A44" s="11" t="str">
        <f t="shared" si="0"/>
        <v> AC 161.16 </v>
      </c>
      <c r="B44" s="5" t="str">
        <f t="shared" si="1"/>
        <v>I</v>
      </c>
      <c r="C44" s="11">
        <f t="shared" si="2"/>
        <v>34623.385999999999</v>
      </c>
      <c r="D44" s="13" t="str">
        <f t="shared" si="3"/>
        <v>vis</v>
      </c>
      <c r="E44" s="47">
        <f>VLOOKUP(C44,Active!C$21:E$973,3,FALSE)</f>
        <v>3513.9870086018764</v>
      </c>
      <c r="F44" s="5" t="s">
        <v>63</v>
      </c>
      <c r="G44" s="13" t="str">
        <f t="shared" si="4"/>
        <v>34623.386</v>
      </c>
      <c r="H44" s="11">
        <f t="shared" si="5"/>
        <v>3514</v>
      </c>
      <c r="I44" s="48" t="s">
        <v>100</v>
      </c>
      <c r="J44" s="49" t="s">
        <v>101</v>
      </c>
      <c r="K44" s="48">
        <v>3514</v>
      </c>
      <c r="L44" s="48" t="s">
        <v>102</v>
      </c>
      <c r="M44" s="49" t="s">
        <v>68</v>
      </c>
      <c r="N44" s="49"/>
      <c r="O44" s="50" t="s">
        <v>92</v>
      </c>
      <c r="P44" s="50" t="s">
        <v>93</v>
      </c>
    </row>
    <row r="45" spans="1:16" ht="12.75" customHeight="1" thickBot="1">
      <c r="A45" s="11" t="str">
        <f t="shared" si="0"/>
        <v> AC 161.16 </v>
      </c>
      <c r="B45" s="5" t="str">
        <f t="shared" si="1"/>
        <v>I</v>
      </c>
      <c r="C45" s="11">
        <f t="shared" si="2"/>
        <v>34683.275999999998</v>
      </c>
      <c r="D45" s="13" t="str">
        <f t="shared" si="3"/>
        <v>vis</v>
      </c>
      <c r="E45" s="47">
        <f>VLOOKUP(C45,Active!C$21:E$973,3,FALSE)</f>
        <v>3540.9859271123869</v>
      </c>
      <c r="F45" s="5" t="s">
        <v>63</v>
      </c>
      <c r="G45" s="13" t="str">
        <f t="shared" si="4"/>
        <v>34683.276</v>
      </c>
      <c r="H45" s="11">
        <f t="shared" si="5"/>
        <v>3541</v>
      </c>
      <c r="I45" s="48" t="s">
        <v>103</v>
      </c>
      <c r="J45" s="49" t="s">
        <v>104</v>
      </c>
      <c r="K45" s="48">
        <v>3541</v>
      </c>
      <c r="L45" s="48" t="s">
        <v>105</v>
      </c>
      <c r="M45" s="49" t="s">
        <v>68</v>
      </c>
      <c r="N45" s="49"/>
      <c r="O45" s="50" t="s">
        <v>92</v>
      </c>
      <c r="P45" s="50" t="s">
        <v>93</v>
      </c>
    </row>
    <row r="46" spans="1:16" ht="12.75" customHeight="1" thickBot="1">
      <c r="A46" s="11" t="str">
        <f t="shared" si="0"/>
        <v> AC 161.16 </v>
      </c>
      <c r="B46" s="5" t="str">
        <f t="shared" si="1"/>
        <v>I</v>
      </c>
      <c r="C46" s="11">
        <f t="shared" si="2"/>
        <v>35224.483999999997</v>
      </c>
      <c r="D46" s="13" t="str">
        <f t="shared" si="3"/>
        <v>vis</v>
      </c>
      <c r="E46" s="47">
        <f>VLOOKUP(C46,Active!C$21:E$973,3,FALSE)</f>
        <v>3784.9670706962324</v>
      </c>
      <c r="F46" s="5" t="s">
        <v>63</v>
      </c>
      <c r="G46" s="13" t="str">
        <f t="shared" si="4"/>
        <v>35224.484</v>
      </c>
      <c r="H46" s="11">
        <f t="shared" si="5"/>
        <v>3785</v>
      </c>
      <c r="I46" s="48" t="s">
        <v>106</v>
      </c>
      <c r="J46" s="49" t="s">
        <v>107</v>
      </c>
      <c r="K46" s="48">
        <v>3785</v>
      </c>
      <c r="L46" s="48" t="s">
        <v>108</v>
      </c>
      <c r="M46" s="49" t="s">
        <v>68</v>
      </c>
      <c r="N46" s="49"/>
      <c r="O46" s="50" t="s">
        <v>92</v>
      </c>
      <c r="P46" s="50" t="s">
        <v>93</v>
      </c>
    </row>
    <row r="47" spans="1:16" ht="12.75" customHeight="1" thickBot="1">
      <c r="A47" s="11" t="str">
        <f t="shared" si="0"/>
        <v> AC 173.14 </v>
      </c>
      <c r="B47" s="5" t="str">
        <f t="shared" si="1"/>
        <v>I</v>
      </c>
      <c r="C47" s="11">
        <f t="shared" si="2"/>
        <v>35690.438000000002</v>
      </c>
      <c r="D47" s="13" t="str">
        <f t="shared" si="3"/>
        <v>vis</v>
      </c>
      <c r="E47" s="47">
        <f>VLOOKUP(C47,Active!C$21:E$973,3,FALSE)</f>
        <v>3995.0230746308912</v>
      </c>
      <c r="F47" s="5" t="s">
        <v>63</v>
      </c>
      <c r="G47" s="13" t="str">
        <f t="shared" si="4"/>
        <v>35690.438</v>
      </c>
      <c r="H47" s="11">
        <f t="shared" si="5"/>
        <v>3995</v>
      </c>
      <c r="I47" s="48" t="s">
        <v>109</v>
      </c>
      <c r="J47" s="49" t="s">
        <v>110</v>
      </c>
      <c r="K47" s="48">
        <v>3995</v>
      </c>
      <c r="L47" s="48" t="s">
        <v>79</v>
      </c>
      <c r="M47" s="49" t="s">
        <v>68</v>
      </c>
      <c r="N47" s="49"/>
      <c r="O47" s="50" t="s">
        <v>111</v>
      </c>
      <c r="P47" s="50" t="s">
        <v>112</v>
      </c>
    </row>
    <row r="48" spans="1:16" ht="12.75" customHeight="1" thickBot="1">
      <c r="A48" s="11" t="str">
        <f t="shared" si="0"/>
        <v> AC 173.14 </v>
      </c>
      <c r="B48" s="5" t="str">
        <f t="shared" si="1"/>
        <v>I</v>
      </c>
      <c r="C48" s="11">
        <f t="shared" si="2"/>
        <v>35701.478999999999</v>
      </c>
      <c r="D48" s="13" t="str">
        <f t="shared" si="3"/>
        <v>vis</v>
      </c>
      <c r="E48" s="47">
        <f>VLOOKUP(C48,Active!C$21:E$973,3,FALSE)</f>
        <v>4000.000450808458</v>
      </c>
      <c r="F48" s="5" t="s">
        <v>63</v>
      </c>
      <c r="G48" s="13" t="str">
        <f t="shared" si="4"/>
        <v>35701.479</v>
      </c>
      <c r="H48" s="11">
        <f t="shared" si="5"/>
        <v>4000</v>
      </c>
      <c r="I48" s="48" t="s">
        <v>113</v>
      </c>
      <c r="J48" s="49" t="s">
        <v>114</v>
      </c>
      <c r="K48" s="48">
        <v>4000</v>
      </c>
      <c r="L48" s="48" t="s">
        <v>115</v>
      </c>
      <c r="M48" s="49" t="s">
        <v>68</v>
      </c>
      <c r="N48" s="49"/>
      <c r="O48" s="50" t="s">
        <v>111</v>
      </c>
      <c r="P48" s="50" t="s">
        <v>112</v>
      </c>
    </row>
    <row r="49" spans="1:16" ht="12.75" customHeight="1" thickBot="1">
      <c r="A49" s="11" t="str">
        <f t="shared" si="0"/>
        <v> AC 173.14 </v>
      </c>
      <c r="B49" s="5" t="str">
        <f t="shared" si="1"/>
        <v>I</v>
      </c>
      <c r="C49" s="11">
        <f t="shared" si="2"/>
        <v>35721.427000000003</v>
      </c>
      <c r="D49" s="13" t="str">
        <f t="shared" si="3"/>
        <v>vis</v>
      </c>
      <c r="E49" s="47">
        <f>VLOOKUP(C49,Active!C$21:E$973,3,FALSE)</f>
        <v>4008.9931779156173</v>
      </c>
      <c r="F49" s="5" t="s">
        <v>63</v>
      </c>
      <c r="G49" s="13" t="str">
        <f t="shared" si="4"/>
        <v>35721.427</v>
      </c>
      <c r="H49" s="11">
        <f t="shared" si="5"/>
        <v>4009</v>
      </c>
      <c r="I49" s="48" t="s">
        <v>116</v>
      </c>
      <c r="J49" s="49" t="s">
        <v>117</v>
      </c>
      <c r="K49" s="48">
        <v>4009</v>
      </c>
      <c r="L49" s="48" t="s">
        <v>118</v>
      </c>
      <c r="M49" s="49" t="s">
        <v>68</v>
      </c>
      <c r="N49" s="49"/>
      <c r="O49" s="50" t="s">
        <v>111</v>
      </c>
      <c r="P49" s="50" t="s">
        <v>112</v>
      </c>
    </row>
    <row r="50" spans="1:16" ht="12.75" customHeight="1" thickBot="1">
      <c r="A50" s="11" t="str">
        <f t="shared" si="0"/>
        <v> BBS 123 </v>
      </c>
      <c r="B50" s="5" t="str">
        <f t="shared" si="1"/>
        <v>I</v>
      </c>
      <c r="C50" s="11">
        <f t="shared" si="2"/>
        <v>51697.39</v>
      </c>
      <c r="D50" s="13" t="str">
        <f t="shared" si="3"/>
        <v>vis</v>
      </c>
      <c r="E50" s="47">
        <f>VLOOKUP(C50,Active!C$21:E$973,3,FALSE)</f>
        <v>11211.092412578098</v>
      </c>
      <c r="F50" s="5" t="s">
        <v>63</v>
      </c>
      <c r="G50" s="13" t="str">
        <f t="shared" si="4"/>
        <v>51697.390</v>
      </c>
      <c r="H50" s="11">
        <f t="shared" si="5"/>
        <v>11211</v>
      </c>
      <c r="I50" s="48" t="s">
        <v>147</v>
      </c>
      <c r="J50" s="49" t="s">
        <v>148</v>
      </c>
      <c r="K50" s="48">
        <v>11211</v>
      </c>
      <c r="L50" s="48" t="s">
        <v>149</v>
      </c>
      <c r="M50" s="49" t="s">
        <v>122</v>
      </c>
      <c r="N50" s="49"/>
      <c r="O50" s="50" t="s">
        <v>150</v>
      </c>
      <c r="P50" s="50" t="s">
        <v>151</v>
      </c>
    </row>
    <row r="51" spans="1:16" ht="12.75" customHeight="1" thickBot="1">
      <c r="A51" s="11" t="str">
        <f t="shared" si="0"/>
        <v> BBS 123 </v>
      </c>
      <c r="B51" s="5" t="str">
        <f t="shared" si="1"/>
        <v>I</v>
      </c>
      <c r="C51" s="11">
        <f t="shared" si="2"/>
        <v>51719.493999999999</v>
      </c>
      <c r="D51" s="13" t="str">
        <f t="shared" si="3"/>
        <v>vis</v>
      </c>
      <c r="E51" s="47">
        <f>VLOOKUP(C51,Active!C$21:E$973,3,FALSE)</f>
        <v>11221.057082719295</v>
      </c>
      <c r="F51" s="5" t="s">
        <v>63</v>
      </c>
      <c r="G51" s="13" t="str">
        <f t="shared" si="4"/>
        <v>51719.494</v>
      </c>
      <c r="H51" s="11">
        <f t="shared" si="5"/>
        <v>11221</v>
      </c>
      <c r="I51" s="48" t="s">
        <v>152</v>
      </c>
      <c r="J51" s="49" t="s">
        <v>153</v>
      </c>
      <c r="K51" s="48">
        <v>11221</v>
      </c>
      <c r="L51" s="48" t="s">
        <v>154</v>
      </c>
      <c r="M51" s="49" t="s">
        <v>122</v>
      </c>
      <c r="N51" s="49"/>
      <c r="O51" s="50" t="s">
        <v>150</v>
      </c>
      <c r="P51" s="50" t="s">
        <v>151</v>
      </c>
    </row>
    <row r="52" spans="1:16" ht="12.75" customHeight="1" thickBot="1">
      <c r="A52" s="11" t="str">
        <f t="shared" si="0"/>
        <v> BBS 123 </v>
      </c>
      <c r="B52" s="5" t="str">
        <f t="shared" si="1"/>
        <v>I</v>
      </c>
      <c r="C52" s="11">
        <f t="shared" si="2"/>
        <v>51748.406000000003</v>
      </c>
      <c r="D52" s="13" t="str">
        <f t="shared" si="3"/>
        <v>vis</v>
      </c>
      <c r="E52" s="47">
        <f>VLOOKUP(C52,Active!C$21:E$973,3,FALSE)</f>
        <v>11234.090856838113</v>
      </c>
      <c r="F52" s="5" t="s">
        <v>63</v>
      </c>
      <c r="G52" s="13" t="str">
        <f t="shared" si="4"/>
        <v>51748.406</v>
      </c>
      <c r="H52" s="11">
        <f t="shared" si="5"/>
        <v>11234</v>
      </c>
      <c r="I52" s="48" t="s">
        <v>155</v>
      </c>
      <c r="J52" s="49" t="s">
        <v>156</v>
      </c>
      <c r="K52" s="48">
        <v>11234</v>
      </c>
      <c r="L52" s="48" t="s">
        <v>157</v>
      </c>
      <c r="M52" s="49" t="s">
        <v>122</v>
      </c>
      <c r="N52" s="49"/>
      <c r="O52" s="50" t="s">
        <v>150</v>
      </c>
      <c r="P52" s="50" t="s">
        <v>151</v>
      </c>
    </row>
    <row r="53" spans="1:16" ht="12.75" customHeight="1" thickBot="1">
      <c r="A53" s="11" t="str">
        <f t="shared" si="0"/>
        <v> BBS 123 </v>
      </c>
      <c r="B53" s="5" t="str">
        <f t="shared" si="1"/>
        <v>I</v>
      </c>
      <c r="C53" s="11">
        <f t="shared" si="2"/>
        <v>51779.383000000002</v>
      </c>
      <c r="D53" s="13" t="str">
        <f t="shared" si="3"/>
        <v>vis</v>
      </c>
      <c r="E53" s="47">
        <f>VLOOKUP(C53,Active!C$21:E$973,3,FALSE)</f>
        <v>11248.05555042135</v>
      </c>
      <c r="F53" s="5" t="s">
        <v>63</v>
      </c>
      <c r="G53" s="13" t="str">
        <f t="shared" si="4"/>
        <v>51779.383</v>
      </c>
      <c r="H53" s="11">
        <f t="shared" si="5"/>
        <v>11248</v>
      </c>
      <c r="I53" s="48" t="s">
        <v>158</v>
      </c>
      <c r="J53" s="49" t="s">
        <v>159</v>
      </c>
      <c r="K53" s="48">
        <v>11248</v>
      </c>
      <c r="L53" s="48" t="s">
        <v>160</v>
      </c>
      <c r="M53" s="49" t="s">
        <v>122</v>
      </c>
      <c r="N53" s="49"/>
      <c r="O53" s="50" t="s">
        <v>150</v>
      </c>
      <c r="P53" s="50" t="s">
        <v>151</v>
      </c>
    </row>
    <row r="54" spans="1:16" ht="12.75" customHeight="1" thickBot="1">
      <c r="A54" s="11" t="str">
        <f t="shared" si="0"/>
        <v> BBS 123 </v>
      </c>
      <c r="B54" s="5" t="str">
        <f t="shared" si="1"/>
        <v>II</v>
      </c>
      <c r="C54" s="11">
        <f t="shared" si="2"/>
        <v>51780.398000000001</v>
      </c>
      <c r="D54" s="13" t="str">
        <f t="shared" si="3"/>
        <v>vis</v>
      </c>
      <c r="E54" s="47">
        <f>VLOOKUP(C54,Active!C$21:E$973,3,FALSE)</f>
        <v>11248.513121005557</v>
      </c>
      <c r="F54" s="5" t="s">
        <v>63</v>
      </c>
      <c r="G54" s="13" t="str">
        <f t="shared" si="4"/>
        <v>51780.398</v>
      </c>
      <c r="H54" s="11">
        <f t="shared" si="5"/>
        <v>11248.5</v>
      </c>
      <c r="I54" s="48" t="s">
        <v>161</v>
      </c>
      <c r="J54" s="49" t="s">
        <v>162</v>
      </c>
      <c r="K54" s="48">
        <v>11248.5</v>
      </c>
      <c r="L54" s="48" t="s">
        <v>163</v>
      </c>
      <c r="M54" s="49" t="s">
        <v>122</v>
      </c>
      <c r="N54" s="49"/>
      <c r="O54" s="50" t="s">
        <v>150</v>
      </c>
      <c r="P54" s="50" t="s">
        <v>151</v>
      </c>
    </row>
    <row r="55" spans="1:16">
      <c r="B55" s="5"/>
      <c r="F55" s="5"/>
    </row>
    <row r="56" spans="1:16">
      <c r="B56" s="5"/>
      <c r="F56" s="5"/>
    </row>
    <row r="57" spans="1:16">
      <c r="B57" s="5"/>
      <c r="F57" s="5"/>
    </row>
    <row r="58" spans="1:16">
      <c r="B58" s="5"/>
      <c r="F58" s="5"/>
    </row>
    <row r="59" spans="1:16">
      <c r="B59" s="5"/>
      <c r="F59" s="5"/>
    </row>
    <row r="60" spans="1:16">
      <c r="B60" s="5"/>
      <c r="F60" s="5"/>
    </row>
    <row r="61" spans="1:16">
      <c r="B61" s="5"/>
      <c r="F61" s="5"/>
    </row>
    <row r="62" spans="1:16">
      <c r="B62" s="5"/>
      <c r="F62" s="5"/>
    </row>
    <row r="63" spans="1:16">
      <c r="B63" s="5"/>
      <c r="F63" s="5"/>
    </row>
    <row r="64" spans="1:1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</sheetData>
  <phoneticPr fontId="8" type="noConversion"/>
  <hyperlinks>
    <hyperlink ref="P14" r:id="rId1" display="http://www.konkoly.hu/cgi-bin/IBVS?5027"/>
    <hyperlink ref="P15" r:id="rId2" display="http://www.konkoly.hu/cgi-bin/IBVS?5287"/>
    <hyperlink ref="P16" r:id="rId3" display="http://www.bav-astro.de/sfs/BAVM_link.php?BAVMnr=186"/>
    <hyperlink ref="P17" r:id="rId4" display="http://www.bav-astro.de/sfs/BAVM_link.php?BAVMnr=201"/>
    <hyperlink ref="P18" r:id="rId5" display="http://var.astro.cz/oejv/issues/oejv0160.pdf"/>
    <hyperlink ref="P19" r:id="rId6" display="http://var.astro.cz/oejv/issues/oejv0160.pdf"/>
    <hyperlink ref="P20" r:id="rId7" display="http://var.astro.cz/oejv/issues/oejv0160.pdf"/>
    <hyperlink ref="P21" r:id="rId8" display="http://www.bav-astro.de/sfs/BAVM_link.php?BAVMnr=220"/>
    <hyperlink ref="P22" r:id="rId9" display="http://www.bav-astro.de/sfs/BAVM_link.php?BAVMnr=220"/>
    <hyperlink ref="P23" r:id="rId10" display="http://www.bav-astro.de/sfs/BAVM_link.php?BAVMnr=220"/>
    <hyperlink ref="P24" r:id="rId11" display="http://www.bav-astro.de/sfs/BAVM_link.php?BAVMnr=220"/>
    <hyperlink ref="P25" r:id="rId12" display="http://www.bav-astro.de/sfs/BAVM_link.php?BAVMnr=220"/>
    <hyperlink ref="P26" r:id="rId13" display="http://www.bav-astro.de/sfs/BAVM_link.php?BAVMnr=220"/>
    <hyperlink ref="P27" r:id="rId14" display="http://www.bav-astro.de/sfs/BAVM_link.php?BAVMnr=220"/>
    <hyperlink ref="P28" r:id="rId15" display="http://var.astro.cz/oejv/issues/oejv0160.pdf"/>
    <hyperlink ref="P29" r:id="rId16" display="http://var.astro.cz/oejv/issues/oejv0160.pdf"/>
    <hyperlink ref="P30" r:id="rId17" display="http://var.astro.cz/oejv/issues/oejv0160.pdf"/>
    <hyperlink ref="P31" r:id="rId18" display="http://var.astro.cz/oejv/issues/oejv0160.pdf"/>
    <hyperlink ref="P32" r:id="rId19" display="http://var.astro.cz/oejv/issues/oejv0160.pdf"/>
    <hyperlink ref="P33" r:id="rId20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2024-01-17T01:34:22Z</dcterms:modified>
</cp:coreProperties>
</file>