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7D4400E-B978-4329-8037-829C30B646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9" i="1" l="1"/>
  <c r="F149" i="1" s="1"/>
  <c r="G149" i="1" s="1"/>
  <c r="K149" i="1" s="1"/>
  <c r="Q149" i="1"/>
  <c r="E147" i="1"/>
  <c r="F147" i="1" s="1"/>
  <c r="G147" i="1" s="1"/>
  <c r="J147" i="1" s="1"/>
  <c r="Q147" i="1"/>
  <c r="E148" i="1"/>
  <c r="F148" i="1" s="1"/>
  <c r="G148" i="1" s="1"/>
  <c r="J148" i="1" s="1"/>
  <c r="Q148" i="1"/>
  <c r="Q146" i="1"/>
  <c r="Q144" i="1"/>
  <c r="C7" i="1"/>
  <c r="E34" i="1" s="1"/>
  <c r="F34" i="1" s="1"/>
  <c r="C8" i="1"/>
  <c r="D9" i="1"/>
  <c r="C9" i="1"/>
  <c r="Q120" i="1"/>
  <c r="Q117" i="1"/>
  <c r="Q116" i="1"/>
  <c r="Q114" i="1"/>
  <c r="Q112" i="1"/>
  <c r="Q109" i="1"/>
  <c r="Q108" i="1"/>
  <c r="Q105" i="1"/>
  <c r="Q96" i="1"/>
  <c r="Q44" i="1"/>
  <c r="Q43" i="1"/>
  <c r="Q42" i="1"/>
  <c r="Q41" i="1"/>
  <c r="Q40" i="1"/>
  <c r="Q39" i="1"/>
  <c r="Q38" i="1"/>
  <c r="Q37" i="1"/>
  <c r="Q36" i="1"/>
  <c r="Q35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96" i="2"/>
  <c r="C96" i="2" s="1"/>
  <c r="G135" i="2"/>
  <c r="C135" i="2" s="1"/>
  <c r="G95" i="2"/>
  <c r="C95" i="2" s="1"/>
  <c r="G94" i="2"/>
  <c r="C94" i="2" s="1"/>
  <c r="G93" i="2"/>
  <c r="C93" i="2" s="1"/>
  <c r="G92" i="2"/>
  <c r="C92" i="2" s="1"/>
  <c r="G91" i="2"/>
  <c r="C91" i="2" s="1"/>
  <c r="G90" i="2"/>
  <c r="C90" i="2" s="1"/>
  <c r="G89" i="2"/>
  <c r="C89" i="2" s="1"/>
  <c r="G88" i="2"/>
  <c r="C88" i="2" s="1"/>
  <c r="E88" i="2" s="1"/>
  <c r="G87" i="2"/>
  <c r="C87" i="2" s="1"/>
  <c r="G134" i="2"/>
  <c r="C134" i="2" s="1"/>
  <c r="E134" i="2" s="1"/>
  <c r="G133" i="2"/>
  <c r="C133" i="2"/>
  <c r="E133" i="2" s="1"/>
  <c r="G86" i="2"/>
  <c r="C86" i="2" s="1"/>
  <c r="G85" i="2"/>
  <c r="C85" i="2" s="1"/>
  <c r="G84" i="2"/>
  <c r="C84" i="2" s="1"/>
  <c r="G83" i="2"/>
  <c r="C83" i="2" s="1"/>
  <c r="E83" i="2" s="1"/>
  <c r="G132" i="2"/>
  <c r="C132" i="2" s="1"/>
  <c r="E132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131" i="2"/>
  <c r="C131" i="2"/>
  <c r="G130" i="2"/>
  <c r="C130" i="2"/>
  <c r="E130" i="2" s="1"/>
  <c r="G129" i="2"/>
  <c r="C129" i="2" s="1"/>
  <c r="E129" i="2" s="1"/>
  <c r="G128" i="2"/>
  <c r="C128" i="2"/>
  <c r="E128" i="2" s="1"/>
  <c r="G127" i="2"/>
  <c r="C127" i="2"/>
  <c r="G75" i="2"/>
  <c r="C75" i="2"/>
  <c r="G126" i="2"/>
  <c r="C126" i="2"/>
  <c r="G74" i="2"/>
  <c r="C74" i="2"/>
  <c r="G125" i="2"/>
  <c r="C125" i="2"/>
  <c r="G124" i="2"/>
  <c r="C124" i="2"/>
  <c r="E124" i="2" s="1"/>
  <c r="G73" i="2"/>
  <c r="C73" i="2" s="1"/>
  <c r="G123" i="2"/>
  <c r="C123" i="2" s="1"/>
  <c r="G122" i="2"/>
  <c r="C122" i="2" s="1"/>
  <c r="G72" i="2"/>
  <c r="C72" i="2" s="1"/>
  <c r="G71" i="2"/>
  <c r="C71" i="2" s="1"/>
  <c r="G121" i="2"/>
  <c r="C121" i="2" s="1"/>
  <c r="G70" i="2"/>
  <c r="C70" i="2" s="1"/>
  <c r="G69" i="2"/>
  <c r="C69" i="2" s="1"/>
  <c r="G68" i="2"/>
  <c r="C68" i="2" s="1"/>
  <c r="G67" i="2"/>
  <c r="C67" i="2" s="1"/>
  <c r="G66" i="2"/>
  <c r="C66" i="2" s="1"/>
  <c r="G65" i="2"/>
  <c r="C65" i="2" s="1"/>
  <c r="G64" i="2"/>
  <c r="C64" i="2" s="1"/>
  <c r="E64" i="2" s="1"/>
  <c r="G63" i="2"/>
  <c r="C63" i="2" s="1"/>
  <c r="G120" i="2"/>
  <c r="C120" i="2" s="1"/>
  <c r="G62" i="2"/>
  <c r="C62" i="2" s="1"/>
  <c r="G61" i="2"/>
  <c r="C61" i="2" s="1"/>
  <c r="G60" i="2"/>
  <c r="C60" i="2" s="1"/>
  <c r="G59" i="2"/>
  <c r="C59" i="2" s="1"/>
  <c r="G58" i="2"/>
  <c r="C58" i="2" s="1"/>
  <c r="G57" i="2"/>
  <c r="C57" i="2" s="1"/>
  <c r="E57" i="2" s="1"/>
  <c r="G56" i="2"/>
  <c r="C56" i="2" s="1"/>
  <c r="G55" i="2"/>
  <c r="C55" i="2" s="1"/>
  <c r="G54" i="2"/>
  <c r="C54" i="2" s="1"/>
  <c r="G53" i="2"/>
  <c r="C53" i="2" s="1"/>
  <c r="G52" i="2"/>
  <c r="C52" i="2" s="1"/>
  <c r="G51" i="2"/>
  <c r="C51" i="2" s="1"/>
  <c r="G50" i="2"/>
  <c r="C50" i="2" s="1"/>
  <c r="G49" i="2"/>
  <c r="C49" i="2" s="1"/>
  <c r="E49" i="2" s="1"/>
  <c r="G48" i="2"/>
  <c r="C48" i="2" s="1"/>
  <c r="G47" i="2"/>
  <c r="C47" i="2" s="1"/>
  <c r="G46" i="2"/>
  <c r="C46" i="2" s="1"/>
  <c r="G45" i="2"/>
  <c r="C45" i="2" s="1"/>
  <c r="G44" i="2"/>
  <c r="C44" i="2" s="1"/>
  <c r="G43" i="2"/>
  <c r="C43" i="2" s="1"/>
  <c r="G42" i="2"/>
  <c r="C42" i="2" s="1"/>
  <c r="G41" i="2"/>
  <c r="C41" i="2" s="1"/>
  <c r="E41" i="2" s="1"/>
  <c r="G40" i="2"/>
  <c r="C40" i="2" s="1"/>
  <c r="G39" i="2"/>
  <c r="C39" i="2" s="1"/>
  <c r="G38" i="2"/>
  <c r="C38" i="2" s="1"/>
  <c r="G37" i="2"/>
  <c r="C37" i="2" s="1"/>
  <c r="G36" i="2"/>
  <c r="C36" i="2" s="1"/>
  <c r="G35" i="2"/>
  <c r="C35" i="2" s="1"/>
  <c r="G34" i="2"/>
  <c r="C34" i="2" s="1"/>
  <c r="G33" i="2"/>
  <c r="C33" i="2" s="1"/>
  <c r="E33" i="2" s="1"/>
  <c r="G32" i="2"/>
  <c r="C32" i="2" s="1"/>
  <c r="G31" i="2"/>
  <c r="C31" i="2" s="1"/>
  <c r="G30" i="2"/>
  <c r="C30" i="2" s="1"/>
  <c r="G29" i="2"/>
  <c r="C29" i="2" s="1"/>
  <c r="G28" i="2"/>
  <c r="C28" i="2" s="1"/>
  <c r="G27" i="2"/>
  <c r="C27" i="2" s="1"/>
  <c r="G26" i="2"/>
  <c r="C26" i="2" s="1"/>
  <c r="G25" i="2"/>
  <c r="C25" i="2" s="1"/>
  <c r="E25" i="2" s="1"/>
  <c r="G24" i="2"/>
  <c r="C24" i="2" s="1"/>
  <c r="G23" i="2"/>
  <c r="C23" i="2" s="1"/>
  <c r="G22" i="2"/>
  <c r="C22" i="2" s="1"/>
  <c r="E22" i="2" s="1"/>
  <c r="G21" i="2"/>
  <c r="C21" i="2" s="1"/>
  <c r="G20" i="2"/>
  <c r="C20" i="2" s="1"/>
  <c r="G19" i="2"/>
  <c r="C19" i="2" s="1"/>
  <c r="G18" i="2"/>
  <c r="C18" i="2" s="1"/>
  <c r="G17" i="2"/>
  <c r="C17" i="2" s="1"/>
  <c r="E17" i="2" s="1"/>
  <c r="G16" i="2"/>
  <c r="C16" i="2" s="1"/>
  <c r="G15" i="2"/>
  <c r="C15" i="2" s="1"/>
  <c r="G14" i="2"/>
  <c r="C14" i="2" s="1"/>
  <c r="G13" i="2"/>
  <c r="C13" i="2" s="1"/>
  <c r="G12" i="2"/>
  <c r="C12" i="2" s="1"/>
  <c r="G11" i="2"/>
  <c r="C11" i="2" s="1"/>
  <c r="G119" i="2"/>
  <c r="C119" i="2" s="1"/>
  <c r="G118" i="2"/>
  <c r="C118" i="2" s="1"/>
  <c r="E118" i="2" s="1"/>
  <c r="G117" i="2"/>
  <c r="C117" i="2" s="1"/>
  <c r="G116" i="2"/>
  <c r="C116" i="2" s="1"/>
  <c r="G115" i="2"/>
  <c r="C115" i="2" s="1"/>
  <c r="E115" i="2" s="1"/>
  <c r="G114" i="2"/>
  <c r="C114" i="2" s="1"/>
  <c r="G113" i="2"/>
  <c r="C113" i="2" s="1"/>
  <c r="G112" i="2"/>
  <c r="C112" i="2" s="1"/>
  <c r="G111" i="2"/>
  <c r="C111" i="2" s="1"/>
  <c r="G110" i="2"/>
  <c r="C110" i="2" s="1"/>
  <c r="G109" i="2"/>
  <c r="C109" i="2" s="1"/>
  <c r="G108" i="2"/>
  <c r="C108" i="2" s="1"/>
  <c r="G107" i="2"/>
  <c r="C107" i="2" s="1"/>
  <c r="G106" i="2"/>
  <c r="C106" i="2" s="1"/>
  <c r="G105" i="2"/>
  <c r="C105" i="2" s="1"/>
  <c r="G104" i="2"/>
  <c r="C104" i="2" s="1"/>
  <c r="G103" i="2"/>
  <c r="C103" i="2" s="1"/>
  <c r="G102" i="2"/>
  <c r="C102" i="2" s="1"/>
  <c r="E102" i="2" s="1"/>
  <c r="G101" i="2"/>
  <c r="C101" i="2" s="1"/>
  <c r="G100" i="2"/>
  <c r="C100" i="2" s="1"/>
  <c r="G99" i="2"/>
  <c r="C99" i="2" s="1"/>
  <c r="G98" i="2"/>
  <c r="C98" i="2" s="1"/>
  <c r="G97" i="2"/>
  <c r="C97" i="2" s="1"/>
  <c r="H96" i="2"/>
  <c r="D96" i="2"/>
  <c r="B96" i="2"/>
  <c r="A96" i="2"/>
  <c r="H135" i="2"/>
  <c r="B135" i="2" s="1"/>
  <c r="D135" i="2"/>
  <c r="A135" i="2"/>
  <c r="H95" i="2"/>
  <c r="B95" i="2" s="1"/>
  <c r="D95" i="2"/>
  <c r="A95" i="2"/>
  <c r="H94" i="2"/>
  <c r="B94" i="2" s="1"/>
  <c r="D94" i="2"/>
  <c r="A94" i="2"/>
  <c r="H93" i="2"/>
  <c r="D93" i="2"/>
  <c r="B93" i="2"/>
  <c r="A93" i="2"/>
  <c r="H92" i="2"/>
  <c r="B92" i="2" s="1"/>
  <c r="D92" i="2"/>
  <c r="A92" i="2"/>
  <c r="H91" i="2"/>
  <c r="D91" i="2"/>
  <c r="B91" i="2"/>
  <c r="A91" i="2"/>
  <c r="H90" i="2"/>
  <c r="B90" i="2" s="1"/>
  <c r="D90" i="2"/>
  <c r="A90" i="2"/>
  <c r="H89" i="2"/>
  <c r="B89" i="2" s="1"/>
  <c r="D89" i="2"/>
  <c r="A89" i="2"/>
  <c r="H88" i="2"/>
  <c r="B88" i="2" s="1"/>
  <c r="D88" i="2"/>
  <c r="A88" i="2"/>
  <c r="H87" i="2"/>
  <c r="B87" i="2" s="1"/>
  <c r="D87" i="2"/>
  <c r="A87" i="2"/>
  <c r="H134" i="2"/>
  <c r="B134" i="2" s="1"/>
  <c r="D134" i="2"/>
  <c r="A134" i="2"/>
  <c r="H133" i="2"/>
  <c r="B133" i="2" s="1"/>
  <c r="D133" i="2"/>
  <c r="A133" i="2"/>
  <c r="H86" i="2"/>
  <c r="B86" i="2" s="1"/>
  <c r="D86" i="2"/>
  <c r="A86" i="2"/>
  <c r="H85" i="2"/>
  <c r="D85" i="2"/>
  <c r="B85" i="2"/>
  <c r="A85" i="2"/>
  <c r="H84" i="2"/>
  <c r="B84" i="2" s="1"/>
  <c r="D84" i="2"/>
  <c r="A84" i="2"/>
  <c r="H83" i="2"/>
  <c r="D83" i="2"/>
  <c r="B83" i="2"/>
  <c r="A83" i="2"/>
  <c r="H132" i="2"/>
  <c r="B132" i="2" s="1"/>
  <c r="D132" i="2"/>
  <c r="A132" i="2"/>
  <c r="H82" i="2"/>
  <c r="B82" i="2" s="1"/>
  <c r="D82" i="2"/>
  <c r="A82" i="2"/>
  <c r="H81" i="2"/>
  <c r="B81" i="2" s="1"/>
  <c r="D81" i="2"/>
  <c r="A81" i="2"/>
  <c r="H80" i="2"/>
  <c r="D80" i="2"/>
  <c r="B80" i="2"/>
  <c r="A80" i="2"/>
  <c r="H79" i="2"/>
  <c r="B79" i="2" s="1"/>
  <c r="D79" i="2"/>
  <c r="A79" i="2"/>
  <c r="H78" i="2"/>
  <c r="B78" i="2" s="1"/>
  <c r="D78" i="2"/>
  <c r="A78" i="2"/>
  <c r="H77" i="2"/>
  <c r="B77" i="2" s="1"/>
  <c r="D77" i="2"/>
  <c r="A77" i="2"/>
  <c r="H76" i="2"/>
  <c r="B76" i="2" s="1"/>
  <c r="D76" i="2"/>
  <c r="A76" i="2"/>
  <c r="H131" i="2"/>
  <c r="B131" i="2" s="1"/>
  <c r="D131" i="2"/>
  <c r="A131" i="2"/>
  <c r="H130" i="2"/>
  <c r="B130" i="2" s="1"/>
  <c r="D130" i="2"/>
  <c r="A130" i="2"/>
  <c r="H129" i="2"/>
  <c r="B129" i="2" s="1"/>
  <c r="D129" i="2"/>
  <c r="A129" i="2"/>
  <c r="H128" i="2"/>
  <c r="B128" i="2" s="1"/>
  <c r="D128" i="2"/>
  <c r="A128" i="2"/>
  <c r="H127" i="2"/>
  <c r="B127" i="2" s="1"/>
  <c r="D127" i="2"/>
  <c r="A127" i="2"/>
  <c r="H75" i="2"/>
  <c r="D75" i="2"/>
  <c r="B75" i="2"/>
  <c r="A75" i="2"/>
  <c r="H126" i="2"/>
  <c r="B126" i="2" s="1"/>
  <c r="D126" i="2"/>
  <c r="A126" i="2"/>
  <c r="H74" i="2"/>
  <c r="D74" i="2"/>
  <c r="B74" i="2"/>
  <c r="A74" i="2"/>
  <c r="H125" i="2"/>
  <c r="B125" i="2" s="1"/>
  <c r="D125" i="2"/>
  <c r="A125" i="2"/>
  <c r="H124" i="2"/>
  <c r="B124" i="2" s="1"/>
  <c r="D124" i="2"/>
  <c r="A124" i="2"/>
  <c r="H73" i="2"/>
  <c r="B73" i="2" s="1"/>
  <c r="D73" i="2"/>
  <c r="A73" i="2"/>
  <c r="H123" i="2"/>
  <c r="D123" i="2"/>
  <c r="B123" i="2"/>
  <c r="A123" i="2"/>
  <c r="H122" i="2"/>
  <c r="B122" i="2" s="1"/>
  <c r="D122" i="2"/>
  <c r="A122" i="2"/>
  <c r="H72" i="2"/>
  <c r="B72" i="2" s="1"/>
  <c r="D72" i="2"/>
  <c r="A72" i="2"/>
  <c r="H71" i="2"/>
  <c r="B71" i="2" s="1"/>
  <c r="D71" i="2"/>
  <c r="A71" i="2"/>
  <c r="H121" i="2"/>
  <c r="B121" i="2" s="1"/>
  <c r="D121" i="2"/>
  <c r="A121" i="2"/>
  <c r="H70" i="2"/>
  <c r="B70" i="2" s="1"/>
  <c r="D70" i="2"/>
  <c r="A70" i="2"/>
  <c r="H69" i="2"/>
  <c r="D69" i="2"/>
  <c r="B69" i="2"/>
  <c r="A69" i="2"/>
  <c r="H68" i="2"/>
  <c r="B68" i="2" s="1"/>
  <c r="D68" i="2"/>
  <c r="A68" i="2"/>
  <c r="H67" i="2"/>
  <c r="B67" i="2" s="1"/>
  <c r="D67" i="2"/>
  <c r="A67" i="2"/>
  <c r="H66" i="2"/>
  <c r="B66" i="2" s="1"/>
  <c r="D66" i="2"/>
  <c r="A66" i="2"/>
  <c r="H65" i="2"/>
  <c r="D65" i="2"/>
  <c r="B65" i="2"/>
  <c r="A65" i="2"/>
  <c r="H64" i="2"/>
  <c r="B64" i="2" s="1"/>
  <c r="D64" i="2"/>
  <c r="A64" i="2"/>
  <c r="H63" i="2"/>
  <c r="D63" i="2"/>
  <c r="B63" i="2"/>
  <c r="A63" i="2"/>
  <c r="H120" i="2"/>
  <c r="B120" i="2" s="1"/>
  <c r="D120" i="2"/>
  <c r="A120" i="2"/>
  <c r="H62" i="2"/>
  <c r="B62" i="2" s="1"/>
  <c r="D62" i="2"/>
  <c r="A62" i="2"/>
  <c r="H61" i="2"/>
  <c r="B61" i="2" s="1"/>
  <c r="D61" i="2"/>
  <c r="A61" i="2"/>
  <c r="H60" i="2"/>
  <c r="D60" i="2"/>
  <c r="B60" i="2"/>
  <c r="A60" i="2"/>
  <c r="H59" i="2"/>
  <c r="B59" i="2" s="1"/>
  <c r="F59" i="2"/>
  <c r="D59" i="2" s="1"/>
  <c r="A59" i="2"/>
  <c r="H58" i="2"/>
  <c r="B58" i="2"/>
  <c r="F58" i="2"/>
  <c r="D58" i="2"/>
  <c r="A58" i="2"/>
  <c r="H57" i="2"/>
  <c r="B57" i="2" s="1"/>
  <c r="F57" i="2"/>
  <c r="D57" i="2"/>
  <c r="A57" i="2"/>
  <c r="H56" i="2"/>
  <c r="B56" i="2"/>
  <c r="F56" i="2"/>
  <c r="D56" i="2"/>
  <c r="A56" i="2"/>
  <c r="H55" i="2"/>
  <c r="B55" i="2" s="1"/>
  <c r="F55" i="2"/>
  <c r="D55" i="2" s="1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Q145" i="1"/>
  <c r="Q121" i="1"/>
  <c r="Q137" i="1"/>
  <c r="Q142" i="1"/>
  <c r="Q143" i="1"/>
  <c r="Q138" i="1"/>
  <c r="Q140" i="1"/>
  <c r="Q141" i="1"/>
  <c r="Q139" i="1"/>
  <c r="Q129" i="1"/>
  <c r="F16" i="1"/>
  <c r="F17" i="1" s="1"/>
  <c r="C17" i="1"/>
  <c r="Q136" i="1"/>
  <c r="Q135" i="1"/>
  <c r="Q111" i="1"/>
  <c r="Q118" i="1"/>
  <c r="Q119" i="1"/>
  <c r="Q134" i="1"/>
  <c r="Q125" i="1"/>
  <c r="Q92" i="1"/>
  <c r="Q93" i="1"/>
  <c r="Q94" i="1"/>
  <c r="Q95" i="1"/>
  <c r="Q97" i="1"/>
  <c r="Q98" i="1"/>
  <c r="Q99" i="1"/>
  <c r="Q100" i="1"/>
  <c r="Q101" i="1"/>
  <c r="Q102" i="1"/>
  <c r="Q103" i="1"/>
  <c r="Q104" i="1"/>
  <c r="Q106" i="1"/>
  <c r="Q107" i="1"/>
  <c r="Q110" i="1"/>
  <c r="Q113" i="1"/>
  <c r="Q115" i="1"/>
  <c r="Q122" i="1"/>
  <c r="Q123" i="1"/>
  <c r="Q124" i="1"/>
  <c r="Q126" i="1"/>
  <c r="Q127" i="1"/>
  <c r="Q128" i="1"/>
  <c r="Q130" i="1"/>
  <c r="Q131" i="1"/>
  <c r="Q132" i="1"/>
  <c r="Q133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45" i="1"/>
  <c r="Q46" i="1"/>
  <c r="Q47" i="1"/>
  <c r="Q48" i="1"/>
  <c r="Q50" i="1"/>
  <c r="Q51" i="1"/>
  <c r="Q54" i="1"/>
  <c r="Q55" i="1"/>
  <c r="Q57" i="1"/>
  <c r="Q60" i="1"/>
  <c r="Q61" i="1"/>
  <c r="Q64" i="1"/>
  <c r="Q65" i="1"/>
  <c r="Q66" i="1"/>
  <c r="Q67" i="1"/>
  <c r="Q68" i="1"/>
  <c r="Q69" i="1"/>
  <c r="Q70" i="1"/>
  <c r="Q71" i="1"/>
  <c r="Q72" i="1"/>
  <c r="Q73" i="1"/>
  <c r="Q74" i="1"/>
  <c r="Q75" i="1"/>
  <c r="Q49" i="1"/>
  <c r="Q52" i="1"/>
  <c r="Q53" i="1"/>
  <c r="Q56" i="1"/>
  <c r="Q58" i="1"/>
  <c r="Q59" i="1"/>
  <c r="Q62" i="1"/>
  <c r="Q63" i="1"/>
  <c r="Q82" i="1"/>
  <c r="Q34" i="1"/>
  <c r="E144" i="1"/>
  <c r="E139" i="1"/>
  <c r="E109" i="1"/>
  <c r="F109" i="1"/>
  <c r="G109" i="1" s="1"/>
  <c r="I109" i="1" s="1"/>
  <c r="E105" i="1"/>
  <c r="F105" i="1" s="1"/>
  <c r="G105" i="1" s="1"/>
  <c r="I105" i="1" s="1"/>
  <c r="E114" i="1"/>
  <c r="F144" i="1"/>
  <c r="E135" i="2"/>
  <c r="E21" i="1"/>
  <c r="E76" i="1"/>
  <c r="F139" i="1"/>
  <c r="G139" i="1" s="1"/>
  <c r="J139" i="1" s="1"/>
  <c r="E91" i="2"/>
  <c r="E146" i="1"/>
  <c r="F146" i="1" s="1"/>
  <c r="G146" i="1" s="1"/>
  <c r="J146" i="1" s="1"/>
  <c r="E143" i="1"/>
  <c r="F143" i="1" s="1"/>
  <c r="G143" i="1" s="1"/>
  <c r="K143" i="1" s="1"/>
  <c r="E108" i="1"/>
  <c r="E33" i="1"/>
  <c r="F33" i="1"/>
  <c r="E74" i="1"/>
  <c r="E40" i="2" s="1"/>
  <c r="E115" i="1"/>
  <c r="E37" i="1"/>
  <c r="E111" i="1"/>
  <c r="F111" i="1" s="1"/>
  <c r="E134" i="1"/>
  <c r="F134" i="1"/>
  <c r="G134" i="1"/>
  <c r="K134" i="1"/>
  <c r="E43" i="1"/>
  <c r="G34" i="1"/>
  <c r="H34" i="1" s="1"/>
  <c r="E92" i="1"/>
  <c r="E95" i="1"/>
  <c r="F95" i="1"/>
  <c r="G95" i="1"/>
  <c r="E78" i="1"/>
  <c r="F78" i="1" s="1"/>
  <c r="G78" i="1" s="1"/>
  <c r="I78" i="1" s="1"/>
  <c r="E140" i="1"/>
  <c r="E118" i="1"/>
  <c r="F118" i="1" s="1"/>
  <c r="E83" i="1"/>
  <c r="E59" i="1"/>
  <c r="E119" i="1"/>
  <c r="F119" i="1"/>
  <c r="E132" i="1"/>
  <c r="E36" i="1"/>
  <c r="F36" i="1" s="1"/>
  <c r="E84" i="1"/>
  <c r="E88" i="1"/>
  <c r="E127" i="1"/>
  <c r="F127" i="1" s="1"/>
  <c r="G127" i="1" s="1"/>
  <c r="K127" i="1" s="1"/>
  <c r="E39" i="1"/>
  <c r="E120" i="1"/>
  <c r="F120" i="1" s="1"/>
  <c r="G120" i="1" s="1"/>
  <c r="E123" i="1"/>
  <c r="E102" i="1"/>
  <c r="E35" i="1"/>
  <c r="E100" i="1"/>
  <c r="E124" i="1"/>
  <c r="E91" i="1"/>
  <c r="E58" i="2" s="1"/>
  <c r="E87" i="1"/>
  <c r="F87" i="1" s="1"/>
  <c r="E61" i="1"/>
  <c r="E27" i="2" s="1"/>
  <c r="E24" i="1"/>
  <c r="E100" i="2" s="1"/>
  <c r="E112" i="1"/>
  <c r="F112" i="1" s="1"/>
  <c r="E138" i="1"/>
  <c r="E98" i="1"/>
  <c r="E45" i="1"/>
  <c r="E117" i="1"/>
  <c r="E49" i="1"/>
  <c r="F49" i="1" s="1"/>
  <c r="E23" i="1"/>
  <c r="F23" i="1" s="1"/>
  <c r="E129" i="1"/>
  <c r="E47" i="1"/>
  <c r="E13" i="2" s="1"/>
  <c r="E136" i="1"/>
  <c r="E22" i="1"/>
  <c r="E107" i="1"/>
  <c r="E57" i="1"/>
  <c r="E23" i="2" s="1"/>
  <c r="E42" i="1"/>
  <c r="F42" i="1" s="1"/>
  <c r="E69" i="1"/>
  <c r="E121" i="1"/>
  <c r="E77" i="1"/>
  <c r="F77" i="1" s="1"/>
  <c r="G77" i="1" s="1"/>
  <c r="I77" i="1" s="1"/>
  <c r="E38" i="1"/>
  <c r="F38" i="1" s="1"/>
  <c r="E53" i="1"/>
  <c r="E66" i="1"/>
  <c r="E58" i="1"/>
  <c r="F58" i="1" s="1"/>
  <c r="G58" i="1" s="1"/>
  <c r="J58" i="1" s="1"/>
  <c r="E65" i="1"/>
  <c r="E130" i="1"/>
  <c r="F130" i="1" s="1"/>
  <c r="G130" i="1" s="1"/>
  <c r="K130" i="1" s="1"/>
  <c r="E141" i="1"/>
  <c r="E106" i="1"/>
  <c r="F106" i="1" s="1"/>
  <c r="G106" i="1" s="1"/>
  <c r="J106" i="1" s="1"/>
  <c r="E51" i="1"/>
  <c r="E62" i="1"/>
  <c r="F62" i="1"/>
  <c r="G62" i="1" s="1"/>
  <c r="J62" i="1" s="1"/>
  <c r="E55" i="1"/>
  <c r="E125" i="1"/>
  <c r="F125" i="1" s="1"/>
  <c r="G125" i="1" s="1"/>
  <c r="K125" i="1" s="1"/>
  <c r="E103" i="1"/>
  <c r="E69" i="2" s="1"/>
  <c r="E85" i="1"/>
  <c r="F85" i="1" s="1"/>
  <c r="E41" i="1"/>
  <c r="G112" i="1"/>
  <c r="I112" i="1" s="1"/>
  <c r="E113" i="1"/>
  <c r="E54" i="1"/>
  <c r="F54" i="1"/>
  <c r="E86" i="1"/>
  <c r="E53" i="2" s="1"/>
  <c r="E64" i="1"/>
  <c r="E101" i="1"/>
  <c r="F101" i="1" s="1"/>
  <c r="G23" i="1"/>
  <c r="I23" i="1" s="1"/>
  <c r="E122" i="1"/>
  <c r="E60" i="1"/>
  <c r="E26" i="2" s="1"/>
  <c r="E40" i="1"/>
  <c r="F40" i="1"/>
  <c r="G40" i="1" s="1"/>
  <c r="E30" i="1"/>
  <c r="E126" i="1"/>
  <c r="E81" i="2" s="1"/>
  <c r="E25" i="1"/>
  <c r="E52" i="1"/>
  <c r="F52" i="1" s="1"/>
  <c r="G52" i="1" s="1"/>
  <c r="J52" i="1" s="1"/>
  <c r="E128" i="1"/>
  <c r="F128" i="1"/>
  <c r="G128" i="1" s="1"/>
  <c r="E26" i="1"/>
  <c r="E75" i="1"/>
  <c r="E145" i="1"/>
  <c r="E96" i="2" s="1"/>
  <c r="E93" i="1"/>
  <c r="E60" i="2" s="1"/>
  <c r="E89" i="1"/>
  <c r="G85" i="1"/>
  <c r="I85" i="1" s="1"/>
  <c r="E32" i="1"/>
  <c r="E73" i="1"/>
  <c r="G42" i="1"/>
  <c r="J42" i="1"/>
  <c r="E67" i="1"/>
  <c r="F67" i="1" s="1"/>
  <c r="G67" i="1" s="1"/>
  <c r="I67" i="1" s="1"/>
  <c r="E82" i="1"/>
  <c r="E48" i="1"/>
  <c r="F48" i="1" s="1"/>
  <c r="G48" i="1" s="1"/>
  <c r="I48" i="1" s="1"/>
  <c r="E46" i="1"/>
  <c r="E110" i="1"/>
  <c r="E68" i="1"/>
  <c r="G54" i="1"/>
  <c r="I54" i="1"/>
  <c r="J40" i="1"/>
  <c r="G144" i="1"/>
  <c r="K144" i="1" s="1"/>
  <c r="E29" i="1"/>
  <c r="F29" i="1"/>
  <c r="G29" i="1" s="1"/>
  <c r="I29" i="1" s="1"/>
  <c r="E44" i="1"/>
  <c r="E97" i="1"/>
  <c r="E142" i="1"/>
  <c r="F142" i="1" s="1"/>
  <c r="G142" i="1" s="1"/>
  <c r="K142" i="1" s="1"/>
  <c r="G38" i="1"/>
  <c r="J38" i="1" s="1"/>
  <c r="E90" i="1"/>
  <c r="E99" i="1"/>
  <c r="E137" i="1"/>
  <c r="G33" i="1"/>
  <c r="I33" i="1" s="1"/>
  <c r="E131" i="1"/>
  <c r="E63" i="1"/>
  <c r="E50" i="1"/>
  <c r="E72" i="1"/>
  <c r="F72" i="1"/>
  <c r="G72" i="1" s="1"/>
  <c r="I72" i="1" s="1"/>
  <c r="E56" i="1"/>
  <c r="F56" i="1"/>
  <c r="G56" i="1"/>
  <c r="J56" i="1"/>
  <c r="K128" i="1"/>
  <c r="E116" i="1"/>
  <c r="E127" i="2" s="1"/>
  <c r="E79" i="1"/>
  <c r="F79" i="1" s="1"/>
  <c r="G79" i="1"/>
  <c r="I79" i="1"/>
  <c r="E104" i="1"/>
  <c r="F104" i="1" s="1"/>
  <c r="G104" i="1" s="1"/>
  <c r="K104" i="1" s="1"/>
  <c r="E27" i="1"/>
  <c r="E131" i="2"/>
  <c r="E96" i="1"/>
  <c r="F96" i="1"/>
  <c r="G96" i="1"/>
  <c r="J96" i="1"/>
  <c r="G87" i="1"/>
  <c r="I87" i="1"/>
  <c r="E80" i="1"/>
  <c r="F80" i="1" s="1"/>
  <c r="G80" i="1" s="1"/>
  <c r="I80" i="1" s="1"/>
  <c r="I120" i="1"/>
  <c r="E31" i="1"/>
  <c r="E28" i="1"/>
  <c r="E71" i="1"/>
  <c r="E81" i="1"/>
  <c r="F81" i="1" s="1"/>
  <c r="G81" i="1" s="1"/>
  <c r="I81" i="1" s="1"/>
  <c r="E123" i="2"/>
  <c r="E94" i="1"/>
  <c r="E70" i="1"/>
  <c r="F70" i="1"/>
  <c r="G70" i="1" s="1"/>
  <c r="I70" i="1" s="1"/>
  <c r="E135" i="1"/>
  <c r="E133" i="1"/>
  <c r="F133" i="1" s="1"/>
  <c r="G133" i="1" s="1"/>
  <c r="K133" i="1" s="1"/>
  <c r="E113" i="2"/>
  <c r="E20" i="2"/>
  <c r="E28" i="2"/>
  <c r="E52" i="2"/>
  <c r="E38" i="2"/>
  <c r="E54" i="2"/>
  <c r="E62" i="2"/>
  <c r="E99" i="2"/>
  <c r="E109" i="2"/>
  <c r="E117" i="2"/>
  <c r="E120" i="2"/>
  <c r="I95" i="1"/>
  <c r="E56" i="2"/>
  <c r="F89" i="1"/>
  <c r="G89" i="1"/>
  <c r="I89" i="1" s="1"/>
  <c r="F102" i="1"/>
  <c r="G102" i="1" s="1"/>
  <c r="I102" i="1" s="1"/>
  <c r="E68" i="2"/>
  <c r="F140" i="1"/>
  <c r="G140" i="1" s="1"/>
  <c r="K140" i="1" s="1"/>
  <c r="E92" i="2"/>
  <c r="F94" i="1"/>
  <c r="G94" i="1" s="1"/>
  <c r="I94" i="1" s="1"/>
  <c r="E61" i="2"/>
  <c r="E47" i="2"/>
  <c r="E70" i="2"/>
  <c r="F90" i="1"/>
  <c r="G90" i="1"/>
  <c r="I90" i="1" s="1"/>
  <c r="E71" i="2"/>
  <c r="E35" i="2"/>
  <c r="F69" i="1"/>
  <c r="G69" i="1"/>
  <c r="I69" i="1" s="1"/>
  <c r="F100" i="1"/>
  <c r="G100" i="1" s="1"/>
  <c r="I100" i="1"/>
  <c r="E66" i="2"/>
  <c r="G36" i="1"/>
  <c r="J36" i="1"/>
  <c r="F92" i="1"/>
  <c r="G92" i="1"/>
  <c r="I92" i="1"/>
  <c r="E59" i="2"/>
  <c r="E95" i="2"/>
  <c r="F21" i="1"/>
  <c r="G21" i="1" s="1"/>
  <c r="I21" i="1" s="1"/>
  <c r="E97" i="2"/>
  <c r="E105" i="2"/>
  <c r="F137" i="1"/>
  <c r="G137" i="1" s="1"/>
  <c r="K137" i="1" s="1"/>
  <c r="E89" i="2"/>
  <c r="F44" i="1"/>
  <c r="G44" i="1"/>
  <c r="J44" i="1" s="1"/>
  <c r="E119" i="2"/>
  <c r="E34" i="2"/>
  <c r="F68" i="1"/>
  <c r="G68" i="1"/>
  <c r="I68" i="1"/>
  <c r="F141" i="1"/>
  <c r="G141" i="1" s="1"/>
  <c r="K141" i="1" s="1"/>
  <c r="F66" i="1"/>
  <c r="G66" i="1"/>
  <c r="I66" i="1"/>
  <c r="E32" i="2"/>
  <c r="G49" i="1"/>
  <c r="J49" i="1"/>
  <c r="E15" i="2"/>
  <c r="F35" i="1"/>
  <c r="G35" i="1" s="1"/>
  <c r="J35" i="1" s="1"/>
  <c r="E110" i="2"/>
  <c r="F59" i="1"/>
  <c r="G59" i="1"/>
  <c r="J59" i="1"/>
  <c r="F115" i="1"/>
  <c r="G115" i="1"/>
  <c r="J115" i="1" s="1"/>
  <c r="E75" i="2"/>
  <c r="F117" i="1"/>
  <c r="G117" i="1" s="1"/>
  <c r="K117" i="1" s="1"/>
  <c r="F74" i="1"/>
  <c r="G74" i="1" s="1"/>
  <c r="I74" i="1" s="1"/>
  <c r="F135" i="1"/>
  <c r="G135" i="1"/>
  <c r="K135" i="1" s="1"/>
  <c r="E87" i="2"/>
  <c r="F28" i="1"/>
  <c r="G28" i="1" s="1"/>
  <c r="I28" i="1" s="1"/>
  <c r="E104" i="2"/>
  <c r="F110" i="1"/>
  <c r="G110" i="1"/>
  <c r="K110" i="1" s="1"/>
  <c r="E73" i="2"/>
  <c r="F93" i="1"/>
  <c r="G93" i="1" s="1"/>
  <c r="I93" i="1" s="1"/>
  <c r="G101" i="1"/>
  <c r="I101" i="1"/>
  <c r="E21" i="2"/>
  <c r="F55" i="1"/>
  <c r="G55" i="1" s="1"/>
  <c r="I55" i="1" s="1"/>
  <c r="E78" i="2"/>
  <c r="F123" i="1"/>
  <c r="G123" i="1" s="1"/>
  <c r="J123" i="1" s="1"/>
  <c r="E37" i="2"/>
  <c r="F71" i="1"/>
  <c r="G71" i="1"/>
  <c r="I71" i="1" s="1"/>
  <c r="F46" i="1"/>
  <c r="G46" i="1"/>
  <c r="I46" i="1" s="1"/>
  <c r="E12" i="2"/>
  <c r="F145" i="1"/>
  <c r="G145" i="1"/>
  <c r="J145" i="1" s="1"/>
  <c r="F25" i="1"/>
  <c r="G25" i="1"/>
  <c r="I25" i="1" s="1"/>
  <c r="E101" i="2"/>
  <c r="F60" i="1"/>
  <c r="G60" i="1"/>
  <c r="I60" i="1" s="1"/>
  <c r="E116" i="2"/>
  <c r="F41" i="1"/>
  <c r="G41" i="1" s="1"/>
  <c r="J41" i="1" s="1"/>
  <c r="F47" i="1"/>
  <c r="G47" i="1" s="1"/>
  <c r="I47" i="1" s="1"/>
  <c r="F45" i="1"/>
  <c r="G45" i="1"/>
  <c r="I45" i="1" s="1"/>
  <c r="E11" i="2"/>
  <c r="F61" i="1"/>
  <c r="G61" i="1" s="1"/>
  <c r="I61" i="1" s="1"/>
  <c r="E126" i="2"/>
  <c r="F114" i="1"/>
  <c r="G114" i="1" s="1"/>
  <c r="K114" i="1" s="1"/>
  <c r="E74" i="2"/>
  <c r="F113" i="1"/>
  <c r="G113" i="1"/>
  <c r="J113" i="1" s="1"/>
  <c r="E36" i="2"/>
  <c r="F31" i="1"/>
  <c r="G31" i="1" s="1"/>
  <c r="I31" i="1" s="1"/>
  <c r="E107" i="2"/>
  <c r="F50" i="1"/>
  <c r="G50" i="1"/>
  <c r="I50" i="1" s="1"/>
  <c r="E16" i="2"/>
  <c r="E39" i="2"/>
  <c r="F73" i="1"/>
  <c r="G73" i="1"/>
  <c r="I73" i="1"/>
  <c r="F75" i="1"/>
  <c r="G75" i="1"/>
  <c r="I75" i="1" s="1"/>
  <c r="E42" i="2"/>
  <c r="F126" i="1"/>
  <c r="G126" i="1"/>
  <c r="J126" i="1" s="1"/>
  <c r="E77" i="2"/>
  <c r="F122" i="1"/>
  <c r="G122" i="1"/>
  <c r="J122" i="1"/>
  <c r="E30" i="2"/>
  <c r="F64" i="1"/>
  <c r="G64" i="1"/>
  <c r="I64" i="1" s="1"/>
  <c r="F65" i="1"/>
  <c r="G65" i="1" s="1"/>
  <c r="I65" i="1" s="1"/>
  <c r="E31" i="2"/>
  <c r="F107" i="1"/>
  <c r="G107" i="1"/>
  <c r="I107" i="1"/>
  <c r="E72" i="2"/>
  <c r="F129" i="1"/>
  <c r="G129" i="1"/>
  <c r="I129" i="1"/>
  <c r="E55" i="2"/>
  <c r="F88" i="1"/>
  <c r="G88" i="1"/>
  <c r="I88" i="1" s="1"/>
  <c r="E50" i="2"/>
  <c r="F83" i="1"/>
  <c r="G83" i="1"/>
  <c r="I83" i="1"/>
  <c r="E45" i="2"/>
  <c r="E84" i="2"/>
  <c r="E18" i="2"/>
  <c r="F53" i="1"/>
  <c r="G53" i="1"/>
  <c r="J53" i="1" s="1"/>
  <c r="E19" i="2"/>
  <c r="F43" i="1"/>
  <c r="G43" i="1"/>
  <c r="J43" i="1" s="1"/>
  <c r="F63" i="1"/>
  <c r="G63" i="1"/>
  <c r="J63" i="1" s="1"/>
  <c r="E29" i="2"/>
  <c r="F97" i="1"/>
  <c r="G97" i="1"/>
  <c r="E63" i="2"/>
  <c r="F82" i="1"/>
  <c r="G82" i="1"/>
  <c r="J82" i="1"/>
  <c r="F26" i="1"/>
  <c r="G26" i="1"/>
  <c r="I26" i="1"/>
  <c r="E106" i="2"/>
  <c r="F30" i="1"/>
  <c r="G30" i="1"/>
  <c r="I30" i="1" s="1"/>
  <c r="F121" i="1"/>
  <c r="G121" i="1" s="1"/>
  <c r="K121" i="1" s="1"/>
  <c r="E76" i="2"/>
  <c r="E98" i="2"/>
  <c r="F22" i="1"/>
  <c r="G22" i="1"/>
  <c r="I22" i="1" s="1"/>
  <c r="F98" i="1"/>
  <c r="G98" i="1"/>
  <c r="I98" i="1"/>
  <c r="F84" i="1"/>
  <c r="G84" i="1" s="1"/>
  <c r="I84" i="1" s="1"/>
  <c r="E51" i="2"/>
  <c r="E86" i="2"/>
  <c r="F132" i="1"/>
  <c r="G132" i="1"/>
  <c r="J132" i="1" s="1"/>
  <c r="E112" i="2"/>
  <c r="F37" i="1"/>
  <c r="G37" i="1"/>
  <c r="J37" i="1"/>
  <c r="E122" i="2"/>
  <c r="F108" i="1"/>
  <c r="G108" i="1"/>
  <c r="I108" i="1" s="1"/>
  <c r="E80" i="2"/>
  <c r="F27" i="1"/>
  <c r="G27" i="1"/>
  <c r="I27" i="1" s="1"/>
  <c r="E103" i="2"/>
  <c r="F116" i="1"/>
  <c r="G116" i="1" s="1"/>
  <c r="I116" i="1" s="1"/>
  <c r="F131" i="1"/>
  <c r="G131" i="1"/>
  <c r="K131" i="1" s="1"/>
  <c r="E85" i="2"/>
  <c r="F99" i="1"/>
  <c r="G99" i="1" s="1"/>
  <c r="I99" i="1" s="1"/>
  <c r="E65" i="2"/>
  <c r="F32" i="1"/>
  <c r="G32" i="1"/>
  <c r="I32" i="1" s="1"/>
  <c r="E108" i="2"/>
  <c r="F51" i="1"/>
  <c r="G51" i="1"/>
  <c r="I51" i="1" s="1"/>
  <c r="F136" i="1"/>
  <c r="G136" i="1" s="1"/>
  <c r="K136" i="1" s="1"/>
  <c r="F138" i="1"/>
  <c r="G138" i="1"/>
  <c r="J138" i="1" s="1"/>
  <c r="E90" i="2"/>
  <c r="F124" i="1"/>
  <c r="G124" i="1" s="1"/>
  <c r="J124" i="1" s="1"/>
  <c r="E79" i="2"/>
  <c r="F39" i="1"/>
  <c r="G39" i="1"/>
  <c r="J39" i="1" s="1"/>
  <c r="E114" i="2"/>
  <c r="F76" i="1"/>
  <c r="G76" i="1" s="1"/>
  <c r="I76" i="1" s="1"/>
  <c r="E43" i="2"/>
  <c r="I97" i="1"/>
  <c r="F103" i="1" l="1"/>
  <c r="G103" i="1" s="1"/>
  <c r="E48" i="2"/>
  <c r="E14" i="2"/>
  <c r="E94" i="2"/>
  <c r="F57" i="1"/>
  <c r="G57" i="1" s="1"/>
  <c r="I57" i="1" s="1"/>
  <c r="F24" i="1"/>
  <c r="G24" i="1" s="1"/>
  <c r="I24" i="1" s="1"/>
  <c r="E111" i="2"/>
  <c r="E121" i="2"/>
  <c r="E82" i="2"/>
  <c r="E44" i="2"/>
  <c r="F86" i="1"/>
  <c r="G86" i="1" s="1"/>
  <c r="I86" i="1" s="1"/>
  <c r="E46" i="2"/>
  <c r="E93" i="2"/>
  <c r="E24" i="2"/>
  <c r="F91" i="1"/>
  <c r="G91" i="1" s="1"/>
  <c r="I91" i="1" s="1"/>
  <c r="E67" i="2"/>
  <c r="E125" i="2"/>
  <c r="C12" i="1"/>
  <c r="C11" i="1"/>
  <c r="O149" i="1" l="1"/>
  <c r="O148" i="1"/>
  <c r="O147" i="1"/>
  <c r="O25" i="1"/>
  <c r="O26" i="1"/>
  <c r="O97" i="1"/>
  <c r="O92" i="1"/>
  <c r="O81" i="1"/>
  <c r="O138" i="1"/>
  <c r="O120" i="1"/>
  <c r="O72" i="1"/>
  <c r="O51" i="1"/>
  <c r="O32" i="1"/>
  <c r="O100" i="1"/>
  <c r="O113" i="1"/>
  <c r="O86" i="1"/>
  <c r="O31" i="1"/>
  <c r="O63" i="1"/>
  <c r="O133" i="1"/>
  <c r="O27" i="1"/>
  <c r="O119" i="1"/>
  <c r="O77" i="1"/>
  <c r="O75" i="1"/>
  <c r="O50" i="1"/>
  <c r="O78" i="1"/>
  <c r="O62" i="1"/>
  <c r="O37" i="1"/>
  <c r="O83" i="1"/>
  <c r="O91" i="1"/>
  <c r="O43" i="1"/>
  <c r="O146" i="1"/>
  <c r="O123" i="1"/>
  <c r="O103" i="1"/>
  <c r="O128" i="1"/>
  <c r="O47" i="1"/>
  <c r="O99" i="1"/>
  <c r="O145" i="1"/>
  <c r="O40" i="1"/>
  <c r="O118" i="1"/>
  <c r="O68" i="1"/>
  <c r="O107" i="1"/>
  <c r="O88" i="1"/>
  <c r="O135" i="1"/>
  <c r="O35" i="1"/>
  <c r="O143" i="1"/>
  <c r="O71" i="1"/>
  <c r="O84" i="1"/>
  <c r="O64" i="1"/>
  <c r="O132" i="1"/>
  <c r="O22" i="1"/>
  <c r="O60" i="1"/>
  <c r="O94" i="1"/>
  <c r="O127" i="1"/>
  <c r="O126" i="1"/>
  <c r="O122" i="1"/>
  <c r="O130" i="1"/>
  <c r="O111" i="1"/>
  <c r="O45" i="1"/>
  <c r="O121" i="1"/>
  <c r="O79" i="1"/>
  <c r="O49" i="1"/>
  <c r="O52" i="1"/>
  <c r="O87" i="1"/>
  <c r="O134" i="1"/>
  <c r="O144" i="1"/>
  <c r="O117" i="1"/>
  <c r="O41" i="1"/>
  <c r="O110" i="1"/>
  <c r="O98" i="1"/>
  <c r="O90" i="1"/>
  <c r="O102" i="1"/>
  <c r="O56" i="1"/>
  <c r="O137" i="1"/>
  <c r="O67" i="1"/>
  <c r="O89" i="1"/>
  <c r="O73" i="1"/>
  <c r="O48" i="1"/>
  <c r="O28" i="1"/>
  <c r="O30" i="1"/>
  <c r="O46" i="1"/>
  <c r="O85" i="1"/>
  <c r="O116" i="1"/>
  <c r="O34" i="1"/>
  <c r="O39" i="1"/>
  <c r="O44" i="1"/>
  <c r="O38" i="1"/>
  <c r="O29" i="1"/>
  <c r="O58" i="1"/>
  <c r="O142" i="1"/>
  <c r="O55" i="1"/>
  <c r="O109" i="1"/>
  <c r="O65" i="1"/>
  <c r="O70" i="1"/>
  <c r="O95" i="1"/>
  <c r="O96" i="1"/>
  <c r="O33" i="1"/>
  <c r="O93" i="1"/>
  <c r="O21" i="1"/>
  <c r="O112" i="1"/>
  <c r="O66" i="1"/>
  <c r="O24" i="1"/>
  <c r="O104" i="1"/>
  <c r="O101" i="1"/>
  <c r="O115" i="1"/>
  <c r="O53" i="1"/>
  <c r="O74" i="1"/>
  <c r="O108" i="1"/>
  <c r="O61" i="1"/>
  <c r="O131" i="1"/>
  <c r="O42" i="1"/>
  <c r="O140" i="1"/>
  <c r="O105" i="1"/>
  <c r="O76" i="1"/>
  <c r="O141" i="1"/>
  <c r="O125" i="1"/>
  <c r="O124" i="1"/>
  <c r="O69" i="1"/>
  <c r="O59" i="1"/>
  <c r="O82" i="1"/>
  <c r="O136" i="1"/>
  <c r="C15" i="1"/>
  <c r="O23" i="1"/>
  <c r="O57" i="1"/>
  <c r="O129" i="1"/>
  <c r="O139" i="1"/>
  <c r="O36" i="1"/>
  <c r="O106" i="1"/>
  <c r="O54" i="1"/>
  <c r="O80" i="1"/>
  <c r="O114" i="1"/>
  <c r="C16" i="1"/>
  <c r="D18" i="1" s="1"/>
  <c r="I103" i="1"/>
  <c r="C18" i="1" l="1"/>
  <c r="F18" i="1"/>
  <c r="F19" i="1" s="1"/>
</calcChain>
</file>

<file path=xl/sharedStrings.xml><?xml version="1.0" encoding="utf-8"?>
<sst xmlns="http://schemas.openxmlformats.org/spreadsheetml/2006/main" count="1408" uniqueCount="551">
  <si>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</si>
  <si>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</si>
  <si>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</si>
  <si>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</si>
  <si>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</si>
  <si>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</si>
  <si>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</si>
  <si>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</si>
  <si>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</si>
  <si>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</si>
  <si>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</si>
  <si>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</si>
  <si>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</si>
  <si>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</si>
  <si>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</si>
  <si>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</si>
  <si>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</si>
  <si>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</si>
  <si>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</si>
  <si>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</si>
  <si>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</si>
  <si>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</si>
  <si>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</si>
  <si>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</si>
  <si>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</si>
  <si>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</si>
  <si>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Locher K</t>
  </si>
  <si>
    <t>BBSAG Bull.82</t>
  </si>
  <si>
    <t>B</t>
  </si>
  <si>
    <t>v</t>
  </si>
  <si>
    <t>BBSAG Bull.83</t>
  </si>
  <si>
    <t>BBSAG Bull.84</t>
  </si>
  <si>
    <t>BRNO 30</t>
  </si>
  <si>
    <t>K</t>
  </si>
  <si>
    <t>BBSAG Bull.86</t>
  </si>
  <si>
    <t>BBSAG Bull.88</t>
  </si>
  <si>
    <t>BBSAG Bull.90</t>
  </si>
  <si>
    <t>BBSAG Bull.91</t>
  </si>
  <si>
    <t>Peter H</t>
  </si>
  <si>
    <t>BBSAG Bull.92</t>
  </si>
  <si>
    <t>BBSAG Bull.94</t>
  </si>
  <si>
    <t>BRNO 31</t>
  </si>
  <si>
    <t>BBSAG Bull.95</t>
  </si>
  <si>
    <t>BBSAG Bull.96</t>
  </si>
  <si>
    <t>BBSAG Bull.97</t>
  </si>
  <si>
    <t>BBSAG Bull.98</t>
  </si>
  <si>
    <t>BBSAG Bull.100</t>
  </si>
  <si>
    <t>BBSAG Bull.101</t>
  </si>
  <si>
    <t>BBSAG Bull.103</t>
  </si>
  <si>
    <t>BBSAG Bull.104</t>
  </si>
  <si>
    <t>BBSAG Bull.105</t>
  </si>
  <si>
    <t>BBSAG Bull.106</t>
  </si>
  <si>
    <t>BBSAG Bull.107</t>
  </si>
  <si>
    <t>BBSAG Bull.108</t>
  </si>
  <si>
    <t>BBSAG Bull.111</t>
  </si>
  <si>
    <t>BBSAG Bull.112</t>
  </si>
  <si>
    <t>BBSAG Bull.113</t>
  </si>
  <si>
    <t>BBSAG Bull.114</t>
  </si>
  <si>
    <t>BBSAG Bull.115</t>
  </si>
  <si>
    <t>BBSAG Bull.116</t>
  </si>
  <si>
    <t>BBSAG Bull.117</t>
  </si>
  <si>
    <t>K.Locher</t>
  </si>
  <si>
    <t>BBSAG 120</t>
  </si>
  <si>
    <t>IBVS 5463</t>
  </si>
  <si>
    <t>II</t>
  </si>
  <si>
    <t>I</t>
  </si>
  <si>
    <t>IBVS 5287</t>
  </si>
  <si>
    <t>IBVS 4888</t>
  </si>
  <si>
    <t>IBVS 4912</t>
  </si>
  <si>
    <t>Nelson</t>
  </si>
  <si>
    <t>IBVS 5484</t>
  </si>
  <si>
    <t>IBVS 5296</t>
  </si>
  <si>
    <t>IBVS 5543</t>
  </si>
  <si>
    <t>EA/SD:</t>
  </si>
  <si>
    <t>IBVS 5602</t>
  </si>
  <si>
    <t>IBVS 5657</t>
  </si>
  <si>
    <t>IBVS 5694</t>
  </si>
  <si>
    <t># of data points:</t>
  </si>
  <si>
    <t>IBVS 5438</t>
  </si>
  <si>
    <t>AR Dra / gsc 4158-0985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</si>
  <si>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</si>
  <si>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</si>
  <si>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</si>
  <si>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</si>
  <si>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</si>
  <si>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</si>
  <si>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5894</t>
  </si>
  <si>
    <t>OEJV 0074</t>
  </si>
  <si>
    <t>vis</t>
  </si>
  <si>
    <t>OEJV 0107</t>
  </si>
  <si>
    <t>OEJV</t>
  </si>
  <si>
    <t>IBVS 5938</t>
  </si>
  <si>
    <t>Add cycle</t>
  </si>
  <si>
    <t>Old Cycle</t>
  </si>
  <si>
    <t>IBVS 5760</t>
  </si>
  <si>
    <t>IBVS 5918</t>
  </si>
  <si>
    <t>IBVS 5992</t>
  </si>
  <si>
    <t>IBVS 6010</t>
  </si>
  <si>
    <t>OEJV 0003</t>
  </si>
  <si>
    <t>JAVSO..38...85</t>
  </si>
  <si>
    <t>IBVS 6029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</si>
  <si>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</si>
  <si>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</si>
  <si>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</si>
  <si>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</si>
  <si>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</si>
  <si>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</si>
  <si>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</si>
  <si>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</si>
  <si>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</si>
  <si>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</si>
  <si>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</si>
  <si>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</si>
  <si>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2426751.541 </t>
  </si>
  <si>
    <t> 14.02.1932 00:59 </t>
  </si>
  <si>
    <t> 0.002 </t>
  </si>
  <si>
    <t>P </t>
  </si>
  <si>
    <t> W.Strohmeier </t>
  </si>
  <si>
    <t> VB 5.3 </t>
  </si>
  <si>
    <t>2428246.507 </t>
  </si>
  <si>
    <t> 19.03.1936 00:10 </t>
  </si>
  <si>
    <t> 0.016 </t>
  </si>
  <si>
    <t>2428248.507 </t>
  </si>
  <si>
    <t> 21.03.1936 00:10 </t>
  </si>
  <si>
    <t> -0.012 </t>
  </si>
  <si>
    <t>2428636.439 </t>
  </si>
  <si>
    <t> 12.04.1937 22:32 </t>
  </si>
  <si>
    <t> -0.010 </t>
  </si>
  <si>
    <t>2428684.432 </t>
  </si>
  <si>
    <t> 30.05.1937 22:22 </t>
  </si>
  <si>
    <t> -0.002 </t>
  </si>
  <si>
    <t>2428951.422 </t>
  </si>
  <si>
    <t> 21.02.1938 22:07 </t>
  </si>
  <si>
    <t> 0.032 </t>
  </si>
  <si>
    <t>2429422.412 </t>
  </si>
  <si>
    <t> 07.06.1939 21:53 </t>
  </si>
  <si>
    <t> -0.036 </t>
  </si>
  <si>
    <t>2430731.566 </t>
  </si>
  <si>
    <t> 07.01.1943 01:35 </t>
  </si>
  <si>
    <t> 0.020 </t>
  </si>
  <si>
    <t>2434714.247 </t>
  </si>
  <si>
    <t> 02.12.1953 17:55 </t>
  </si>
  <si>
    <t> -0.009 </t>
  </si>
  <si>
    <t>2436604.584 </t>
  </si>
  <si>
    <t> 05.02.1959 02:00 </t>
  </si>
  <si>
    <t> 0.010 </t>
  </si>
  <si>
    <t>2436604.629 </t>
  </si>
  <si>
    <t> 05.02.1959 03:05 </t>
  </si>
  <si>
    <t> 0.055 </t>
  </si>
  <si>
    <t>2436608.590 </t>
  </si>
  <si>
    <t> 09.02.1959 02:09 </t>
  </si>
  <si>
    <t> -0.039 </t>
  </si>
  <si>
    <t>2436608.636 </t>
  </si>
  <si>
    <t> 09.02.1959 03:15 </t>
  </si>
  <si>
    <t> 0.007 </t>
  </si>
  <si>
    <t>2442869.5847 </t>
  </si>
  <si>
    <t> 01.04.1976 02:01 </t>
  </si>
  <si>
    <t> -0.0025 </t>
  </si>
  <si>
    <t>E </t>
  </si>
  <si>
    <t>?</t>
  </si>
  <si>
    <t> Broglia &amp; Conconi </t>
  </si>
  <si>
    <t> AAPS 37.491 </t>
  </si>
  <si>
    <t>2442901.3515 </t>
  </si>
  <si>
    <t> 02.05.1976 20:26 </t>
  </si>
  <si>
    <t> -0.0001 </t>
  </si>
  <si>
    <t>2442903.3792 </t>
  </si>
  <si>
    <t> 04.05.1976 21:06 </t>
  </si>
  <si>
    <t> 0.0001 </t>
  </si>
  <si>
    <t>2442904.3946 </t>
  </si>
  <si>
    <t> 05.05.1976 21:28 </t>
  </si>
  <si>
    <t> 0.0017 </t>
  </si>
  <si>
    <t>2442905.4065 </t>
  </si>
  <si>
    <t> 06.05.1976 21:45 </t>
  </si>
  <si>
    <t>2442930.4134 </t>
  </si>
  <si>
    <t> 31.05.1976 21:55 </t>
  </si>
  <si>
    <t> 0.0008 </t>
  </si>
  <si>
    <t>2442932.4399 </t>
  </si>
  <si>
    <t> 02.06.1976 22:33 </t>
  </si>
  <si>
    <t> -0.0002 </t>
  </si>
  <si>
    <t>2443247.3794 </t>
  </si>
  <si>
    <t> 13.04.1977 21:06 </t>
  </si>
  <si>
    <t> -0.0010 </t>
  </si>
  <si>
    <t>2443249.4069 </t>
  </si>
  <si>
    <t> 15.04.1977 21:45 </t>
  </si>
  <si>
    <t>2443250.4206 </t>
  </si>
  <si>
    <t> 16.04.1977 22:05 </t>
  </si>
  <si>
    <t> -0.0011 </t>
  </si>
  <si>
    <t>2446807.691 </t>
  </si>
  <si>
    <t> 12.01.1987 04:35 </t>
  </si>
  <si>
    <t> -0.001 </t>
  </si>
  <si>
    <t>V </t>
  </si>
  <si>
    <t> K.Locher </t>
  </si>
  <si>
    <t> BBS 82 </t>
  </si>
  <si>
    <t>2446851.613 </t>
  </si>
  <si>
    <t> 25.02.1987 02:42 </t>
  </si>
  <si>
    <t>2446889.467 </t>
  </si>
  <si>
    <t> 03.04.1987 23:12 </t>
  </si>
  <si>
    <t> BBS 83 </t>
  </si>
  <si>
    <t>2446941.502 </t>
  </si>
  <si>
    <t> 26.05.1987 00:02 </t>
  </si>
  <si>
    <t> -0.006 </t>
  </si>
  <si>
    <t> BBS 84 </t>
  </si>
  <si>
    <t>2447095.605 </t>
  </si>
  <si>
    <t> 27.10.1987 02:31 </t>
  </si>
  <si>
    <t> 0.006 </t>
  </si>
  <si>
    <t> J.Manek </t>
  </si>
  <si>
    <t> BRNO 30 </t>
  </si>
  <si>
    <t>2447123.314 </t>
  </si>
  <si>
    <t> 23.11.1987 19:32 </t>
  </si>
  <si>
    <t> BBS 86 </t>
  </si>
  <si>
    <t>2447239.550 </t>
  </si>
  <si>
    <t> 19.03.1988 01:12 </t>
  </si>
  <si>
    <t> BBS 88 </t>
  </si>
  <si>
    <t>2447329.433 </t>
  </si>
  <si>
    <t> 16.06.1988 22:23 </t>
  </si>
  <si>
    <t>2447329.443 </t>
  </si>
  <si>
    <t> 16.06.1988 22:37 </t>
  </si>
  <si>
    <t> 0.004 </t>
  </si>
  <si>
    <t> A.Dedoch </t>
  </si>
  <si>
    <t>2447489.623 </t>
  </si>
  <si>
    <t> 24.11.1988 02:57 </t>
  </si>
  <si>
    <t> 0.011 </t>
  </si>
  <si>
    <t> BBS 90 </t>
  </si>
  <si>
    <t>2447577.471 </t>
  </si>
  <si>
    <t> 19.02.1989 23:18 </t>
  </si>
  <si>
    <t> -0.000 </t>
  </si>
  <si>
    <t> BBS 91 </t>
  </si>
  <si>
    <t>2447592.338 </t>
  </si>
  <si>
    <t> 06.03.1989 20:06 </t>
  </si>
  <si>
    <t>2447592.342 </t>
  </si>
  <si>
    <t> 06.03.1989 20:12 </t>
  </si>
  <si>
    <t> J.Borovicka </t>
  </si>
  <si>
    <t> H.Peter </t>
  </si>
  <si>
    <t>2447673.444 </t>
  </si>
  <si>
    <t> 26.05.1989 22:39 </t>
  </si>
  <si>
    <t>2447698.434 </t>
  </si>
  <si>
    <t> 20.06.1989 22:24 </t>
  </si>
  <si>
    <t> BBS 92 </t>
  </si>
  <si>
    <t>2447946.479 </t>
  </si>
  <si>
    <t> 23.02.1990 23:29 </t>
  </si>
  <si>
    <t> 0.000 </t>
  </si>
  <si>
    <t> BBS 94 </t>
  </si>
  <si>
    <t>2447967.428 </t>
  </si>
  <si>
    <t> 16.03.1990 22:16 </t>
  </si>
  <si>
    <t> BRNO 31 </t>
  </si>
  <si>
    <t>2447967.430 </t>
  </si>
  <si>
    <t> 16.03.1990 22:19 </t>
  </si>
  <si>
    <t> 0.001 </t>
  </si>
  <si>
    <t>2448013.392 </t>
  </si>
  <si>
    <t> 01.05.1990 21:24 </t>
  </si>
  <si>
    <t> BBS 95 </t>
  </si>
  <si>
    <t>2448015.421 </t>
  </si>
  <si>
    <t> 03.05.1990 22:06 </t>
  </si>
  <si>
    <t>2448040.425 </t>
  </si>
  <si>
    <t> 28.05.1990 22:12 </t>
  </si>
  <si>
    <t> 0.005 </t>
  </si>
  <si>
    <t>2448042.460 </t>
  </si>
  <si>
    <t> 30.05.1990 23:02 </t>
  </si>
  <si>
    <t> 0.013 </t>
  </si>
  <si>
    <t>2448069.483 </t>
  </si>
  <si>
    <t> 26.06.1990 23:35 </t>
  </si>
  <si>
    <t>2448088.411 </t>
  </si>
  <si>
    <t> 15.07.1990 21:51 </t>
  </si>
  <si>
    <t> BBS 96 </t>
  </si>
  <si>
    <t>2448113.414 </t>
  </si>
  <si>
    <t> 09.08.1990 21:56 </t>
  </si>
  <si>
    <t>2448304.675 </t>
  </si>
  <si>
    <t> 17.02.1991 04:12 </t>
  </si>
  <si>
    <t> 0.003 </t>
  </si>
  <si>
    <t> BBS 97 </t>
  </si>
  <si>
    <t>2448330.356 </t>
  </si>
  <si>
    <t> 14.03.1991 20:32 </t>
  </si>
  <si>
    <t>2448357.386 </t>
  </si>
  <si>
    <t> 10.04.1991 21:15 </t>
  </si>
  <si>
    <t>2448361.446 </t>
  </si>
  <si>
    <t> 14.04.1991 22:42 </t>
  </si>
  <si>
    <t>2448405.374 </t>
  </si>
  <si>
    <t> 28.05.1991 20:58 </t>
  </si>
  <si>
    <t> BBS 98 </t>
  </si>
  <si>
    <t>2448680.436 </t>
  </si>
  <si>
    <t> 27.02.1992 22:27 </t>
  </si>
  <si>
    <t> BBS 100 </t>
  </si>
  <si>
    <t>2448780.458 </t>
  </si>
  <si>
    <t> 06.06.1992 22:59 </t>
  </si>
  <si>
    <t> -0.004 </t>
  </si>
  <si>
    <t> BBS 101 </t>
  </si>
  <si>
    <t>2448984.538 </t>
  </si>
  <si>
    <t> 28.12.1992 00:54 </t>
  </si>
  <si>
    <t> -0.027 </t>
  </si>
  <si>
    <t> BBS 103 </t>
  </si>
  <si>
    <t>2449066.346 </t>
  </si>
  <si>
    <t> 19.03.1993 20:18 </t>
  </si>
  <si>
    <t>2449097.430 </t>
  </si>
  <si>
    <t> 19.04.1993 22:19 </t>
  </si>
  <si>
    <t> BBS 104 </t>
  </si>
  <si>
    <t>2449147.446 </t>
  </si>
  <si>
    <t> 08.06.1993 22:42 </t>
  </si>
  <si>
    <t>2449151.496 </t>
  </si>
  <si>
    <t> 12.06.1993 23:54 </t>
  </si>
  <si>
    <t> P.Stepan </t>
  </si>
  <si>
    <t>2449172.450 </t>
  </si>
  <si>
    <t> 03.07.1993 22:48 </t>
  </si>
  <si>
    <t>2449236.653 </t>
  </si>
  <si>
    <t> 06.09.1993 03:40 </t>
  </si>
  <si>
    <t> BBS 105 </t>
  </si>
  <si>
    <t>2449387.366 </t>
  </si>
  <si>
    <t> 03.02.1994 20:47 </t>
  </si>
  <si>
    <t> BBS 106 </t>
  </si>
  <si>
    <t>2449537.398 </t>
  </si>
  <si>
    <t> 03.07.1994 21:33 </t>
  </si>
  <si>
    <t> BBS 107 </t>
  </si>
  <si>
    <t>2449564.434 </t>
  </si>
  <si>
    <t> 30.07.1994 22:24 </t>
  </si>
  <si>
    <t>2449630.646 </t>
  </si>
  <si>
    <t> 05.10.1994 03:30 </t>
  </si>
  <si>
    <t> -0.020 </t>
  </si>
  <si>
    <t>2449701.629 </t>
  </si>
  <si>
    <t> 15.12.1994 03:05 </t>
  </si>
  <si>
    <t> BBS 108 </t>
  </si>
  <si>
    <t>2449779.352 </t>
  </si>
  <si>
    <t> 02.03.1995 20:26 </t>
  </si>
  <si>
    <t>2450044.284 </t>
  </si>
  <si>
    <t> 22.11.1995 18:48 </t>
  </si>
  <si>
    <t> BBS 111 </t>
  </si>
  <si>
    <t>2450152.414 </t>
  </si>
  <si>
    <t> 09.03.1996 21:56 </t>
  </si>
  <si>
    <t>2450250.415 </t>
  </si>
  <si>
    <t> 15.06.1996 21:57 </t>
  </si>
  <si>
    <t> BBS 112 </t>
  </si>
  <si>
    <t>2450300.418 </t>
  </si>
  <si>
    <t> 04.08.1996 22:01 </t>
  </si>
  <si>
    <t> BBS 113 </t>
  </si>
  <si>
    <t>2450343.659 </t>
  </si>
  <si>
    <t> 17.09.1996 03:48 </t>
  </si>
  <si>
    <t> -0.015 </t>
  </si>
  <si>
    <t>2450515.3354 </t>
  </si>
  <si>
    <t> 07.03.1997 20:02 </t>
  </si>
  <si>
    <t> -0.0015 </t>
  </si>
  <si>
    <t> L.Brat </t>
  </si>
  <si>
    <t> BRNO 32 </t>
  </si>
  <si>
    <t>2450517.367 </t>
  </si>
  <si>
    <t> 09.03.1997 20:48 </t>
  </si>
  <si>
    <t> BBS 114 </t>
  </si>
  <si>
    <t>2450540.340 </t>
  </si>
  <si>
    <t> 01.04.1997 20:09 </t>
  </si>
  <si>
    <t> BBS 115 </t>
  </si>
  <si>
    <t>2450546.431 </t>
  </si>
  <si>
    <t> 07.04.1997 22:20 </t>
  </si>
  <si>
    <t>2450571.429 </t>
  </si>
  <si>
    <t> 02.05.1997 22:17 </t>
  </si>
  <si>
    <t>2450598.466 </t>
  </si>
  <si>
    <t> 29.05.1997 23:11 </t>
  </si>
  <si>
    <t>2450750.539 </t>
  </si>
  <si>
    <t> 29.10.1997 00:56 </t>
  </si>
  <si>
    <t> BBS 116 </t>
  </si>
  <si>
    <t>2450855.285 </t>
  </si>
  <si>
    <t> 10.02.1998 18:50 </t>
  </si>
  <si>
    <t> BBS 117 </t>
  </si>
  <si>
    <t>2450919.4903 </t>
  </si>
  <si>
    <t> 15.04.1998 23:46 </t>
  </si>
  <si>
    <t> 0.0026 </t>
  </si>
  <si>
    <t> M.Zejda </t>
  </si>
  <si>
    <t>IBVS 4888 </t>
  </si>
  <si>
    <t>2451075.616 </t>
  </si>
  <si>
    <t> 19.09.1998 02:47 </t>
  </si>
  <si>
    <t> BBS 119 </t>
  </si>
  <si>
    <t>2451253.3535 </t>
  </si>
  <si>
    <t> 15.03.1999 20:29 </t>
  </si>
  <si>
    <t> 0.0021 </t>
  </si>
  <si>
    <t>o</t>
  </si>
  <si>
    <t> K.&amp; M.Rätz </t>
  </si>
  <si>
    <t>BAVM 128 </t>
  </si>
  <si>
    <t>2451288.496 </t>
  </si>
  <si>
    <t> 19.04.1999 23:54 </t>
  </si>
  <si>
    <t> BBS 120 </t>
  </si>
  <si>
    <t>2451519.642 </t>
  </si>
  <si>
    <t> 07.12.1999 03:24 </t>
  </si>
  <si>
    <t> BBS 121 </t>
  </si>
  <si>
    <t>2451563.568 </t>
  </si>
  <si>
    <t> 20.01.2000 01:37 </t>
  </si>
  <si>
    <t> BBS 122 </t>
  </si>
  <si>
    <t>2451697.3809 </t>
  </si>
  <si>
    <t> 01.06.2000 21:08 </t>
  </si>
  <si>
    <t> 0.0042 </t>
  </si>
  <si>
    <t>IBVS 5287 </t>
  </si>
  <si>
    <t>2451699.412 </t>
  </si>
  <si>
    <t> 03.06.2000 21:53 </t>
  </si>
  <si>
    <t> 0.008 </t>
  </si>
  <si>
    <t> O.Pejcha </t>
  </si>
  <si>
    <t>OEJV 0074 </t>
  </si>
  <si>
    <t>2451901.485 </t>
  </si>
  <si>
    <t> 22.12.2000 23:38 </t>
  </si>
  <si>
    <t> BBS 124 </t>
  </si>
  <si>
    <t>2451926.4912 </t>
  </si>
  <si>
    <t> 16.01.2001 23:47 </t>
  </si>
  <si>
    <t> 0.0056 </t>
  </si>
  <si>
    <t>BAVM 152 </t>
  </si>
  <si>
    <t>2451951.4967 </t>
  </si>
  <si>
    <t> 10.02.2001 23:55 </t>
  </si>
  <si>
    <t> 0.0051 </t>
  </si>
  <si>
    <t> R.Diethelm </t>
  </si>
  <si>
    <t>2451968.3931 </t>
  </si>
  <si>
    <t> 27.02.2001 21:26 </t>
  </si>
  <si>
    <t>2451999.481 </t>
  </si>
  <si>
    <t> 30.03.2001 23:32 </t>
  </si>
  <si>
    <t> BBS 125 </t>
  </si>
  <si>
    <t>2452001.5094 </t>
  </si>
  <si>
    <t> 02.04.2001 00:13 </t>
  </si>
  <si>
    <t> 0.0059 </t>
  </si>
  <si>
    <t>2452117.432 </t>
  </si>
  <si>
    <t> 26.07.2001 22:22 </t>
  </si>
  <si>
    <t> 0.022 </t>
  </si>
  <si>
    <t> J.Cechal </t>
  </si>
  <si>
    <t>2452118.428 </t>
  </si>
  <si>
    <t> 27.07.2001 22:16 </t>
  </si>
  <si>
    <t> B.Procházková </t>
  </si>
  <si>
    <t>2452229.270 </t>
  </si>
  <si>
    <t> 15.11.2001 18:28 </t>
  </si>
  <si>
    <t> 0.009 </t>
  </si>
  <si>
    <t> BBS 127 </t>
  </si>
  <si>
    <t>2452332.6721 </t>
  </si>
  <si>
    <t> 27.02.2002 04:07 </t>
  </si>
  <si>
    <t> 0.0082 </t>
  </si>
  <si>
    <t>C </t>
  </si>
  <si>
    <t>ns</t>
  </si>
  <si>
    <t> S.Dvorak </t>
  </si>
  <si>
    <t> JAAVSO 38;85 </t>
  </si>
  <si>
    <t>2452340.4553 </t>
  </si>
  <si>
    <t> 06.03.2002 22:55 </t>
  </si>
  <si>
    <t> 0.0193 </t>
  </si>
  <si>
    <t> Z.Müyesseroglu et al. </t>
  </si>
  <si>
    <t>IBVS 5463 </t>
  </si>
  <si>
    <t>2452341.4594 </t>
  </si>
  <si>
    <t> 07.03.2002 23:01 </t>
  </si>
  <si>
    <t> 0.0096 </t>
  </si>
  <si>
    <t>2452409.3817 </t>
  </si>
  <si>
    <t> 14.05.2002 21:09 </t>
  </si>
  <si>
    <t> 0.0102 </t>
  </si>
  <si>
    <t>-I</t>
  </si>
  <si>
    <t> F.Agerer </t>
  </si>
  <si>
    <t>BAVM 158 </t>
  </si>
  <si>
    <t>2452576.651 </t>
  </si>
  <si>
    <t> 29.10.2002 03:37 </t>
  </si>
  <si>
    <t>14364</t>
  </si>
  <si>
    <t> BBS 129 </t>
  </si>
  <si>
    <t>2452689.5163 </t>
  </si>
  <si>
    <t> 19.02.2003 00:23 </t>
  </si>
  <si>
    <t>14531</t>
  </si>
  <si>
    <t>2452879.422 </t>
  </si>
  <si>
    <t> 27.08.2003 22:07 </t>
  </si>
  <si>
    <t>14812</t>
  </si>
  <si>
    <t> BBS 130 </t>
  </si>
  <si>
    <t>2453007.8356 </t>
  </si>
  <si>
    <t> 03.01.2004 08:03 </t>
  </si>
  <si>
    <t>15002</t>
  </si>
  <si>
    <t> 0.0100 </t>
  </si>
  <si>
    <t> R.Nelson </t>
  </si>
  <si>
    <t>IBVS 5602 </t>
  </si>
  <si>
    <t>2453202.469 </t>
  </si>
  <si>
    <t> 15.07.2004 23:15 </t>
  </si>
  <si>
    <t>15290</t>
  </si>
  <si>
    <t>OEJV 0003 </t>
  </si>
  <si>
    <t>2453384.2775 </t>
  </si>
  <si>
    <t> 13.01.2005 18:39 </t>
  </si>
  <si>
    <t>15559</t>
  </si>
  <si>
    <t> 0.0104 </t>
  </si>
  <si>
    <t> C.-H.Kim et al. </t>
  </si>
  <si>
    <t>IBVS 5694 </t>
  </si>
  <si>
    <t>2453443.0753 </t>
  </si>
  <si>
    <t> 13.03.2005 13:48 </t>
  </si>
  <si>
    <t>15646</t>
  </si>
  <si>
    <t>2453464.3633 </t>
  </si>
  <si>
    <t> 03.04.2005 20:43 </t>
  </si>
  <si>
    <t>15677.5</t>
  </si>
  <si>
    <t> 0.0095 </t>
  </si>
  <si>
    <t>BAVM 173 </t>
  </si>
  <si>
    <t>2453785.7261 </t>
  </si>
  <si>
    <t> 19.02.2006 05:25 </t>
  </si>
  <si>
    <t>16153</t>
  </si>
  <si>
    <t> 0.0116 </t>
  </si>
  <si>
    <t>R</t>
  </si>
  <si>
    <t> R. Nelson </t>
  </si>
  <si>
    <t>IBVS 5760 </t>
  </si>
  <si>
    <t>2454831.5942 </t>
  </si>
  <si>
    <t> 31.12.2008 02:15 </t>
  </si>
  <si>
    <t>17700.5</t>
  </si>
  <si>
    <t> 0.0211 </t>
  </si>
  <si>
    <t> M.Lehky </t>
  </si>
  <si>
    <t>OEJV 0107 </t>
  </si>
  <si>
    <t>2454881.938 </t>
  </si>
  <si>
    <t> 19.02.2009 10:30 </t>
  </si>
  <si>
    <t>17775</t>
  </si>
  <si>
    <t> 0.015 </t>
  </si>
  <si>
    <t>IBVS 5894 </t>
  </si>
  <si>
    <t>2454886.6715 </t>
  </si>
  <si>
    <t> 24.02.2009 04:06 </t>
  </si>
  <si>
    <t>17782</t>
  </si>
  <si>
    <t> 0.0177 </t>
  </si>
  <si>
    <t>IBVS 5938 </t>
  </si>
  <si>
    <t>2454912.3465 </t>
  </si>
  <si>
    <t> 21.03.2009 20:18 </t>
  </si>
  <si>
    <t>17820</t>
  </si>
  <si>
    <t> 0.0109 </t>
  </si>
  <si>
    <t> Y.Ogmen </t>
  </si>
  <si>
    <t>2454924.5195 </t>
  </si>
  <si>
    <t> 03.04.2009 00:28 </t>
  </si>
  <si>
    <t>17838</t>
  </si>
  <si>
    <t> 0.0188 </t>
  </si>
  <si>
    <t>BAVM 209 </t>
  </si>
  <si>
    <t>2455314.4779 </t>
  </si>
  <si>
    <t> 27.04.2010 23:28 </t>
  </si>
  <si>
    <t>18415</t>
  </si>
  <si>
    <t> 0.0189 </t>
  </si>
  <si>
    <t> M.&amp; K.Rätz </t>
  </si>
  <si>
    <t>BAVM 220 </t>
  </si>
  <si>
    <t>2455615.9028 </t>
  </si>
  <si>
    <t> 23.02.2011 09:40 </t>
  </si>
  <si>
    <t>18861</t>
  </si>
  <si>
    <t> 0.0203 </t>
  </si>
  <si>
    <t>IBVS 5992 </t>
  </si>
  <si>
    <t>2455684.8380 </t>
  </si>
  <si>
    <t> 03.05.2011 08:06 </t>
  </si>
  <si>
    <t>18963</t>
  </si>
  <si>
    <t> 0.0201 </t>
  </si>
  <si>
    <t>2455980.8543 </t>
  </si>
  <si>
    <t> 23.02.2012 08:30 </t>
  </si>
  <si>
    <t>19401</t>
  </si>
  <si>
    <t> 0.0196 </t>
  </si>
  <si>
    <t>IBVS 6029 </t>
  </si>
  <si>
    <t>2456045.7398 </t>
  </si>
  <si>
    <t> 28.04.2012 05:45 </t>
  </si>
  <si>
    <t>19497</t>
  </si>
  <si>
    <t> 0.0247 </t>
  </si>
  <si>
    <t>2456297.1506 </t>
  </si>
  <si>
    <t> 04.01.2013 15:36 </t>
  </si>
  <si>
    <t>19869</t>
  </si>
  <si>
    <t> 0.0239 </t>
  </si>
  <si>
    <t>cG</t>
  </si>
  <si>
    <t> K.Hirosawa </t>
  </si>
  <si>
    <t>VSB 56 </t>
  </si>
  <si>
    <t>2456729.3499 </t>
  </si>
  <si>
    <t> 12.03.2014 20:23 </t>
  </si>
  <si>
    <t>20508.5</t>
  </si>
  <si>
    <t> 0.0251 </t>
  </si>
  <si>
    <t>BAVM 238 </t>
  </si>
  <si>
    <t>BAD?</t>
  </si>
  <si>
    <t>OEJV 0211</t>
  </si>
  <si>
    <t>vis / CCD</t>
  </si>
  <si>
    <t>vis/CCD</t>
  </si>
  <si>
    <t>JBAV, 60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</si>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</sst>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 Unicode MS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6" fillId="0" borderId="2" applyNumberFormat="0" applyFont="0" applyFill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3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3" fillId="2" borderId="12" xfId="7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24" fillId="0" borderId="0" xfId="0" applyFont="1" applyAlignment="1">
      <alignment horizontal="center"/>
    </xf>
    <xf numFmtId="0" fontId="25" fillId="0" borderId="5" xfId="0" applyFont="1" applyBorder="1" applyAlignment="1">
      <alignment horizont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5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Dra - O-C Diagr.</a:t>
            </a:r>
          </a:p>
        </c:rich>
      </c:tx>
      <c:layout>
        <c:manualLayout>
          <c:xMode val="edge"/>
          <c:yMode val="edge"/>
          <c:x val="0.388060014886198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83591770341482"/>
          <c:y val="0.14769252958613219"/>
          <c:w val="0.82089612063908046"/>
          <c:h val="0.683077949335861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3-4840-8E2D-748E9DA20B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1.1000000000000001E-3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0">
                  <c:v>2.3000000037427526E-3</c:v>
                </c:pt>
                <c:pt idx="1">
                  <c:v>1.5750000002299203E-2</c:v>
                </c:pt>
                <c:pt idx="2">
                  <c:v>-1.1762499994802056E-2</c:v>
                </c:pt>
                <c:pt idx="3">
                  <c:v>-1.0487499999726424E-2</c:v>
                </c:pt>
                <c:pt idx="4">
                  <c:v>-1.9499999980325811E-3</c:v>
                </c:pt>
                <c:pt idx="5">
                  <c:v>3.2237500003247987E-2</c:v>
                </c:pt>
                <c:pt idx="6">
                  <c:v>-3.6499999998341082E-2</c:v>
                </c:pt>
                <c:pt idx="7">
                  <c:v>2.0262500001990702E-2</c:v>
                </c:pt>
                <c:pt idx="8">
                  <c:v>-9.1249999968567863E-3</c:v>
                </c:pt>
                <c:pt idx="9">
                  <c:v>1.0387500005890615E-2</c:v>
                </c:pt>
                <c:pt idx="10">
                  <c:v>5.5387500004144385E-2</c:v>
                </c:pt>
                <c:pt idx="11">
                  <c:v>-3.8637500001641456E-2</c:v>
                </c:pt>
                <c:pt idx="12">
                  <c:v>7.3625000004540198E-3</c:v>
                </c:pt>
                <c:pt idx="24">
                  <c:v>-1.3499999986379407E-3</c:v>
                </c:pt>
                <c:pt idx="25">
                  <c:v>-8.7875000026542693E-3</c:v>
                </c:pt>
                <c:pt idx="26">
                  <c:v>-1.6875000001164153E-3</c:v>
                </c:pt>
                <c:pt idx="27">
                  <c:v>-6.1749999949824996E-3</c:v>
                </c:pt>
                <c:pt idx="29">
                  <c:v>5.5375000010826625E-3</c:v>
                </c:pt>
                <c:pt idx="30">
                  <c:v>-2.512499995646067E-3</c:v>
                </c:pt>
                <c:pt idx="33">
                  <c:v>1.0612500002025627E-2</c:v>
                </c:pt>
                <c:pt idx="34">
                  <c:v>-2.6249999791616574E-4</c:v>
                </c:pt>
                <c:pt idx="36">
                  <c:v>2.3125000006984919E-3</c:v>
                </c:pt>
                <c:pt idx="39">
                  <c:v>-1.2174999996204861E-2</c:v>
                </c:pt>
                <c:pt idx="40">
                  <c:v>4.6250000013969839E-4</c:v>
                </c:pt>
                <c:pt idx="43">
                  <c:v>5.5500000016763806E-3</c:v>
                </c:pt>
                <c:pt idx="44">
                  <c:v>7.0375000068452209E-3</c:v>
                </c:pt>
                <c:pt idx="45">
                  <c:v>5.0500000070314854E-3</c:v>
                </c:pt>
                <c:pt idx="46">
                  <c:v>1.2537499998870771E-2</c:v>
                </c:pt>
                <c:pt idx="47">
                  <c:v>2.0375000021886081E-3</c:v>
                </c:pt>
                <c:pt idx="48">
                  <c:v>6.5875000000232831E-3</c:v>
                </c:pt>
                <c:pt idx="49">
                  <c:v>3.6000000036437996E-3</c:v>
                </c:pt>
                <c:pt idx="50">
                  <c:v>2.5875000064843334E-3</c:v>
                </c:pt>
                <c:pt idx="51">
                  <c:v>1.7625000036787242E-3</c:v>
                </c:pt>
                <c:pt idx="52">
                  <c:v>-1.7375000024912879E-3</c:v>
                </c:pt>
                <c:pt idx="53">
                  <c:v>3.2375000082538463E-3</c:v>
                </c:pt>
                <c:pt idx="54">
                  <c:v>1.8000000054598786E-3</c:v>
                </c:pt>
                <c:pt idx="55">
                  <c:v>-2.0624999961000867E-3</c:v>
                </c:pt>
                <c:pt idx="56">
                  <c:v>-4.0125000014086254E-3</c:v>
                </c:pt>
                <c:pt idx="57">
                  <c:v>-2.6937499998894054E-2</c:v>
                </c:pt>
                <c:pt idx="58">
                  <c:v>4.7249999988707714E-3</c:v>
                </c:pt>
                <c:pt idx="59">
                  <c:v>2.0000000222353265E-4</c:v>
                </c:pt>
                <c:pt idx="60">
                  <c:v>4.2250000042258762E-3</c:v>
                </c:pt>
                <c:pt idx="62">
                  <c:v>2.2374999971361831E-3</c:v>
                </c:pt>
                <c:pt idx="63">
                  <c:v>6.7500000295694917E-4</c:v>
                </c:pt>
                <c:pt idx="64">
                  <c:v>1.9125000035273843E-3</c:v>
                </c:pt>
                <c:pt idx="65">
                  <c:v>-2.0124999937252142E-3</c:v>
                </c:pt>
                <c:pt idx="66">
                  <c:v>4.8750000132713467E-4</c:v>
                </c:pt>
                <c:pt idx="67">
                  <c:v>-1.9587499999033753E-2</c:v>
                </c:pt>
                <c:pt idx="68">
                  <c:v>4.7500000073341653E-4</c:v>
                </c:pt>
                <c:pt idx="69">
                  <c:v>2.1625000008498318E-3</c:v>
                </c:pt>
                <c:pt idx="70">
                  <c:v>5.8625000019674189E-3</c:v>
                </c:pt>
                <c:pt idx="71">
                  <c:v>1.8625000011525117E-3</c:v>
                </c:pt>
                <c:pt idx="72">
                  <c:v>6.4250000068568625E-3</c:v>
                </c:pt>
                <c:pt idx="73">
                  <c:v>-2.5499999974272214E-3</c:v>
                </c:pt>
                <c:pt idx="74">
                  <c:v>-1.5149999999266583E-2</c:v>
                </c:pt>
                <c:pt idx="76">
                  <c:v>2.6125000003958121E-3</c:v>
                </c:pt>
                <c:pt idx="77">
                  <c:v>-2.8624999977182597E-3</c:v>
                </c:pt>
                <c:pt idx="78">
                  <c:v>5.5999999967752956E-3</c:v>
                </c:pt>
                <c:pt idx="79">
                  <c:v>-2.3874999969848432E-3</c:v>
                </c:pt>
                <c:pt idx="80">
                  <c:v>1.1125000019092113E-3</c:v>
                </c:pt>
                <c:pt idx="81">
                  <c:v>1.067499999771826E-2</c:v>
                </c:pt>
                <c:pt idx="82">
                  <c:v>1.8625000084284693E-3</c:v>
                </c:pt>
                <c:pt idx="84">
                  <c:v>9.8375000015948899E-3</c:v>
                </c:pt>
                <c:pt idx="86">
                  <c:v>1.0250000050291419E-3</c:v>
                </c:pt>
                <c:pt idx="87">
                  <c:v>1.0600000001431908E-2</c:v>
                </c:pt>
                <c:pt idx="88">
                  <c:v>7.1624999982304871E-3</c:v>
                </c:pt>
                <c:pt idx="91">
                  <c:v>5.4125000024214387E-3</c:v>
                </c:pt>
                <c:pt idx="95">
                  <c:v>4.9750000034691766E-3</c:v>
                </c:pt>
                <c:pt idx="99">
                  <c:v>9.2250000016065314E-3</c:v>
                </c:pt>
                <c:pt idx="108">
                  <c:v>2.2250000038184226E-3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F3-4840-8E2D-748E9DA20B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14">
                  <c:v>-2.5374999968335032E-3</c:v>
                </c:pt>
                <c:pt idx="15">
                  <c:v>-9.9999997473787516E-5</c:v>
                </c:pt>
                <c:pt idx="16">
                  <c:v>8.7500004156026989E-5</c:v>
                </c:pt>
                <c:pt idx="17">
                  <c:v>1.7312500058324076E-3</c:v>
                </c:pt>
                <c:pt idx="18">
                  <c:v>-1.249999986612238E-4</c:v>
                </c:pt>
                <c:pt idx="19">
                  <c:v>7.8750000102445483E-4</c:v>
                </c:pt>
                <c:pt idx="20">
                  <c:v>-2.2499999613501132E-4</c:v>
                </c:pt>
                <c:pt idx="21">
                  <c:v>-9.9999999656574801E-4</c:v>
                </c:pt>
                <c:pt idx="22">
                  <c:v>-1.0124999971594661E-3</c:v>
                </c:pt>
                <c:pt idx="23">
                  <c:v>-1.068749996193219E-3</c:v>
                </c:pt>
                <c:pt idx="28">
                  <c:v>5.8750000098370947E-3</c:v>
                </c:pt>
                <c:pt idx="31">
                  <c:v>-5.8999999964726157E-3</c:v>
                </c:pt>
                <c:pt idx="32">
                  <c:v>4.1000000055646524E-3</c:v>
                </c:pt>
                <c:pt idx="35">
                  <c:v>-1.6874999928404577E-3</c:v>
                </c:pt>
                <c:pt idx="37">
                  <c:v>2.3125000006984919E-3</c:v>
                </c:pt>
                <c:pt idx="38">
                  <c:v>3.8125000064610504E-3</c:v>
                </c:pt>
                <c:pt idx="41">
                  <c:v>-1.4999999984866008E-3</c:v>
                </c:pt>
                <c:pt idx="42">
                  <c:v>5.0000000192085281E-4</c:v>
                </c:pt>
                <c:pt idx="61">
                  <c:v>-7.9999999434221536E-4</c:v>
                </c:pt>
                <c:pt idx="75">
                  <c:v>-1.4749999900232069E-3</c:v>
                </c:pt>
                <c:pt idx="85">
                  <c:v>2.0749999966938049E-3</c:v>
                </c:pt>
                <c:pt idx="92">
                  <c:v>5.6249999979627319E-3</c:v>
                </c:pt>
                <c:pt idx="94">
                  <c:v>5.6000000040512532E-3</c:v>
                </c:pt>
                <c:pt idx="101">
                  <c:v>1.9256250001490116E-2</c:v>
                </c:pt>
                <c:pt idx="102">
                  <c:v>9.6000000048661605E-3</c:v>
                </c:pt>
                <c:pt idx="103">
                  <c:v>1.0231250002107117E-2</c:v>
                </c:pt>
                <c:pt idx="105">
                  <c:v>1.0187500003667083E-2</c:v>
                </c:pt>
                <c:pt idx="111">
                  <c:v>9.4937499961815774E-3</c:v>
                </c:pt>
                <c:pt idx="117">
                  <c:v>1.8775000004097819E-2</c:v>
                </c:pt>
                <c:pt idx="118">
                  <c:v>1.8937500004540198E-2</c:v>
                </c:pt>
                <c:pt idx="124">
                  <c:v>2.5131250004051253E-2</c:v>
                </c:pt>
                <c:pt idx="125">
                  <c:v>2.4315000206115656E-2</c:v>
                </c:pt>
                <c:pt idx="126">
                  <c:v>2.387500000622822E-2</c:v>
                </c:pt>
                <c:pt idx="127">
                  <c:v>2.4862500009476207E-2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F3-4840-8E2D-748E9DA20B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83">
                  <c:v>2.599999999802094E-3</c:v>
                </c:pt>
                <c:pt idx="89">
                  <c:v>4.2374999975436367E-3</c:v>
                </c:pt>
                <c:pt idx="93">
                  <c:v>5.1375000039115548E-3</c:v>
                </c:pt>
                <c:pt idx="96">
                  <c:v>5.8625000019674189E-3</c:v>
                </c:pt>
                <c:pt idx="100">
                  <c:v>8.1875000105355866E-3</c:v>
                </c:pt>
                <c:pt idx="104">
                  <c:v>9.7499999974388629E-3</c:v>
                </c:pt>
                <c:pt idx="106">
                  <c:v>5.5500000016763806E-3</c:v>
                </c:pt>
                <c:pt idx="107">
                  <c:v>1.0006950607930776E-2</c:v>
                </c:pt>
                <c:pt idx="109">
                  <c:v>1.043750000098953E-2</c:v>
                </c:pt>
                <c:pt idx="110">
                  <c:v>1.037499999802094E-2</c:v>
                </c:pt>
                <c:pt idx="112">
                  <c:v>1.1532500000612345E-2</c:v>
                </c:pt>
                <c:pt idx="113">
                  <c:v>2.1221250004600734E-2</c:v>
                </c:pt>
                <c:pt idx="114">
                  <c:v>1.5037500001199078E-2</c:v>
                </c:pt>
                <c:pt idx="115">
                  <c:v>1.7674999995506369E-2</c:v>
                </c:pt>
                <c:pt idx="116">
                  <c:v>1.0850000006030314E-2</c:v>
                </c:pt>
                <c:pt idx="119">
                  <c:v>2.0312500004365575E-2</c:v>
                </c:pt>
                <c:pt idx="120">
                  <c:v>2.0087500008230563E-2</c:v>
                </c:pt>
                <c:pt idx="121">
                  <c:v>1.9562499997846317E-2</c:v>
                </c:pt>
                <c:pt idx="122">
                  <c:v>2.4662500007252675E-2</c:v>
                </c:pt>
                <c:pt idx="123">
                  <c:v>2.3912500000733417E-2</c:v>
                </c:pt>
                <c:pt idx="128">
                  <c:v>2.372500000637956E-2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F3-4840-8E2D-748E9DA20B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F3-4840-8E2D-748E9DA20B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  <c:pt idx="90">
                  <c:v>8.6250000022118911E-3</c:v>
                </c:pt>
                <c:pt idx="97">
                  <c:v>2.2831250003946479E-2</c:v>
                </c:pt>
                <c:pt idx="98">
                  <c:v>4.8749999987194315E-3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F3-4840-8E2D-748E9DA20B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F3-4840-8E2D-748E9DA20B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-7.1971934449566621E-2</c:v>
                </c:pt>
                <c:pt idx="1">
                  <c:v>-6.7324938088684297E-2</c:v>
                </c:pt>
                <c:pt idx="2">
                  <c:v>-6.7318635652390157E-2</c:v>
                </c:pt>
                <c:pt idx="3">
                  <c:v>-6.6112769508110569E-2</c:v>
                </c:pt>
                <c:pt idx="4">
                  <c:v>-6.5963611849149145E-2</c:v>
                </c:pt>
                <c:pt idx="5">
                  <c:v>-6.5133791070420166E-2</c:v>
                </c:pt>
                <c:pt idx="6">
                  <c:v>-6.3669525038080654E-2</c:v>
                </c:pt>
                <c:pt idx="7">
                  <c:v>-5.9600252004161552E-2</c:v>
                </c:pt>
                <c:pt idx="8">
                  <c:v>-4.7220166310364298E-2</c:v>
                </c:pt>
                <c:pt idx="9">
                  <c:v>-4.1344194872123846E-2</c:v>
                </c:pt>
                <c:pt idx="10">
                  <c:v>-4.1344194872123846E-2</c:v>
                </c:pt>
                <c:pt idx="11">
                  <c:v>-4.133158999953556E-2</c:v>
                </c:pt>
                <c:pt idx="12">
                  <c:v>-4.133158999953556E-2</c:v>
                </c:pt>
                <c:pt idx="13">
                  <c:v>-2.1871767535316312E-2</c:v>
                </c:pt>
                <c:pt idx="14">
                  <c:v>-2.1869666723218266E-2</c:v>
                </c:pt>
                <c:pt idx="15">
                  <c:v>-2.1770928554610006E-2</c:v>
                </c:pt>
                <c:pt idx="16">
                  <c:v>-2.1764626118315859E-2</c:v>
                </c:pt>
                <c:pt idx="17">
                  <c:v>-2.176147490016879E-2</c:v>
                </c:pt>
                <c:pt idx="18">
                  <c:v>-2.1758323682021716E-2</c:v>
                </c:pt>
                <c:pt idx="19">
                  <c:v>-2.1680593634393938E-2</c:v>
                </c:pt>
                <c:pt idx="20">
                  <c:v>-2.1674291198099795E-2</c:v>
                </c:pt>
                <c:pt idx="21">
                  <c:v>-2.0695312760409396E-2</c:v>
                </c:pt>
                <c:pt idx="22">
                  <c:v>-2.0689010324115249E-2</c:v>
                </c:pt>
                <c:pt idx="23">
                  <c:v>-2.068585910596818E-2</c:v>
                </c:pt>
                <c:pt idx="24">
                  <c:v>-9.6282346278921752E-3</c:v>
                </c:pt>
                <c:pt idx="25">
                  <c:v>-9.4916818415190524E-3</c:v>
                </c:pt>
                <c:pt idx="26">
                  <c:v>-9.3740363640283601E-3</c:v>
                </c:pt>
                <c:pt idx="27">
                  <c:v>-9.2122738324786589E-3</c:v>
                </c:pt>
                <c:pt idx="28">
                  <c:v>-8.7332886741237001E-3</c:v>
                </c:pt>
                <c:pt idx="29">
                  <c:v>-8.647155378103729E-3</c:v>
                </c:pt>
                <c:pt idx="30">
                  <c:v>-8.2858156972394608E-3</c:v>
                </c:pt>
                <c:pt idx="31">
                  <c:v>-8.0064076881990673E-3</c:v>
                </c:pt>
                <c:pt idx="32">
                  <c:v>-8.0064076881990673E-3</c:v>
                </c:pt>
                <c:pt idx="33">
                  <c:v>-7.5085152209616764E-3</c:v>
                </c:pt>
                <c:pt idx="34">
                  <c:v>-7.2354096482154275E-3</c:v>
                </c:pt>
                <c:pt idx="35">
                  <c:v>-7.1891917820583705E-3</c:v>
                </c:pt>
                <c:pt idx="36">
                  <c:v>-7.1891917820583705E-3</c:v>
                </c:pt>
                <c:pt idx="37">
                  <c:v>-7.1891917820583705E-3</c:v>
                </c:pt>
                <c:pt idx="38">
                  <c:v>-6.9370943302926018E-3</c:v>
                </c:pt>
                <c:pt idx="39">
                  <c:v>-6.8593642826648236E-3</c:v>
                </c:pt>
                <c:pt idx="40">
                  <c:v>-6.088366242681182E-3</c:v>
                </c:pt>
                <c:pt idx="41">
                  <c:v>-6.023241067641693E-3</c:v>
                </c:pt>
                <c:pt idx="42">
                  <c:v>-6.023241067641693E-3</c:v>
                </c:pt>
                <c:pt idx="43">
                  <c:v>-5.8803858449744222E-3</c:v>
                </c:pt>
                <c:pt idx="44">
                  <c:v>-5.8740834086802793E-3</c:v>
                </c:pt>
                <c:pt idx="45">
                  <c:v>-5.796353361052501E-3</c:v>
                </c:pt>
                <c:pt idx="46">
                  <c:v>-5.7900509247583581E-3</c:v>
                </c:pt>
                <c:pt idx="47">
                  <c:v>-5.7060184408364335E-3</c:v>
                </c:pt>
                <c:pt idx="48">
                  <c:v>-5.6471957020910873E-3</c:v>
                </c:pt>
                <c:pt idx="49">
                  <c:v>-5.5694656544633091E-3</c:v>
                </c:pt>
                <c:pt idx="50">
                  <c:v>-4.9749358307157078E-3</c:v>
                </c:pt>
                <c:pt idx="51">
                  <c:v>-4.8951049709898796E-3</c:v>
                </c:pt>
                <c:pt idx="52">
                  <c:v>-4.8110724870679585E-3</c:v>
                </c:pt>
                <c:pt idx="53">
                  <c:v>-4.7984676144796692E-3</c:v>
                </c:pt>
                <c:pt idx="54">
                  <c:v>-4.6619148281065448E-3</c:v>
                </c:pt>
                <c:pt idx="55">
                  <c:v>-3.8068843042009803E-3</c:v>
                </c:pt>
                <c:pt idx="56">
                  <c:v>-3.4959641136898673E-3</c:v>
                </c:pt>
                <c:pt idx="57">
                  <c:v>-2.8615188600793519E-3</c:v>
                </c:pt>
                <c:pt idx="58">
                  <c:v>-2.6073205962155351E-3</c:v>
                </c:pt>
                <c:pt idx="59">
                  <c:v>-2.5106832397053247E-3</c:v>
                </c:pt>
                <c:pt idx="60">
                  <c:v>-2.3552231444497682E-3</c:v>
                </c:pt>
                <c:pt idx="61">
                  <c:v>-2.3426182718614789E-3</c:v>
                </c:pt>
                <c:pt idx="62">
                  <c:v>-2.2774930968219899E-3</c:v>
                </c:pt>
                <c:pt idx="63">
                  <c:v>-2.0779159475074228E-3</c:v>
                </c:pt>
                <c:pt idx="64">
                  <c:v>-1.6094348496427033E-3</c:v>
                </c:pt>
                <c:pt idx="65">
                  <c:v>-1.1430545638760337E-3</c:v>
                </c:pt>
                <c:pt idx="66">
                  <c:v>-1.059022079954109E-3</c:v>
                </c:pt>
                <c:pt idx="67">
                  <c:v>-8.5314249434539913E-4</c:v>
                </c:pt>
                <c:pt idx="68">
                  <c:v>-6.3255722405035006E-4</c:v>
                </c:pt>
                <c:pt idx="69">
                  <c:v>-3.9096383277482244E-4</c:v>
                </c:pt>
                <c:pt idx="70">
                  <c:v>4.3255450966001724E-4</c:v>
                </c:pt>
                <c:pt idx="71">
                  <c:v>7.6868444534770874E-4</c:v>
                </c:pt>
                <c:pt idx="72">
                  <c:v>1.073302199564679E-3</c:v>
                </c:pt>
                <c:pt idx="73">
                  <c:v>1.2287622948202355E-3</c:v>
                </c:pt>
                <c:pt idx="74">
                  <c:v>1.3632142690953135E-3</c:v>
                </c:pt>
                <c:pt idx="75">
                  <c:v>1.8968205419995221E-3</c:v>
                </c:pt>
                <c:pt idx="76">
                  <c:v>1.903122978293665E-3</c:v>
                </c:pt>
                <c:pt idx="77">
                  <c:v>1.9745505896273004E-3</c:v>
                </c:pt>
                <c:pt idx="78">
                  <c:v>1.9934578985097325E-3</c:v>
                </c:pt>
                <c:pt idx="79">
                  <c:v>2.0711879461375107E-3</c:v>
                </c:pt>
                <c:pt idx="80">
                  <c:v>2.1552204300594353E-3</c:v>
                </c:pt>
                <c:pt idx="81">
                  <c:v>2.6279031521202478E-3</c:v>
                </c:pt>
                <c:pt idx="82">
                  <c:v>2.9535290273177001E-3</c:v>
                </c:pt>
                <c:pt idx="83">
                  <c:v>3.1531061766322671E-3</c:v>
                </c:pt>
                <c:pt idx="84">
                  <c:v>3.6383937712813688E-3</c:v>
                </c:pt>
                <c:pt idx="85">
                  <c:v>4.1909073530680095E-3</c:v>
                </c:pt>
                <c:pt idx="86">
                  <c:v>4.3001495821665091E-3</c:v>
                </c:pt>
                <c:pt idx="87">
                  <c:v>5.0186273196989491E-3</c:v>
                </c:pt>
                <c:pt idx="88">
                  <c:v>5.1551801060720735E-3</c:v>
                </c:pt>
                <c:pt idx="89">
                  <c:v>5.5711409014855898E-3</c:v>
                </c:pt>
                <c:pt idx="90">
                  <c:v>5.5774433377797361E-3</c:v>
                </c:pt>
                <c:pt idx="91">
                  <c:v>6.2055861550961086E-3</c:v>
                </c:pt>
                <c:pt idx="92">
                  <c:v>6.2833162027238869E-3</c:v>
                </c:pt>
                <c:pt idx="93">
                  <c:v>6.3610462503516652E-3</c:v>
                </c:pt>
                <c:pt idx="94">
                  <c:v>6.413566552802865E-3</c:v>
                </c:pt>
                <c:pt idx="95">
                  <c:v>6.5102039093130788E-3</c:v>
                </c:pt>
                <c:pt idx="96">
                  <c:v>6.5165063456072217E-3</c:v>
                </c:pt>
                <c:pt idx="97">
                  <c:v>6.8767956204224649E-3</c:v>
                </c:pt>
                <c:pt idx="98">
                  <c:v>6.8799468385695381E-3</c:v>
                </c:pt>
                <c:pt idx="99">
                  <c:v>7.2244800226494189E-3</c:v>
                </c:pt>
                <c:pt idx="100">
                  <c:v>7.5459042736507748E-3</c:v>
                </c:pt>
                <c:pt idx="101">
                  <c:v>7.5700636127783265E-3</c:v>
                </c:pt>
                <c:pt idx="102">
                  <c:v>7.5732148309253997E-3</c:v>
                </c:pt>
                <c:pt idx="103">
                  <c:v>7.7843464467792292E-3</c:v>
                </c:pt>
                <c:pt idx="104">
                  <c:v>8.3042974410461254E-3</c:v>
                </c:pt>
                <c:pt idx="105">
                  <c:v>8.6551330614201526E-3</c:v>
                </c:pt>
                <c:pt idx="106">
                  <c:v>9.2454612609716609E-3</c:v>
                </c:pt>
                <c:pt idx="107">
                  <c:v>9.6446155596007915E-3</c:v>
                </c:pt>
                <c:pt idx="108">
                  <c:v>1.0249649443838639E-2</c:v>
                </c:pt>
                <c:pt idx="109">
                  <c:v>1.0814767898213569E-2</c:v>
                </c:pt>
                <c:pt idx="110">
                  <c:v>1.099753855074375E-2</c:v>
                </c:pt>
                <c:pt idx="111">
                  <c:v>1.1063714131832263E-2</c:v>
                </c:pt>
                <c:pt idx="112">
                  <c:v>1.2062650284454121E-2</c:v>
                </c:pt>
                <c:pt idx="113">
                  <c:v>1.5313657006183506E-2</c:v>
                </c:pt>
                <c:pt idx="114">
                  <c:v>1.5470167507488086E-2</c:v>
                </c:pt>
                <c:pt idx="115">
                  <c:v>1.5484873192174418E-2</c:v>
                </c:pt>
                <c:pt idx="116">
                  <c:v>1.5564704051900247E-2</c:v>
                </c:pt>
                <c:pt idx="117">
                  <c:v>1.5602518669665111E-2</c:v>
                </c:pt>
                <c:pt idx="118">
                  <c:v>1.6814687250238845E-2</c:v>
                </c:pt>
                <c:pt idx="119">
                  <c:v>1.7751649445968284E-2</c:v>
                </c:pt>
                <c:pt idx="120">
                  <c:v>1.7965932279969191E-2</c:v>
                </c:pt>
                <c:pt idx="121">
                  <c:v>1.8886087978914244E-2</c:v>
                </c:pt>
                <c:pt idx="122">
                  <c:v>1.9087765940326858E-2</c:v>
                </c:pt>
                <c:pt idx="123">
                  <c:v>1.986926804080074E-2</c:v>
                </c:pt>
                <c:pt idx="124">
                  <c:v>2.1212737377502476E-2</c:v>
                </c:pt>
                <c:pt idx="125">
                  <c:v>2.4417526233074804E-2</c:v>
                </c:pt>
                <c:pt idx="126">
                  <c:v>2.9114942084310279E-2</c:v>
                </c:pt>
                <c:pt idx="127">
                  <c:v>2.9121244520604425E-2</c:v>
                </c:pt>
                <c:pt idx="128">
                  <c:v>3.0467865075453238E-2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F3-4840-8E2D-748E9DA20BB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F3-4840-8E2D-748E9DA2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38072"/>
        <c:axId val="1"/>
      </c:scatterChart>
      <c:valAx>
        <c:axId val="606638072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7344772201977"/>
              <c:y val="0.88923206137694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53731343283584E-2"/>
              <c:y val="0.39692372299616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63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20911192071141"/>
          <c:y val="0.92000129214617399"/>
          <c:w val="0.768657343205233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Dra - O-C Diagr.</a:t>
            </a:r>
          </a:p>
        </c:rich>
      </c:tx>
      <c:layout>
        <c:manualLayout>
          <c:xMode val="edge"/>
          <c:yMode val="edge"/>
          <c:x val="0.3889716840536512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63785394932937"/>
          <c:y val="0.14723926380368099"/>
          <c:w val="0.81818181818181823"/>
          <c:h val="0.684049079754601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F4-441B-8B66-EB9068392D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1.1000000000000001E-3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  <c:pt idx="68">
                    <c:v>4.0000000000000001E-3</c:v>
                  </c:pt>
                  <c:pt idx="69">
                    <c:v>4.0000000000000001E-3</c:v>
                  </c:pt>
                  <c:pt idx="70">
                    <c:v>4.0000000000000001E-3</c:v>
                  </c:pt>
                  <c:pt idx="71">
                    <c:v>4.0000000000000001E-3</c:v>
                  </c:pt>
                  <c:pt idx="72">
                    <c:v>4.0000000000000001E-3</c:v>
                  </c:pt>
                  <c:pt idx="73">
                    <c:v>5.0000000000000001E-3</c:v>
                  </c:pt>
                  <c:pt idx="74">
                    <c:v>8.0000000000000002E-3</c:v>
                  </c:pt>
                  <c:pt idx="75">
                    <c:v>0</c:v>
                  </c:pt>
                  <c:pt idx="76">
                    <c:v>4.0000000000000001E-3</c:v>
                  </c:pt>
                  <c:pt idx="77">
                    <c:v>3.0000000000000001E-3</c:v>
                  </c:pt>
                  <c:pt idx="78">
                    <c:v>4.0000000000000001E-3</c:v>
                  </c:pt>
                  <c:pt idx="79">
                    <c:v>6.0000000000000001E-3</c:v>
                  </c:pt>
                  <c:pt idx="80">
                    <c:v>4.0000000000000001E-3</c:v>
                  </c:pt>
                  <c:pt idx="81">
                    <c:v>6.0000000000000001E-3</c:v>
                  </c:pt>
                  <c:pt idx="82">
                    <c:v>4.0000000000000001E-3</c:v>
                  </c:pt>
                  <c:pt idx="83">
                    <c:v>8.3000000000000001E-3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5.0000000000000001E-3</c:v>
                  </c:pt>
                  <c:pt idx="87">
                    <c:v>0</c:v>
                  </c:pt>
                  <c:pt idx="88">
                    <c:v>0</c:v>
                  </c:pt>
                  <c:pt idx="89">
                    <c:v>8.6999999999999994E-3</c:v>
                  </c:pt>
                  <c:pt idx="90">
                    <c:v>0</c:v>
                  </c:pt>
                  <c:pt idx="91">
                    <c:v>0</c:v>
                  </c:pt>
                  <c:pt idx="92">
                    <c:v>1E-4</c:v>
                  </c:pt>
                  <c:pt idx="93">
                    <c:v>0</c:v>
                  </c:pt>
                  <c:pt idx="94">
                    <c:v>2.9999999999999997E-4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1.6000000000000001E-3</c:v>
                  </c:pt>
                  <c:pt idx="102">
                    <c:v>2.0000000000000001E-4</c:v>
                  </c:pt>
                  <c:pt idx="103">
                    <c:v>5.0000000000000001E-4</c:v>
                  </c:pt>
                  <c:pt idx="104">
                    <c:v>5.0000000000000001E-3</c:v>
                  </c:pt>
                  <c:pt idx="105">
                    <c:v>1E-4</c:v>
                  </c:pt>
                  <c:pt idx="106">
                    <c:v>3.0000000000000001E-3</c:v>
                  </c:pt>
                  <c:pt idx="107">
                    <c:v>5.0000000000000002E-5</c:v>
                  </c:pt>
                  <c:pt idx="108">
                    <c:v>6.0000000000000001E-3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5.0000000000000001E-4</c:v>
                  </c:pt>
                  <c:pt idx="112">
                    <c:v>5.0000000000000002E-5</c:v>
                  </c:pt>
                  <c:pt idx="113">
                    <c:v>2.0000000000000001E-4</c:v>
                  </c:pt>
                  <c:pt idx="114">
                    <c:v>8.9999999999999998E-4</c:v>
                  </c:pt>
                  <c:pt idx="115">
                    <c:v>1E-4</c:v>
                  </c:pt>
                  <c:pt idx="116">
                    <c:v>1E-4</c:v>
                  </c:pt>
                  <c:pt idx="117">
                    <c:v>1E-4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2.0000000000000001E-4</c:v>
                  </c:pt>
                  <c:pt idx="121">
                    <c:v>6.9999999999999999E-4</c:v>
                  </c:pt>
                  <c:pt idx="122">
                    <c:v>5.9999999999999995E-4</c:v>
                  </c:pt>
                  <c:pt idx="123">
                    <c:v>0</c:v>
                  </c:pt>
                  <c:pt idx="124">
                    <c:v>1.5E-3</c:v>
                  </c:pt>
                  <c:pt idx="125">
                    <c:v>2.0000000000000001E-4</c:v>
                  </c:pt>
                  <c:pt idx="126">
                    <c:v>5.0000000000000001E-4</c:v>
                  </c:pt>
                  <c:pt idx="127">
                    <c:v>1.2999999999999999E-3</c:v>
                  </c:pt>
                  <c:pt idx="12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0">
                  <c:v>2.3000000037427526E-3</c:v>
                </c:pt>
                <c:pt idx="1">
                  <c:v>1.5750000002299203E-2</c:v>
                </c:pt>
                <c:pt idx="2">
                  <c:v>-1.1762499994802056E-2</c:v>
                </c:pt>
                <c:pt idx="3">
                  <c:v>-1.0487499999726424E-2</c:v>
                </c:pt>
                <c:pt idx="4">
                  <c:v>-1.9499999980325811E-3</c:v>
                </c:pt>
                <c:pt idx="5">
                  <c:v>3.2237500003247987E-2</c:v>
                </c:pt>
                <c:pt idx="6">
                  <c:v>-3.6499999998341082E-2</c:v>
                </c:pt>
                <c:pt idx="7">
                  <c:v>2.0262500001990702E-2</c:v>
                </c:pt>
                <c:pt idx="8">
                  <c:v>-9.1249999968567863E-3</c:v>
                </c:pt>
                <c:pt idx="9">
                  <c:v>1.0387500005890615E-2</c:v>
                </c:pt>
                <c:pt idx="10">
                  <c:v>5.5387500004144385E-2</c:v>
                </c:pt>
                <c:pt idx="11">
                  <c:v>-3.8637500001641456E-2</c:v>
                </c:pt>
                <c:pt idx="12">
                  <c:v>7.3625000004540198E-3</c:v>
                </c:pt>
                <c:pt idx="24">
                  <c:v>-1.3499999986379407E-3</c:v>
                </c:pt>
                <c:pt idx="25">
                  <c:v>-8.7875000026542693E-3</c:v>
                </c:pt>
                <c:pt idx="26">
                  <c:v>-1.6875000001164153E-3</c:v>
                </c:pt>
                <c:pt idx="27">
                  <c:v>-6.1749999949824996E-3</c:v>
                </c:pt>
                <c:pt idx="29">
                  <c:v>5.5375000010826625E-3</c:v>
                </c:pt>
                <c:pt idx="30">
                  <c:v>-2.512499995646067E-3</c:v>
                </c:pt>
                <c:pt idx="33">
                  <c:v>1.0612500002025627E-2</c:v>
                </c:pt>
                <c:pt idx="34">
                  <c:v>-2.6249999791616574E-4</c:v>
                </c:pt>
                <c:pt idx="36">
                  <c:v>2.3125000006984919E-3</c:v>
                </c:pt>
                <c:pt idx="39">
                  <c:v>-1.2174999996204861E-2</c:v>
                </c:pt>
                <c:pt idx="40">
                  <c:v>4.6250000013969839E-4</c:v>
                </c:pt>
                <c:pt idx="43">
                  <c:v>5.5500000016763806E-3</c:v>
                </c:pt>
                <c:pt idx="44">
                  <c:v>7.0375000068452209E-3</c:v>
                </c:pt>
                <c:pt idx="45">
                  <c:v>5.0500000070314854E-3</c:v>
                </c:pt>
                <c:pt idx="46">
                  <c:v>1.2537499998870771E-2</c:v>
                </c:pt>
                <c:pt idx="47">
                  <c:v>2.0375000021886081E-3</c:v>
                </c:pt>
                <c:pt idx="48">
                  <c:v>6.5875000000232831E-3</c:v>
                </c:pt>
                <c:pt idx="49">
                  <c:v>3.6000000036437996E-3</c:v>
                </c:pt>
                <c:pt idx="50">
                  <c:v>2.5875000064843334E-3</c:v>
                </c:pt>
                <c:pt idx="51">
                  <c:v>1.7625000036787242E-3</c:v>
                </c:pt>
                <c:pt idx="52">
                  <c:v>-1.7375000024912879E-3</c:v>
                </c:pt>
                <c:pt idx="53">
                  <c:v>3.2375000082538463E-3</c:v>
                </c:pt>
                <c:pt idx="54">
                  <c:v>1.8000000054598786E-3</c:v>
                </c:pt>
                <c:pt idx="55">
                  <c:v>-2.0624999961000867E-3</c:v>
                </c:pt>
                <c:pt idx="56">
                  <c:v>-4.0125000014086254E-3</c:v>
                </c:pt>
                <c:pt idx="57">
                  <c:v>-2.6937499998894054E-2</c:v>
                </c:pt>
                <c:pt idx="58">
                  <c:v>4.7249999988707714E-3</c:v>
                </c:pt>
                <c:pt idx="59">
                  <c:v>2.0000000222353265E-4</c:v>
                </c:pt>
                <c:pt idx="60">
                  <c:v>4.2250000042258762E-3</c:v>
                </c:pt>
                <c:pt idx="62">
                  <c:v>2.2374999971361831E-3</c:v>
                </c:pt>
                <c:pt idx="63">
                  <c:v>6.7500000295694917E-4</c:v>
                </c:pt>
                <c:pt idx="64">
                  <c:v>1.9125000035273843E-3</c:v>
                </c:pt>
                <c:pt idx="65">
                  <c:v>-2.0124999937252142E-3</c:v>
                </c:pt>
                <c:pt idx="66">
                  <c:v>4.8750000132713467E-4</c:v>
                </c:pt>
                <c:pt idx="67">
                  <c:v>-1.9587499999033753E-2</c:v>
                </c:pt>
                <c:pt idx="68">
                  <c:v>4.7500000073341653E-4</c:v>
                </c:pt>
                <c:pt idx="69">
                  <c:v>2.1625000008498318E-3</c:v>
                </c:pt>
                <c:pt idx="70">
                  <c:v>5.8625000019674189E-3</c:v>
                </c:pt>
                <c:pt idx="71">
                  <c:v>1.8625000011525117E-3</c:v>
                </c:pt>
                <c:pt idx="72">
                  <c:v>6.4250000068568625E-3</c:v>
                </c:pt>
                <c:pt idx="73">
                  <c:v>-2.5499999974272214E-3</c:v>
                </c:pt>
                <c:pt idx="74">
                  <c:v>-1.5149999999266583E-2</c:v>
                </c:pt>
                <c:pt idx="76">
                  <c:v>2.6125000003958121E-3</c:v>
                </c:pt>
                <c:pt idx="77">
                  <c:v>-2.8624999977182597E-3</c:v>
                </c:pt>
                <c:pt idx="78">
                  <c:v>5.5999999967752956E-3</c:v>
                </c:pt>
                <c:pt idx="79">
                  <c:v>-2.3874999969848432E-3</c:v>
                </c:pt>
                <c:pt idx="80">
                  <c:v>1.1125000019092113E-3</c:v>
                </c:pt>
                <c:pt idx="81">
                  <c:v>1.067499999771826E-2</c:v>
                </c:pt>
                <c:pt idx="82">
                  <c:v>1.8625000084284693E-3</c:v>
                </c:pt>
                <c:pt idx="84">
                  <c:v>9.8375000015948899E-3</c:v>
                </c:pt>
                <c:pt idx="86">
                  <c:v>1.0250000050291419E-3</c:v>
                </c:pt>
                <c:pt idx="87">
                  <c:v>1.0600000001431908E-2</c:v>
                </c:pt>
                <c:pt idx="88">
                  <c:v>7.1624999982304871E-3</c:v>
                </c:pt>
                <c:pt idx="91">
                  <c:v>5.4125000024214387E-3</c:v>
                </c:pt>
                <c:pt idx="95">
                  <c:v>4.9750000034691766E-3</c:v>
                </c:pt>
                <c:pt idx="99">
                  <c:v>9.2250000016065314E-3</c:v>
                </c:pt>
                <c:pt idx="108">
                  <c:v>2.2250000038184226E-3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F4-441B-8B66-EB9068392D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14">
                  <c:v>-2.5374999968335032E-3</c:v>
                </c:pt>
                <c:pt idx="15">
                  <c:v>-9.9999997473787516E-5</c:v>
                </c:pt>
                <c:pt idx="16">
                  <c:v>8.7500004156026989E-5</c:v>
                </c:pt>
                <c:pt idx="17">
                  <c:v>1.7312500058324076E-3</c:v>
                </c:pt>
                <c:pt idx="18">
                  <c:v>-1.249999986612238E-4</c:v>
                </c:pt>
                <c:pt idx="19">
                  <c:v>7.8750000102445483E-4</c:v>
                </c:pt>
                <c:pt idx="20">
                  <c:v>-2.2499999613501132E-4</c:v>
                </c:pt>
                <c:pt idx="21">
                  <c:v>-9.9999999656574801E-4</c:v>
                </c:pt>
                <c:pt idx="22">
                  <c:v>-1.0124999971594661E-3</c:v>
                </c:pt>
                <c:pt idx="23">
                  <c:v>-1.068749996193219E-3</c:v>
                </c:pt>
                <c:pt idx="28">
                  <c:v>5.8750000098370947E-3</c:v>
                </c:pt>
                <c:pt idx="31">
                  <c:v>-5.8999999964726157E-3</c:v>
                </c:pt>
                <c:pt idx="32">
                  <c:v>4.1000000055646524E-3</c:v>
                </c:pt>
                <c:pt idx="35">
                  <c:v>-1.6874999928404577E-3</c:v>
                </c:pt>
                <c:pt idx="37">
                  <c:v>2.3125000006984919E-3</c:v>
                </c:pt>
                <c:pt idx="38">
                  <c:v>3.8125000064610504E-3</c:v>
                </c:pt>
                <c:pt idx="41">
                  <c:v>-1.4999999984866008E-3</c:v>
                </c:pt>
                <c:pt idx="42">
                  <c:v>5.0000000192085281E-4</c:v>
                </c:pt>
                <c:pt idx="61">
                  <c:v>-7.9999999434221536E-4</c:v>
                </c:pt>
                <c:pt idx="75">
                  <c:v>-1.4749999900232069E-3</c:v>
                </c:pt>
                <c:pt idx="85">
                  <c:v>2.0749999966938049E-3</c:v>
                </c:pt>
                <c:pt idx="92">
                  <c:v>5.6249999979627319E-3</c:v>
                </c:pt>
                <c:pt idx="94">
                  <c:v>5.6000000040512532E-3</c:v>
                </c:pt>
                <c:pt idx="101">
                  <c:v>1.9256250001490116E-2</c:v>
                </c:pt>
                <c:pt idx="102">
                  <c:v>9.6000000048661605E-3</c:v>
                </c:pt>
                <c:pt idx="103">
                  <c:v>1.0231250002107117E-2</c:v>
                </c:pt>
                <c:pt idx="105">
                  <c:v>1.0187500003667083E-2</c:v>
                </c:pt>
                <c:pt idx="111">
                  <c:v>9.4937499961815774E-3</c:v>
                </c:pt>
                <c:pt idx="117">
                  <c:v>1.8775000004097819E-2</c:v>
                </c:pt>
                <c:pt idx="118">
                  <c:v>1.8937500004540198E-2</c:v>
                </c:pt>
                <c:pt idx="124">
                  <c:v>2.5131250004051253E-2</c:v>
                </c:pt>
                <c:pt idx="125">
                  <c:v>2.4315000206115656E-2</c:v>
                </c:pt>
                <c:pt idx="126">
                  <c:v>2.387500000622822E-2</c:v>
                </c:pt>
                <c:pt idx="127">
                  <c:v>2.4862500009476207E-2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F4-441B-8B66-EB9068392D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83">
                  <c:v>2.599999999802094E-3</c:v>
                </c:pt>
                <c:pt idx="89">
                  <c:v>4.2374999975436367E-3</c:v>
                </c:pt>
                <c:pt idx="93">
                  <c:v>5.1375000039115548E-3</c:v>
                </c:pt>
                <c:pt idx="96">
                  <c:v>5.8625000019674189E-3</c:v>
                </c:pt>
                <c:pt idx="100">
                  <c:v>8.1875000105355866E-3</c:v>
                </c:pt>
                <c:pt idx="104">
                  <c:v>9.7499999974388629E-3</c:v>
                </c:pt>
                <c:pt idx="106">
                  <c:v>5.5500000016763806E-3</c:v>
                </c:pt>
                <c:pt idx="107">
                  <c:v>1.0006950607930776E-2</c:v>
                </c:pt>
                <c:pt idx="109">
                  <c:v>1.043750000098953E-2</c:v>
                </c:pt>
                <c:pt idx="110">
                  <c:v>1.037499999802094E-2</c:v>
                </c:pt>
                <c:pt idx="112">
                  <c:v>1.1532500000612345E-2</c:v>
                </c:pt>
                <c:pt idx="113">
                  <c:v>2.1221250004600734E-2</c:v>
                </c:pt>
                <c:pt idx="114">
                  <c:v>1.5037500001199078E-2</c:v>
                </c:pt>
                <c:pt idx="115">
                  <c:v>1.7674999995506369E-2</c:v>
                </c:pt>
                <c:pt idx="116">
                  <c:v>1.0850000006030314E-2</c:v>
                </c:pt>
                <c:pt idx="119">
                  <c:v>2.0312500004365575E-2</c:v>
                </c:pt>
                <c:pt idx="120">
                  <c:v>2.0087500008230563E-2</c:v>
                </c:pt>
                <c:pt idx="121">
                  <c:v>1.9562499997846317E-2</c:v>
                </c:pt>
                <c:pt idx="122">
                  <c:v>2.4662500007252675E-2</c:v>
                </c:pt>
                <c:pt idx="123">
                  <c:v>2.3912500000733417E-2</c:v>
                </c:pt>
                <c:pt idx="128">
                  <c:v>2.372500000637956E-2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F4-441B-8B66-EB9068392D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F4-441B-8B66-EB9068392D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  <c:pt idx="90">
                  <c:v>8.6250000022118911E-3</c:v>
                </c:pt>
                <c:pt idx="97">
                  <c:v>2.2831250003946479E-2</c:v>
                </c:pt>
                <c:pt idx="98">
                  <c:v>4.8749999987194315E-3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F4-441B-8B66-EB9068392D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50">
                    <c:v>2E-3</c:v>
                  </c:pt>
                  <c:pt idx="54">
                    <c:v>3.0000000000000001E-3</c:v>
                  </c:pt>
                  <c:pt idx="55">
                    <c:v>3.0000000000000001E-3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4.0000000000000001E-3</c:v>
                  </c:pt>
                  <c:pt idx="59">
                    <c:v>4.0000000000000001E-3</c:v>
                  </c:pt>
                  <c:pt idx="60">
                    <c:v>4.0000000000000001E-3</c:v>
                  </c:pt>
                  <c:pt idx="62">
                    <c:v>6.0000000000000001E-3</c:v>
                  </c:pt>
                  <c:pt idx="63">
                    <c:v>8.9999999999999993E-3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F4-441B-8B66-EB9068392D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-7.1971934449566621E-2</c:v>
                </c:pt>
                <c:pt idx="1">
                  <c:v>-6.7324938088684297E-2</c:v>
                </c:pt>
                <c:pt idx="2">
                  <c:v>-6.7318635652390157E-2</c:v>
                </c:pt>
                <c:pt idx="3">
                  <c:v>-6.6112769508110569E-2</c:v>
                </c:pt>
                <c:pt idx="4">
                  <c:v>-6.5963611849149145E-2</c:v>
                </c:pt>
                <c:pt idx="5">
                  <c:v>-6.5133791070420166E-2</c:v>
                </c:pt>
                <c:pt idx="6">
                  <c:v>-6.3669525038080654E-2</c:v>
                </c:pt>
                <c:pt idx="7">
                  <c:v>-5.9600252004161552E-2</c:v>
                </c:pt>
                <c:pt idx="8">
                  <c:v>-4.7220166310364298E-2</c:v>
                </c:pt>
                <c:pt idx="9">
                  <c:v>-4.1344194872123846E-2</c:v>
                </c:pt>
                <c:pt idx="10">
                  <c:v>-4.1344194872123846E-2</c:v>
                </c:pt>
                <c:pt idx="11">
                  <c:v>-4.133158999953556E-2</c:v>
                </c:pt>
                <c:pt idx="12">
                  <c:v>-4.133158999953556E-2</c:v>
                </c:pt>
                <c:pt idx="13">
                  <c:v>-2.1871767535316312E-2</c:v>
                </c:pt>
                <c:pt idx="14">
                  <c:v>-2.1869666723218266E-2</c:v>
                </c:pt>
                <c:pt idx="15">
                  <c:v>-2.1770928554610006E-2</c:v>
                </c:pt>
                <c:pt idx="16">
                  <c:v>-2.1764626118315859E-2</c:v>
                </c:pt>
                <c:pt idx="17">
                  <c:v>-2.176147490016879E-2</c:v>
                </c:pt>
                <c:pt idx="18">
                  <c:v>-2.1758323682021716E-2</c:v>
                </c:pt>
                <c:pt idx="19">
                  <c:v>-2.1680593634393938E-2</c:v>
                </c:pt>
                <c:pt idx="20">
                  <c:v>-2.1674291198099795E-2</c:v>
                </c:pt>
                <c:pt idx="21">
                  <c:v>-2.0695312760409396E-2</c:v>
                </c:pt>
                <c:pt idx="22">
                  <c:v>-2.0689010324115249E-2</c:v>
                </c:pt>
                <c:pt idx="23">
                  <c:v>-2.068585910596818E-2</c:v>
                </c:pt>
                <c:pt idx="24">
                  <c:v>-9.6282346278921752E-3</c:v>
                </c:pt>
                <c:pt idx="25">
                  <c:v>-9.4916818415190524E-3</c:v>
                </c:pt>
                <c:pt idx="26">
                  <c:v>-9.3740363640283601E-3</c:v>
                </c:pt>
                <c:pt idx="27">
                  <c:v>-9.2122738324786589E-3</c:v>
                </c:pt>
                <c:pt idx="28">
                  <c:v>-8.7332886741237001E-3</c:v>
                </c:pt>
                <c:pt idx="29">
                  <c:v>-8.647155378103729E-3</c:v>
                </c:pt>
                <c:pt idx="30">
                  <c:v>-8.2858156972394608E-3</c:v>
                </c:pt>
                <c:pt idx="31">
                  <c:v>-8.0064076881990673E-3</c:v>
                </c:pt>
                <c:pt idx="32">
                  <c:v>-8.0064076881990673E-3</c:v>
                </c:pt>
                <c:pt idx="33">
                  <c:v>-7.5085152209616764E-3</c:v>
                </c:pt>
                <c:pt idx="34">
                  <c:v>-7.2354096482154275E-3</c:v>
                </c:pt>
                <c:pt idx="35">
                  <c:v>-7.1891917820583705E-3</c:v>
                </c:pt>
                <c:pt idx="36">
                  <c:v>-7.1891917820583705E-3</c:v>
                </c:pt>
                <c:pt idx="37">
                  <c:v>-7.1891917820583705E-3</c:v>
                </c:pt>
                <c:pt idx="38">
                  <c:v>-6.9370943302926018E-3</c:v>
                </c:pt>
                <c:pt idx="39">
                  <c:v>-6.8593642826648236E-3</c:v>
                </c:pt>
                <c:pt idx="40">
                  <c:v>-6.088366242681182E-3</c:v>
                </c:pt>
                <c:pt idx="41">
                  <c:v>-6.023241067641693E-3</c:v>
                </c:pt>
                <c:pt idx="42">
                  <c:v>-6.023241067641693E-3</c:v>
                </c:pt>
                <c:pt idx="43">
                  <c:v>-5.8803858449744222E-3</c:v>
                </c:pt>
                <c:pt idx="44">
                  <c:v>-5.8740834086802793E-3</c:v>
                </c:pt>
                <c:pt idx="45">
                  <c:v>-5.796353361052501E-3</c:v>
                </c:pt>
                <c:pt idx="46">
                  <c:v>-5.7900509247583581E-3</c:v>
                </c:pt>
                <c:pt idx="47">
                  <c:v>-5.7060184408364335E-3</c:v>
                </c:pt>
                <c:pt idx="48">
                  <c:v>-5.6471957020910873E-3</c:v>
                </c:pt>
                <c:pt idx="49">
                  <c:v>-5.5694656544633091E-3</c:v>
                </c:pt>
                <c:pt idx="50">
                  <c:v>-4.9749358307157078E-3</c:v>
                </c:pt>
                <c:pt idx="51">
                  <c:v>-4.8951049709898796E-3</c:v>
                </c:pt>
                <c:pt idx="52">
                  <c:v>-4.8110724870679585E-3</c:v>
                </c:pt>
                <c:pt idx="53">
                  <c:v>-4.7984676144796692E-3</c:v>
                </c:pt>
                <c:pt idx="54">
                  <c:v>-4.6619148281065448E-3</c:v>
                </c:pt>
                <c:pt idx="55">
                  <c:v>-3.8068843042009803E-3</c:v>
                </c:pt>
                <c:pt idx="56">
                  <c:v>-3.4959641136898673E-3</c:v>
                </c:pt>
                <c:pt idx="57">
                  <c:v>-2.8615188600793519E-3</c:v>
                </c:pt>
                <c:pt idx="58">
                  <c:v>-2.6073205962155351E-3</c:v>
                </c:pt>
                <c:pt idx="59">
                  <c:v>-2.5106832397053247E-3</c:v>
                </c:pt>
                <c:pt idx="60">
                  <c:v>-2.3552231444497682E-3</c:v>
                </c:pt>
                <c:pt idx="61">
                  <c:v>-2.3426182718614789E-3</c:v>
                </c:pt>
                <c:pt idx="62">
                  <c:v>-2.2774930968219899E-3</c:v>
                </c:pt>
                <c:pt idx="63">
                  <c:v>-2.0779159475074228E-3</c:v>
                </c:pt>
                <c:pt idx="64">
                  <c:v>-1.6094348496427033E-3</c:v>
                </c:pt>
                <c:pt idx="65">
                  <c:v>-1.1430545638760337E-3</c:v>
                </c:pt>
                <c:pt idx="66">
                  <c:v>-1.059022079954109E-3</c:v>
                </c:pt>
                <c:pt idx="67">
                  <c:v>-8.5314249434539913E-4</c:v>
                </c:pt>
                <c:pt idx="68">
                  <c:v>-6.3255722405035006E-4</c:v>
                </c:pt>
                <c:pt idx="69">
                  <c:v>-3.9096383277482244E-4</c:v>
                </c:pt>
                <c:pt idx="70">
                  <c:v>4.3255450966001724E-4</c:v>
                </c:pt>
                <c:pt idx="71">
                  <c:v>7.6868444534770874E-4</c:v>
                </c:pt>
                <c:pt idx="72">
                  <c:v>1.073302199564679E-3</c:v>
                </c:pt>
                <c:pt idx="73">
                  <c:v>1.2287622948202355E-3</c:v>
                </c:pt>
                <c:pt idx="74">
                  <c:v>1.3632142690953135E-3</c:v>
                </c:pt>
                <c:pt idx="75">
                  <c:v>1.8968205419995221E-3</c:v>
                </c:pt>
                <c:pt idx="76">
                  <c:v>1.903122978293665E-3</c:v>
                </c:pt>
                <c:pt idx="77">
                  <c:v>1.9745505896273004E-3</c:v>
                </c:pt>
                <c:pt idx="78">
                  <c:v>1.9934578985097325E-3</c:v>
                </c:pt>
                <c:pt idx="79">
                  <c:v>2.0711879461375107E-3</c:v>
                </c:pt>
                <c:pt idx="80">
                  <c:v>2.1552204300594353E-3</c:v>
                </c:pt>
                <c:pt idx="81">
                  <c:v>2.6279031521202478E-3</c:v>
                </c:pt>
                <c:pt idx="82">
                  <c:v>2.9535290273177001E-3</c:v>
                </c:pt>
                <c:pt idx="83">
                  <c:v>3.1531061766322671E-3</c:v>
                </c:pt>
                <c:pt idx="84">
                  <c:v>3.6383937712813688E-3</c:v>
                </c:pt>
                <c:pt idx="85">
                  <c:v>4.1909073530680095E-3</c:v>
                </c:pt>
                <c:pt idx="86">
                  <c:v>4.3001495821665091E-3</c:v>
                </c:pt>
                <c:pt idx="87">
                  <c:v>5.0186273196989491E-3</c:v>
                </c:pt>
                <c:pt idx="88">
                  <c:v>5.1551801060720735E-3</c:v>
                </c:pt>
                <c:pt idx="89">
                  <c:v>5.5711409014855898E-3</c:v>
                </c:pt>
                <c:pt idx="90">
                  <c:v>5.5774433377797361E-3</c:v>
                </c:pt>
                <c:pt idx="91">
                  <c:v>6.2055861550961086E-3</c:v>
                </c:pt>
                <c:pt idx="92">
                  <c:v>6.2833162027238869E-3</c:v>
                </c:pt>
                <c:pt idx="93">
                  <c:v>6.3610462503516652E-3</c:v>
                </c:pt>
                <c:pt idx="94">
                  <c:v>6.413566552802865E-3</c:v>
                </c:pt>
                <c:pt idx="95">
                  <c:v>6.5102039093130788E-3</c:v>
                </c:pt>
                <c:pt idx="96">
                  <c:v>6.5165063456072217E-3</c:v>
                </c:pt>
                <c:pt idx="97">
                  <c:v>6.8767956204224649E-3</c:v>
                </c:pt>
                <c:pt idx="98">
                  <c:v>6.8799468385695381E-3</c:v>
                </c:pt>
                <c:pt idx="99">
                  <c:v>7.2244800226494189E-3</c:v>
                </c:pt>
                <c:pt idx="100">
                  <c:v>7.5459042736507748E-3</c:v>
                </c:pt>
                <c:pt idx="101">
                  <c:v>7.5700636127783265E-3</c:v>
                </c:pt>
                <c:pt idx="102">
                  <c:v>7.5732148309253997E-3</c:v>
                </c:pt>
                <c:pt idx="103">
                  <c:v>7.7843464467792292E-3</c:v>
                </c:pt>
                <c:pt idx="104">
                  <c:v>8.3042974410461254E-3</c:v>
                </c:pt>
                <c:pt idx="105">
                  <c:v>8.6551330614201526E-3</c:v>
                </c:pt>
                <c:pt idx="106">
                  <c:v>9.2454612609716609E-3</c:v>
                </c:pt>
                <c:pt idx="107">
                  <c:v>9.6446155596007915E-3</c:v>
                </c:pt>
                <c:pt idx="108">
                  <c:v>1.0249649443838639E-2</c:v>
                </c:pt>
                <c:pt idx="109">
                  <c:v>1.0814767898213569E-2</c:v>
                </c:pt>
                <c:pt idx="110">
                  <c:v>1.099753855074375E-2</c:v>
                </c:pt>
                <c:pt idx="111">
                  <c:v>1.1063714131832263E-2</c:v>
                </c:pt>
                <c:pt idx="112">
                  <c:v>1.2062650284454121E-2</c:v>
                </c:pt>
                <c:pt idx="113">
                  <c:v>1.5313657006183506E-2</c:v>
                </c:pt>
                <c:pt idx="114">
                  <c:v>1.5470167507488086E-2</c:v>
                </c:pt>
                <c:pt idx="115">
                  <c:v>1.5484873192174418E-2</c:v>
                </c:pt>
                <c:pt idx="116">
                  <c:v>1.5564704051900247E-2</c:v>
                </c:pt>
                <c:pt idx="117">
                  <c:v>1.5602518669665111E-2</c:v>
                </c:pt>
                <c:pt idx="118">
                  <c:v>1.6814687250238845E-2</c:v>
                </c:pt>
                <c:pt idx="119">
                  <c:v>1.7751649445968284E-2</c:v>
                </c:pt>
                <c:pt idx="120">
                  <c:v>1.7965932279969191E-2</c:v>
                </c:pt>
                <c:pt idx="121">
                  <c:v>1.8886087978914244E-2</c:v>
                </c:pt>
                <c:pt idx="122">
                  <c:v>1.9087765940326858E-2</c:v>
                </c:pt>
                <c:pt idx="123">
                  <c:v>1.986926804080074E-2</c:v>
                </c:pt>
                <c:pt idx="124">
                  <c:v>2.1212737377502476E-2</c:v>
                </c:pt>
                <c:pt idx="125">
                  <c:v>2.4417526233074804E-2</c:v>
                </c:pt>
                <c:pt idx="126">
                  <c:v>2.9114942084310279E-2</c:v>
                </c:pt>
                <c:pt idx="127">
                  <c:v>2.9121244520604425E-2</c:v>
                </c:pt>
                <c:pt idx="128">
                  <c:v>3.0467865075453238E-2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F4-441B-8B66-EB9068392D4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-23848</c:v>
                </c:pt>
                <c:pt idx="1">
                  <c:v>-21636</c:v>
                </c:pt>
                <c:pt idx="2">
                  <c:v>-21633</c:v>
                </c:pt>
                <c:pt idx="3">
                  <c:v>-21059</c:v>
                </c:pt>
                <c:pt idx="4">
                  <c:v>-20988</c:v>
                </c:pt>
                <c:pt idx="5">
                  <c:v>-20593</c:v>
                </c:pt>
                <c:pt idx="6">
                  <c:v>-19896</c:v>
                </c:pt>
                <c:pt idx="7">
                  <c:v>-17959</c:v>
                </c:pt>
                <c:pt idx="8">
                  <c:v>-12066</c:v>
                </c:pt>
                <c:pt idx="9">
                  <c:v>-9269</c:v>
                </c:pt>
                <c:pt idx="10">
                  <c:v>-9269</c:v>
                </c:pt>
                <c:pt idx="11">
                  <c:v>-9263</c:v>
                </c:pt>
                <c:pt idx="12">
                  <c:v>-9263</c:v>
                </c:pt>
                <c:pt idx="13">
                  <c:v>0</c:v>
                </c:pt>
                <c:pt idx="14">
                  <c:v>1</c:v>
                </c:pt>
                <c:pt idx="15">
                  <c:v>48</c:v>
                </c:pt>
                <c:pt idx="16">
                  <c:v>51</c:v>
                </c:pt>
                <c:pt idx="17">
                  <c:v>52.5</c:v>
                </c:pt>
                <c:pt idx="18">
                  <c:v>54</c:v>
                </c:pt>
                <c:pt idx="19">
                  <c:v>91</c:v>
                </c:pt>
                <c:pt idx="20">
                  <c:v>94</c:v>
                </c:pt>
                <c:pt idx="21">
                  <c:v>560</c:v>
                </c:pt>
                <c:pt idx="22">
                  <c:v>563</c:v>
                </c:pt>
                <c:pt idx="23">
                  <c:v>564.5</c:v>
                </c:pt>
                <c:pt idx="24">
                  <c:v>5828</c:v>
                </c:pt>
                <c:pt idx="25">
                  <c:v>5893</c:v>
                </c:pt>
                <c:pt idx="26">
                  <c:v>5949</c:v>
                </c:pt>
                <c:pt idx="27">
                  <c:v>6026</c:v>
                </c:pt>
                <c:pt idx="28">
                  <c:v>6254</c:v>
                </c:pt>
                <c:pt idx="29">
                  <c:v>6295</c:v>
                </c:pt>
                <c:pt idx="30">
                  <c:v>6467</c:v>
                </c:pt>
                <c:pt idx="31">
                  <c:v>6600</c:v>
                </c:pt>
                <c:pt idx="32">
                  <c:v>6600</c:v>
                </c:pt>
                <c:pt idx="33">
                  <c:v>6837</c:v>
                </c:pt>
                <c:pt idx="34">
                  <c:v>6967</c:v>
                </c:pt>
                <c:pt idx="35">
                  <c:v>6989</c:v>
                </c:pt>
                <c:pt idx="36">
                  <c:v>6989</c:v>
                </c:pt>
                <c:pt idx="37">
                  <c:v>6989</c:v>
                </c:pt>
                <c:pt idx="38">
                  <c:v>7109</c:v>
                </c:pt>
                <c:pt idx="39">
                  <c:v>7146</c:v>
                </c:pt>
                <c:pt idx="40">
                  <c:v>7513</c:v>
                </c:pt>
                <c:pt idx="41">
                  <c:v>7544</c:v>
                </c:pt>
                <c:pt idx="42">
                  <c:v>7544</c:v>
                </c:pt>
                <c:pt idx="43">
                  <c:v>7612</c:v>
                </c:pt>
                <c:pt idx="44">
                  <c:v>7615</c:v>
                </c:pt>
                <c:pt idx="45">
                  <c:v>7652</c:v>
                </c:pt>
                <c:pt idx="46">
                  <c:v>7655</c:v>
                </c:pt>
                <c:pt idx="47">
                  <c:v>7695</c:v>
                </c:pt>
                <c:pt idx="48">
                  <c:v>7723</c:v>
                </c:pt>
                <c:pt idx="49">
                  <c:v>7760</c:v>
                </c:pt>
                <c:pt idx="50">
                  <c:v>8043</c:v>
                </c:pt>
                <c:pt idx="51">
                  <c:v>8081</c:v>
                </c:pt>
                <c:pt idx="52">
                  <c:v>8121</c:v>
                </c:pt>
                <c:pt idx="53">
                  <c:v>8127</c:v>
                </c:pt>
                <c:pt idx="54">
                  <c:v>8192</c:v>
                </c:pt>
                <c:pt idx="55">
                  <c:v>8599</c:v>
                </c:pt>
                <c:pt idx="56">
                  <c:v>8747</c:v>
                </c:pt>
                <c:pt idx="57">
                  <c:v>9049</c:v>
                </c:pt>
                <c:pt idx="58">
                  <c:v>9170</c:v>
                </c:pt>
                <c:pt idx="59">
                  <c:v>9216</c:v>
                </c:pt>
                <c:pt idx="60">
                  <c:v>9290</c:v>
                </c:pt>
                <c:pt idx="61">
                  <c:v>9296</c:v>
                </c:pt>
                <c:pt idx="62">
                  <c:v>9327</c:v>
                </c:pt>
                <c:pt idx="63">
                  <c:v>9422</c:v>
                </c:pt>
                <c:pt idx="64">
                  <c:v>9645</c:v>
                </c:pt>
                <c:pt idx="65">
                  <c:v>9867</c:v>
                </c:pt>
                <c:pt idx="66">
                  <c:v>9907</c:v>
                </c:pt>
                <c:pt idx="67">
                  <c:v>10005</c:v>
                </c:pt>
                <c:pt idx="68">
                  <c:v>10110</c:v>
                </c:pt>
                <c:pt idx="69">
                  <c:v>10225</c:v>
                </c:pt>
                <c:pt idx="70">
                  <c:v>10617</c:v>
                </c:pt>
                <c:pt idx="71">
                  <c:v>10777</c:v>
                </c:pt>
                <c:pt idx="72">
                  <c:v>10922</c:v>
                </c:pt>
                <c:pt idx="73">
                  <c:v>10996</c:v>
                </c:pt>
                <c:pt idx="74">
                  <c:v>11060</c:v>
                </c:pt>
                <c:pt idx="75">
                  <c:v>11314</c:v>
                </c:pt>
                <c:pt idx="76">
                  <c:v>11317</c:v>
                </c:pt>
                <c:pt idx="77">
                  <c:v>11351</c:v>
                </c:pt>
                <c:pt idx="78">
                  <c:v>11360</c:v>
                </c:pt>
                <c:pt idx="79">
                  <c:v>11397</c:v>
                </c:pt>
                <c:pt idx="80">
                  <c:v>11437</c:v>
                </c:pt>
                <c:pt idx="81">
                  <c:v>11662</c:v>
                </c:pt>
                <c:pt idx="82">
                  <c:v>11817</c:v>
                </c:pt>
                <c:pt idx="83">
                  <c:v>11912</c:v>
                </c:pt>
                <c:pt idx="84">
                  <c:v>12143</c:v>
                </c:pt>
                <c:pt idx="85">
                  <c:v>12406</c:v>
                </c:pt>
                <c:pt idx="86">
                  <c:v>12458</c:v>
                </c:pt>
                <c:pt idx="87">
                  <c:v>12800</c:v>
                </c:pt>
                <c:pt idx="88">
                  <c:v>12865</c:v>
                </c:pt>
                <c:pt idx="89">
                  <c:v>13063</c:v>
                </c:pt>
                <c:pt idx="90">
                  <c:v>13066</c:v>
                </c:pt>
                <c:pt idx="91">
                  <c:v>13365</c:v>
                </c:pt>
                <c:pt idx="92">
                  <c:v>13402</c:v>
                </c:pt>
                <c:pt idx="93">
                  <c:v>13439</c:v>
                </c:pt>
                <c:pt idx="94">
                  <c:v>13464</c:v>
                </c:pt>
                <c:pt idx="95">
                  <c:v>13510</c:v>
                </c:pt>
                <c:pt idx="96">
                  <c:v>13513</c:v>
                </c:pt>
                <c:pt idx="97">
                  <c:v>13684.5</c:v>
                </c:pt>
                <c:pt idx="98">
                  <c:v>13686</c:v>
                </c:pt>
                <c:pt idx="99">
                  <c:v>13850</c:v>
                </c:pt>
                <c:pt idx="100">
                  <c:v>14003</c:v>
                </c:pt>
                <c:pt idx="101">
                  <c:v>14014.5</c:v>
                </c:pt>
                <c:pt idx="102">
                  <c:v>14016</c:v>
                </c:pt>
                <c:pt idx="103">
                  <c:v>14116.5</c:v>
                </c:pt>
                <c:pt idx="104">
                  <c:v>14364</c:v>
                </c:pt>
                <c:pt idx="105">
                  <c:v>14531</c:v>
                </c:pt>
                <c:pt idx="106">
                  <c:v>14812</c:v>
                </c:pt>
                <c:pt idx="107">
                  <c:v>15002</c:v>
                </c:pt>
                <c:pt idx="108">
                  <c:v>15290</c:v>
                </c:pt>
                <c:pt idx="109">
                  <c:v>15559</c:v>
                </c:pt>
                <c:pt idx="110">
                  <c:v>15646</c:v>
                </c:pt>
                <c:pt idx="111">
                  <c:v>15677.5</c:v>
                </c:pt>
                <c:pt idx="112">
                  <c:v>16153</c:v>
                </c:pt>
                <c:pt idx="113">
                  <c:v>17700.5</c:v>
                </c:pt>
                <c:pt idx="114">
                  <c:v>17775</c:v>
                </c:pt>
                <c:pt idx="115">
                  <c:v>17782</c:v>
                </c:pt>
                <c:pt idx="116">
                  <c:v>17820</c:v>
                </c:pt>
                <c:pt idx="117">
                  <c:v>17838</c:v>
                </c:pt>
                <c:pt idx="118">
                  <c:v>18415</c:v>
                </c:pt>
                <c:pt idx="119">
                  <c:v>18861</c:v>
                </c:pt>
                <c:pt idx="120">
                  <c:v>18963</c:v>
                </c:pt>
                <c:pt idx="121">
                  <c:v>19401</c:v>
                </c:pt>
                <c:pt idx="122">
                  <c:v>19497</c:v>
                </c:pt>
                <c:pt idx="123">
                  <c:v>19869</c:v>
                </c:pt>
                <c:pt idx="124">
                  <c:v>20508.5</c:v>
                </c:pt>
                <c:pt idx="125">
                  <c:v>22034</c:v>
                </c:pt>
                <c:pt idx="126">
                  <c:v>24270</c:v>
                </c:pt>
                <c:pt idx="127">
                  <c:v>24273</c:v>
                </c:pt>
                <c:pt idx="128">
                  <c:v>24914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F4-441B-8B66-EB9068392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40040"/>
        <c:axId val="1"/>
      </c:scatterChart>
      <c:valAx>
        <c:axId val="606640040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095380029806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80327868852458E-2"/>
              <c:y val="0.39570552147239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640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97317436661698"/>
          <c:y val="0.92024539877300615"/>
          <c:w val="0.7675111773472429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190500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759C9F8E-AECD-C0DF-63E0-BC8575360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295275</xdr:colOff>
      <xdr:row>0</xdr:row>
      <xdr:rowOff>19050</xdr:rowOff>
    </xdr:from>
    <xdr:to>
      <xdr:col>26</xdr:col>
      <xdr:colOff>666750</xdr:colOff>
      <xdr:row>18</xdr:row>
      <xdr:rowOff>9525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E6EF089B-856F-80D2-9B6A-A0FECBE43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konkoly.hu/cgi-bin/IBVS?5602" TargetMode="External"/><Relationship Id="rId18" Type="http://schemas.openxmlformats.org/officeDocument/2006/relationships/hyperlink" Target="http://www.konkoly.hu/cgi-bin/IBVS?5760" TargetMode="External"/><Relationship Id="rId26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5287" TargetMode="External"/><Relationship Id="rId21" Type="http://schemas.openxmlformats.org/officeDocument/2006/relationships/hyperlink" Target="http://www.konkoly.hu/cgi-bin/IBVS?5938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bav-astro.de/sfs/BAVM_link.php?BAVMnr=128" TargetMode="External"/><Relationship Id="rId16" Type="http://schemas.openxmlformats.org/officeDocument/2006/relationships/hyperlink" Target="http://www.konkoly.hu/cgi-bin/IBVS?5694" TargetMode="External"/><Relationship Id="rId20" Type="http://schemas.openxmlformats.org/officeDocument/2006/relationships/hyperlink" Target="http://www.konkoly.hu/cgi-bin/IBVS?5894" TargetMode="External"/><Relationship Id="rId29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58" TargetMode="External"/><Relationship Id="rId24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bav-astro.de/sfs/BAVM_link.php?BAVMnr=152" TargetMode="External"/><Relationship Id="rId15" Type="http://schemas.openxmlformats.org/officeDocument/2006/relationships/hyperlink" Target="http://www.konkoly.hu/cgi-bin/IBVS?5694" TargetMode="External"/><Relationship Id="rId23" Type="http://schemas.openxmlformats.org/officeDocument/2006/relationships/hyperlink" Target="http://www.bav-astro.de/sfs/BAVM_link.php?BAVMnr=220" TargetMode="External"/><Relationship Id="rId28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463" TargetMode="External"/><Relationship Id="rId19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463" TargetMode="External"/><Relationship Id="rId14" Type="http://schemas.openxmlformats.org/officeDocument/2006/relationships/hyperlink" Target="http://var.astro.cz/oejv/issues/oejv0003.pdf" TargetMode="External"/><Relationship Id="rId22" Type="http://schemas.openxmlformats.org/officeDocument/2006/relationships/hyperlink" Target="http://www.bav-astro.de/sfs/BAVM_link.php?BAVMnr=209" TargetMode="External"/><Relationship Id="rId27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6879"/>
  <sheetViews>
    <sheetView tabSelected="1" workbookViewId="0">
      <pane xSplit="14" ySplit="22" topLeftCell="O135" activePane="bottomRight" state="frozen"/>
      <selection pane="topRight" activeCell="O1" sqref="O1"/>
      <selection pane="bottomLeft" activeCell="A23" sqref="A23"/>
      <selection pane="bottomRight" activeCell="A135" sqref="A135"/>
    </sheetView>
  </sheetViews>
  <sheetFormatPr defaultColWidth="10.28515625" defaultRowHeight="12.75"/>
  <cols>
    <col min="1" max="1" width="16.14062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79</v>
      </c>
    </row>
    <row r="2" spans="1:6">
      <c r="A2" t="s">
        <v>24</v>
      </c>
      <c r="B2" s="69" t="s">
        <v>73</v>
      </c>
    </row>
    <row r="4" spans="1:6" ht="14.25" thickTop="1" thickBot="1">
      <c r="A4" s="7" t="s">
        <v>0</v>
      </c>
      <c r="C4" s="3">
        <v>42868.911399999997</v>
      </c>
      <c r="D4" s="4">
        <v>0.67583749999999998</v>
      </c>
    </row>
    <row r="5" spans="1:6" ht="13.5" thickTop="1">
      <c r="A5" s="18" t="s">
        <v>80</v>
      </c>
      <c r="B5" s="70"/>
      <c r="C5" s="20">
        <v>-9.5</v>
      </c>
      <c r="D5" s="19" t="s">
        <v>81</v>
      </c>
    </row>
    <row r="6" spans="1:6">
      <c r="A6" s="7" t="s">
        <v>1</v>
      </c>
    </row>
    <row r="7" spans="1:6">
      <c r="A7" t="s">
        <v>2</v>
      </c>
      <c r="C7">
        <f>+C4</f>
        <v>42868.911399999997</v>
      </c>
    </row>
    <row r="8" spans="1:6">
      <c r="A8" t="s">
        <v>3</v>
      </c>
      <c r="C8">
        <f>+D4</f>
        <v>0.67583749999999998</v>
      </c>
    </row>
    <row r="9" spans="1:6">
      <c r="A9" s="33" t="s">
        <v>85</v>
      </c>
      <c r="B9" s="34">
        <v>95</v>
      </c>
      <c r="C9" s="22" t="str">
        <f>"F"&amp;B9</f>
        <v>F95</v>
      </c>
      <c r="D9" s="23" t="str">
        <f>"G"&amp;B9</f>
        <v>G95</v>
      </c>
    </row>
    <row r="10" spans="1:6" ht="13.5" thickBot="1">
      <c r="A10" s="19"/>
      <c r="B10" s="70"/>
      <c r="C10" s="6" t="s">
        <v>20</v>
      </c>
      <c r="D10" s="6" t="s">
        <v>21</v>
      </c>
      <c r="E10" s="19"/>
    </row>
    <row r="11" spans="1:6">
      <c r="A11" s="19" t="s">
        <v>16</v>
      </c>
      <c r="B11" s="70"/>
      <c r="C11" s="21">
        <f ca="1">INTERCEPT(INDIRECT($D$9):G984,INDIRECT($C$9):F984)</f>
        <v>-2.1871767535316312E-2</v>
      </c>
      <c r="D11" s="5"/>
      <c r="E11" s="19"/>
    </row>
    <row r="12" spans="1:6">
      <c r="A12" s="19" t="s">
        <v>17</v>
      </c>
      <c r="B12" s="70"/>
      <c r="C12" s="21">
        <f ca="1">SLOPE(INDIRECT($D$9):G984,INDIRECT($C$9):F984)</f>
        <v>2.1008120980480673E-6</v>
      </c>
      <c r="D12" s="5"/>
      <c r="E12" s="19"/>
    </row>
    <row r="13" spans="1:6">
      <c r="A13" s="19" t="s">
        <v>19</v>
      </c>
      <c r="B13" s="70"/>
      <c r="C13" s="5" t="s">
        <v>14</v>
      </c>
    </row>
    <row r="14" spans="1:6">
      <c r="A14" s="19"/>
      <c r="B14" s="70"/>
      <c r="C14" s="19"/>
    </row>
    <row r="15" spans="1:6">
      <c r="A15" s="24" t="s">
        <v>18</v>
      </c>
      <c r="B15" s="70"/>
      <c r="C15" s="25">
        <f ca="1">(C7+C11)+(C8+C12)*INT(MAX(F21:F3525))</f>
        <v>59706.757342865065</v>
      </c>
      <c r="E15" s="26" t="s">
        <v>92</v>
      </c>
      <c r="F15" s="20">
        <v>1</v>
      </c>
    </row>
    <row r="16" spans="1:6">
      <c r="A16" s="28" t="s">
        <v>4</v>
      </c>
      <c r="B16" s="70"/>
      <c r="C16" s="29">
        <f ca="1">+C8+C12</f>
        <v>0.67583960081209804</v>
      </c>
      <c r="E16" s="26" t="s">
        <v>82</v>
      </c>
      <c r="F16" s="27">
        <f ca="1">NOW()+15018.5+$C$5/24</f>
        <v>60326.607928935184</v>
      </c>
    </row>
    <row r="17" spans="1:21" ht="13.5" thickBot="1">
      <c r="A17" s="26" t="s">
        <v>77</v>
      </c>
      <c r="B17" s="70"/>
      <c r="C17" s="19">
        <f>COUNT(C21:C2183)</f>
        <v>129</v>
      </c>
      <c r="E17" s="26" t="s">
        <v>93</v>
      </c>
      <c r="F17" s="27">
        <f ca="1">ROUND(2*(F16-$C$7)/$C$8,0)/2+F15</f>
        <v>25832</v>
      </c>
    </row>
    <row r="18" spans="1:21" ht="14.25" thickTop="1" thickBot="1">
      <c r="A18" s="28" t="s">
        <v>5</v>
      </c>
      <c r="B18" s="70"/>
      <c r="C18" s="31">
        <f ca="1">+C15</f>
        <v>59706.757342865065</v>
      </c>
      <c r="D18" s="32">
        <f ca="1">+C16</f>
        <v>0.67583960081209804</v>
      </c>
      <c r="E18" s="26" t="s">
        <v>83</v>
      </c>
      <c r="F18" s="23">
        <f ca="1">ROUND(2*(F16-$C$15)/$C$16,0)/2+F15</f>
        <v>918</v>
      </c>
    </row>
    <row r="19" spans="1:21" ht="13.5" thickTop="1">
      <c r="E19" s="26" t="s">
        <v>84</v>
      </c>
      <c r="F19" s="30">
        <f ca="1">+$C$15+$C$16*F18-15018.5-$C$5/24</f>
        <v>45309.073929743907</v>
      </c>
    </row>
    <row r="20" spans="1:2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109</v>
      </c>
      <c r="I20" s="9" t="s">
        <v>88</v>
      </c>
      <c r="J20" s="9" t="s">
        <v>106</v>
      </c>
      <c r="K20" s="9" t="s">
        <v>104</v>
      </c>
      <c r="L20" s="9" t="s">
        <v>69</v>
      </c>
      <c r="M20" s="9" t="s">
        <v>90</v>
      </c>
      <c r="N20" s="9" t="s">
        <v>25</v>
      </c>
      <c r="O20" s="9" t="s">
        <v>23</v>
      </c>
      <c r="P20" s="8" t="s">
        <v>22</v>
      </c>
      <c r="Q20" s="6" t="s">
        <v>15</v>
      </c>
      <c r="U20" s="72" t="s">
        <v>545</v>
      </c>
    </row>
    <row r="21" spans="1:21" ht="12.75" customHeight="1">
      <c r="A21" s="67" t="s">
        <v>118</v>
      </c>
      <c r="B21" s="71" t="s">
        <v>65</v>
      </c>
      <c r="C21" s="68">
        <v>26751.541000000001</v>
      </c>
      <c r="D21" s="68" t="s">
        <v>88</v>
      </c>
      <c r="E21">
        <f t="shared" ref="E21:E52" si="0">+(C21-C$7)/C$8</f>
        <v>-23847.996596815057</v>
      </c>
      <c r="F21">
        <f t="shared" ref="F21:F52" si="1">ROUND(2*E21,0)/2</f>
        <v>-23848</v>
      </c>
      <c r="G21">
        <f t="shared" ref="G21:G52" si="2">+C21-(C$7+F21*C$8)</f>
        <v>2.3000000037427526E-3</v>
      </c>
      <c r="I21">
        <f t="shared" ref="I21:I33" si="3">G21</f>
        <v>2.3000000037427526E-3</v>
      </c>
      <c r="O21">
        <f t="shared" ref="O21:O52" ca="1" si="4">+C$11+C$12*F21</f>
        <v>-7.1971934449566621E-2</v>
      </c>
      <c r="Q21" s="2">
        <f t="shared" ref="Q21:Q52" si="5">+C21-15018.5</f>
        <v>11733.041000000001</v>
      </c>
    </row>
    <row r="22" spans="1:21" ht="12.75" customHeight="1">
      <c r="A22" s="67" t="s">
        <v>118</v>
      </c>
      <c r="B22" s="71" t="s">
        <v>65</v>
      </c>
      <c r="C22" s="68">
        <v>28246.507000000001</v>
      </c>
      <c r="D22" s="68" t="s">
        <v>88</v>
      </c>
      <c r="E22">
        <f t="shared" si="0"/>
        <v>-21635.976695581401</v>
      </c>
      <c r="F22">
        <f t="shared" si="1"/>
        <v>-21636</v>
      </c>
      <c r="G22">
        <f t="shared" si="2"/>
        <v>1.5750000002299203E-2</v>
      </c>
      <c r="I22">
        <f t="shared" si="3"/>
        <v>1.5750000002299203E-2</v>
      </c>
      <c r="O22">
        <f t="shared" ca="1" si="4"/>
        <v>-6.7324938088684297E-2</v>
      </c>
      <c r="Q22" s="2">
        <f t="shared" si="5"/>
        <v>13228.007000000001</v>
      </c>
    </row>
    <row r="23" spans="1:21" ht="12.75" customHeight="1">
      <c r="A23" s="67" t="s">
        <v>118</v>
      </c>
      <c r="B23" s="71" t="s">
        <v>65</v>
      </c>
      <c r="C23" s="68">
        <v>28248.507000000001</v>
      </c>
      <c r="D23" s="68" t="s">
        <v>88</v>
      </c>
      <c r="E23">
        <f t="shared" si="0"/>
        <v>-21633.017404331658</v>
      </c>
      <c r="F23">
        <f t="shared" si="1"/>
        <v>-21633</v>
      </c>
      <c r="G23">
        <f t="shared" si="2"/>
        <v>-1.1762499994802056E-2</v>
      </c>
      <c r="I23">
        <f t="shared" si="3"/>
        <v>-1.1762499994802056E-2</v>
      </c>
      <c r="O23">
        <f t="shared" ca="1" si="4"/>
        <v>-6.7318635652390157E-2</v>
      </c>
      <c r="Q23" s="2">
        <f t="shared" si="5"/>
        <v>13230.007000000001</v>
      </c>
    </row>
    <row r="24" spans="1:21" ht="12.75" customHeight="1">
      <c r="A24" s="67" t="s">
        <v>118</v>
      </c>
      <c r="B24" s="71" t="s">
        <v>65</v>
      </c>
      <c r="C24" s="68">
        <v>28636.438999999998</v>
      </c>
      <c r="D24" s="68" t="s">
        <v>88</v>
      </c>
      <c r="E24">
        <f t="shared" si="0"/>
        <v>-21059.015517783489</v>
      </c>
      <c r="F24">
        <f t="shared" si="1"/>
        <v>-21059</v>
      </c>
      <c r="G24">
        <f t="shared" si="2"/>
        <v>-1.0487499999726424E-2</v>
      </c>
      <c r="I24">
        <f t="shared" si="3"/>
        <v>-1.0487499999726424E-2</v>
      </c>
      <c r="O24">
        <f t="shared" ca="1" si="4"/>
        <v>-6.6112769508110569E-2</v>
      </c>
      <c r="Q24" s="2">
        <f t="shared" si="5"/>
        <v>13617.938999999998</v>
      </c>
    </row>
    <row r="25" spans="1:21" ht="12.75" customHeight="1">
      <c r="A25" s="67" t="s">
        <v>118</v>
      </c>
      <c r="B25" s="71" t="s">
        <v>65</v>
      </c>
      <c r="C25" s="68">
        <v>28684.432000000001</v>
      </c>
      <c r="D25" s="68" t="s">
        <v>88</v>
      </c>
      <c r="E25">
        <f t="shared" si="0"/>
        <v>-20988.002885308964</v>
      </c>
      <c r="F25">
        <f t="shared" si="1"/>
        <v>-20988</v>
      </c>
      <c r="G25">
        <f t="shared" si="2"/>
        <v>-1.9499999980325811E-3</v>
      </c>
      <c r="I25">
        <f t="shared" si="3"/>
        <v>-1.9499999980325811E-3</v>
      </c>
      <c r="O25">
        <f t="shared" ca="1" si="4"/>
        <v>-6.5963611849149145E-2</v>
      </c>
      <c r="Q25" s="2">
        <f t="shared" si="5"/>
        <v>13665.932000000001</v>
      </c>
    </row>
    <row r="26" spans="1:21" ht="12.75" customHeight="1">
      <c r="A26" s="67" t="s">
        <v>118</v>
      </c>
      <c r="B26" s="71" t="s">
        <v>65</v>
      </c>
      <c r="C26" s="68">
        <v>28951.421999999999</v>
      </c>
      <c r="D26" s="68" t="s">
        <v>88</v>
      </c>
      <c r="E26">
        <f t="shared" si="0"/>
        <v>-20592.952299924167</v>
      </c>
      <c r="F26">
        <f t="shared" si="1"/>
        <v>-20593</v>
      </c>
      <c r="G26">
        <f t="shared" si="2"/>
        <v>3.2237500003247987E-2</v>
      </c>
      <c r="I26">
        <f t="shared" si="3"/>
        <v>3.2237500003247987E-2</v>
      </c>
      <c r="O26">
        <f t="shared" ca="1" si="4"/>
        <v>-6.5133791070420166E-2</v>
      </c>
      <c r="Q26" s="2">
        <f t="shared" si="5"/>
        <v>13932.921999999999</v>
      </c>
    </row>
    <row r="27" spans="1:21" ht="12.75" customHeight="1">
      <c r="A27" s="67" t="s">
        <v>118</v>
      </c>
      <c r="B27" s="71" t="s">
        <v>65</v>
      </c>
      <c r="C27" s="68">
        <v>29422.412</v>
      </c>
      <c r="D27" s="68" t="s">
        <v>88</v>
      </c>
      <c r="E27">
        <f t="shared" si="0"/>
        <v>-19896.054007065304</v>
      </c>
      <c r="F27">
        <f t="shared" si="1"/>
        <v>-19896</v>
      </c>
      <c r="G27">
        <f t="shared" si="2"/>
        <v>-3.6499999998341082E-2</v>
      </c>
      <c r="I27">
        <f t="shared" si="3"/>
        <v>-3.6499999998341082E-2</v>
      </c>
      <c r="O27">
        <f t="shared" ca="1" si="4"/>
        <v>-6.3669525038080654E-2</v>
      </c>
      <c r="Q27" s="2">
        <f t="shared" si="5"/>
        <v>14403.912</v>
      </c>
    </row>
    <row r="28" spans="1:21" ht="12.75" customHeight="1">
      <c r="A28" s="67" t="s">
        <v>118</v>
      </c>
      <c r="B28" s="71" t="s">
        <v>65</v>
      </c>
      <c r="C28" s="68">
        <v>30731.565999999999</v>
      </c>
      <c r="D28" s="68" t="s">
        <v>88</v>
      </c>
      <c r="E28">
        <f t="shared" si="0"/>
        <v>-17958.970018680524</v>
      </c>
      <c r="F28">
        <f t="shared" si="1"/>
        <v>-17959</v>
      </c>
      <c r="G28">
        <f t="shared" si="2"/>
        <v>2.0262500001990702E-2</v>
      </c>
      <c r="I28">
        <f t="shared" si="3"/>
        <v>2.0262500001990702E-2</v>
      </c>
      <c r="O28">
        <f t="shared" ca="1" si="4"/>
        <v>-5.9600252004161552E-2</v>
      </c>
      <c r="Q28" s="2">
        <f t="shared" si="5"/>
        <v>15713.065999999999</v>
      </c>
    </row>
    <row r="29" spans="1:21" ht="12.75" customHeight="1">
      <c r="A29" s="67" t="s">
        <v>118</v>
      </c>
      <c r="B29" s="71" t="s">
        <v>65</v>
      </c>
      <c r="C29" s="68">
        <v>34714.247000000003</v>
      </c>
      <c r="D29" s="68" t="s">
        <v>88</v>
      </c>
      <c r="E29">
        <f t="shared" si="0"/>
        <v>-12066.013501766318</v>
      </c>
      <c r="F29">
        <f t="shared" si="1"/>
        <v>-12066</v>
      </c>
      <c r="G29">
        <f t="shared" si="2"/>
        <v>-9.1249999968567863E-3</v>
      </c>
      <c r="I29">
        <f t="shared" si="3"/>
        <v>-9.1249999968567863E-3</v>
      </c>
      <c r="O29">
        <f t="shared" ca="1" si="4"/>
        <v>-4.7220166310364298E-2</v>
      </c>
      <c r="Q29" s="2">
        <f t="shared" si="5"/>
        <v>19695.747000000003</v>
      </c>
    </row>
    <row r="30" spans="1:21" ht="12.75" customHeight="1">
      <c r="A30" s="67" t="s">
        <v>118</v>
      </c>
      <c r="B30" s="71" t="s">
        <v>65</v>
      </c>
      <c r="C30" s="68">
        <v>36604.584000000003</v>
      </c>
      <c r="D30" s="68" t="s">
        <v>88</v>
      </c>
      <c r="E30">
        <f t="shared" si="0"/>
        <v>-9268.9846301810649</v>
      </c>
      <c r="F30">
        <f t="shared" si="1"/>
        <v>-9269</v>
      </c>
      <c r="G30">
        <f t="shared" si="2"/>
        <v>1.0387500005890615E-2</v>
      </c>
      <c r="I30">
        <f t="shared" si="3"/>
        <v>1.0387500005890615E-2</v>
      </c>
      <c r="O30">
        <f t="shared" ca="1" si="4"/>
        <v>-4.1344194872123846E-2</v>
      </c>
      <c r="Q30" s="2">
        <f t="shared" si="5"/>
        <v>21586.084000000003</v>
      </c>
    </row>
    <row r="31" spans="1:21" ht="12.75" customHeight="1">
      <c r="A31" s="67" t="s">
        <v>118</v>
      </c>
      <c r="B31" s="71" t="s">
        <v>65</v>
      </c>
      <c r="C31" s="68">
        <v>36604.629000000001</v>
      </c>
      <c r="D31" s="68" t="s">
        <v>88</v>
      </c>
      <c r="E31">
        <f t="shared" si="0"/>
        <v>-9268.9180461279466</v>
      </c>
      <c r="F31">
        <f t="shared" si="1"/>
        <v>-9269</v>
      </c>
      <c r="G31">
        <f t="shared" si="2"/>
        <v>5.5387500004144385E-2</v>
      </c>
      <c r="I31">
        <f t="shared" si="3"/>
        <v>5.5387500004144385E-2</v>
      </c>
      <c r="O31">
        <f t="shared" ca="1" si="4"/>
        <v>-4.1344194872123846E-2</v>
      </c>
      <c r="Q31" s="2">
        <f t="shared" si="5"/>
        <v>21586.129000000001</v>
      </c>
    </row>
    <row r="32" spans="1:21" ht="12.75" customHeight="1">
      <c r="A32" s="67" t="s">
        <v>118</v>
      </c>
      <c r="B32" s="71" t="s">
        <v>65</v>
      </c>
      <c r="C32" s="68">
        <v>36608.589999999997</v>
      </c>
      <c r="D32" s="68" t="s">
        <v>88</v>
      </c>
      <c r="E32">
        <f t="shared" si="0"/>
        <v>-9263.0571698078329</v>
      </c>
      <c r="F32">
        <f t="shared" si="1"/>
        <v>-9263</v>
      </c>
      <c r="G32">
        <f t="shared" si="2"/>
        <v>-3.8637500001641456E-2</v>
      </c>
      <c r="I32">
        <f t="shared" si="3"/>
        <v>-3.8637500001641456E-2</v>
      </c>
      <c r="O32">
        <f t="shared" ca="1" si="4"/>
        <v>-4.133158999953556E-2</v>
      </c>
      <c r="Q32" s="2">
        <f t="shared" si="5"/>
        <v>21590.089999999997</v>
      </c>
    </row>
    <row r="33" spans="1:32" ht="12.75" customHeight="1">
      <c r="A33" s="67" t="s">
        <v>118</v>
      </c>
      <c r="B33" s="71" t="s">
        <v>65</v>
      </c>
      <c r="C33" s="68">
        <v>36608.635999999999</v>
      </c>
      <c r="D33" s="68" t="s">
        <v>88</v>
      </c>
      <c r="E33">
        <f t="shared" si="0"/>
        <v>-9262.9891061090857</v>
      </c>
      <c r="F33">
        <f t="shared" si="1"/>
        <v>-9263</v>
      </c>
      <c r="G33">
        <f t="shared" si="2"/>
        <v>7.3625000004540198E-3</v>
      </c>
      <c r="I33">
        <f t="shared" si="3"/>
        <v>7.3625000004540198E-3</v>
      </c>
      <c r="O33">
        <f t="shared" ca="1" si="4"/>
        <v>-4.133158999953556E-2</v>
      </c>
      <c r="Q33" s="2">
        <f t="shared" si="5"/>
        <v>21590.135999999999</v>
      </c>
    </row>
    <row r="34" spans="1:32" ht="12.75" customHeight="1">
      <c r="A34" t="s">
        <v>12</v>
      </c>
      <c r="C34" s="16">
        <v>42868.911399999997</v>
      </c>
      <c r="D34" s="16" t="s">
        <v>14</v>
      </c>
      <c r="E34">
        <f t="shared" si="0"/>
        <v>0</v>
      </c>
      <c r="F34">
        <f t="shared" si="1"/>
        <v>0</v>
      </c>
      <c r="G34">
        <f t="shared" si="2"/>
        <v>0</v>
      </c>
      <c r="H34">
        <f>+G34</f>
        <v>0</v>
      </c>
      <c r="O34">
        <f t="shared" ca="1" si="4"/>
        <v>-2.1871767535316312E-2</v>
      </c>
      <c r="Q34" s="2">
        <f t="shared" si="5"/>
        <v>27850.411399999997</v>
      </c>
    </row>
    <row r="35" spans="1:32" ht="12.75" customHeight="1">
      <c r="A35" s="67" t="s">
        <v>161</v>
      </c>
      <c r="B35" s="71" t="s">
        <v>65</v>
      </c>
      <c r="C35" s="68">
        <v>42869.584699999999</v>
      </c>
      <c r="D35" s="68" t="s">
        <v>88</v>
      </c>
      <c r="E35">
        <f t="shared" si="0"/>
        <v>0.99624539923014077</v>
      </c>
      <c r="F35">
        <f t="shared" si="1"/>
        <v>1</v>
      </c>
      <c r="G35">
        <f t="shared" si="2"/>
        <v>-2.5374999968335032E-3</v>
      </c>
      <c r="J35">
        <f t="shared" ref="J35:J44" si="6">G35</f>
        <v>-2.5374999968335032E-3</v>
      </c>
      <c r="O35">
        <f t="shared" ca="1" si="4"/>
        <v>-2.1869666723218266E-2</v>
      </c>
      <c r="Q35" s="2">
        <f t="shared" si="5"/>
        <v>27851.084699999999</v>
      </c>
    </row>
    <row r="36" spans="1:32" ht="12.75" customHeight="1">
      <c r="A36" s="67" t="s">
        <v>161</v>
      </c>
      <c r="B36" s="71" t="s">
        <v>65</v>
      </c>
      <c r="C36" s="68">
        <v>42901.351499999997</v>
      </c>
      <c r="D36" s="68" t="s">
        <v>88</v>
      </c>
      <c r="E36">
        <f t="shared" si="0"/>
        <v>47.999852035437222</v>
      </c>
      <c r="F36">
        <f t="shared" si="1"/>
        <v>48</v>
      </c>
      <c r="G36">
        <f t="shared" si="2"/>
        <v>-9.9999997473787516E-5</v>
      </c>
      <c r="J36">
        <f t="shared" si="6"/>
        <v>-9.9999997473787516E-5</v>
      </c>
      <c r="O36">
        <f t="shared" ca="1" si="4"/>
        <v>-2.1770928554610006E-2</v>
      </c>
      <c r="Q36" s="2">
        <f t="shared" si="5"/>
        <v>27882.851499999997</v>
      </c>
    </row>
    <row r="37" spans="1:32" ht="12.75" customHeight="1">
      <c r="A37" s="67" t="s">
        <v>161</v>
      </c>
      <c r="B37" s="71" t="s">
        <v>65</v>
      </c>
      <c r="C37" s="68">
        <v>42903.379200000003</v>
      </c>
      <c r="D37" s="68" t="s">
        <v>88</v>
      </c>
      <c r="E37">
        <f t="shared" si="0"/>
        <v>51.000129469000775</v>
      </c>
      <c r="F37">
        <f t="shared" si="1"/>
        <v>51</v>
      </c>
      <c r="G37">
        <f t="shared" si="2"/>
        <v>8.7500004156026989E-5</v>
      </c>
      <c r="J37">
        <f t="shared" si="6"/>
        <v>8.7500004156026989E-5</v>
      </c>
      <c r="O37">
        <f t="shared" ca="1" si="4"/>
        <v>-2.1764626118315859E-2</v>
      </c>
      <c r="Q37" s="2">
        <f t="shared" si="5"/>
        <v>27884.879200000003</v>
      </c>
    </row>
    <row r="38" spans="1:32" ht="12.75" customHeight="1">
      <c r="A38" s="67" t="s">
        <v>161</v>
      </c>
      <c r="B38" s="71" t="s">
        <v>64</v>
      </c>
      <c r="C38" s="68">
        <v>42904.3946</v>
      </c>
      <c r="D38" s="68" t="s">
        <v>88</v>
      </c>
      <c r="E38">
        <f t="shared" si="0"/>
        <v>52.502561636491613</v>
      </c>
      <c r="F38">
        <f t="shared" si="1"/>
        <v>52.5</v>
      </c>
      <c r="G38">
        <f t="shared" si="2"/>
        <v>1.7312500058324076E-3</v>
      </c>
      <c r="J38">
        <f t="shared" si="6"/>
        <v>1.7312500058324076E-3</v>
      </c>
      <c r="O38">
        <f t="shared" ca="1" si="4"/>
        <v>-2.176147490016879E-2</v>
      </c>
      <c r="Q38" s="2">
        <f t="shared" si="5"/>
        <v>27885.8946</v>
      </c>
    </row>
    <row r="39" spans="1:32" ht="12.75" customHeight="1">
      <c r="A39" s="67" t="s">
        <v>161</v>
      </c>
      <c r="B39" s="71" t="s">
        <v>65</v>
      </c>
      <c r="C39" s="68">
        <v>42905.406499999997</v>
      </c>
      <c r="D39" s="68" t="s">
        <v>88</v>
      </c>
      <c r="E39">
        <f t="shared" si="0"/>
        <v>53.99981504429703</v>
      </c>
      <c r="F39">
        <f t="shared" si="1"/>
        <v>54</v>
      </c>
      <c r="G39">
        <f t="shared" si="2"/>
        <v>-1.249999986612238E-4</v>
      </c>
      <c r="J39">
        <f t="shared" si="6"/>
        <v>-1.249999986612238E-4</v>
      </c>
      <c r="O39">
        <f t="shared" ca="1" si="4"/>
        <v>-2.1758323682021716E-2</v>
      </c>
      <c r="Q39" s="2">
        <f t="shared" si="5"/>
        <v>27886.906499999997</v>
      </c>
    </row>
    <row r="40" spans="1:32" ht="12.75" customHeight="1">
      <c r="A40" s="67" t="s">
        <v>161</v>
      </c>
      <c r="B40" s="71" t="s">
        <v>65</v>
      </c>
      <c r="C40" s="68">
        <v>42930.413399999998</v>
      </c>
      <c r="D40" s="68" t="s">
        <v>88</v>
      </c>
      <c r="E40">
        <f t="shared" si="0"/>
        <v>91.00116522093019</v>
      </c>
      <c r="F40">
        <f t="shared" si="1"/>
        <v>91</v>
      </c>
      <c r="G40">
        <f t="shared" si="2"/>
        <v>7.8750000102445483E-4</v>
      </c>
      <c r="J40">
        <f t="shared" si="6"/>
        <v>7.8750000102445483E-4</v>
      </c>
      <c r="O40">
        <f t="shared" ca="1" si="4"/>
        <v>-2.1680593634393938E-2</v>
      </c>
      <c r="Q40" s="2">
        <f t="shared" si="5"/>
        <v>27911.913399999998</v>
      </c>
    </row>
    <row r="41" spans="1:32" ht="12.75" customHeight="1">
      <c r="A41" s="67" t="s">
        <v>161</v>
      </c>
      <c r="B41" s="71" t="s">
        <v>65</v>
      </c>
      <c r="C41" s="68">
        <v>42932.439899999998</v>
      </c>
      <c r="D41" s="68" t="s">
        <v>88</v>
      </c>
      <c r="E41">
        <f t="shared" si="0"/>
        <v>93.99966707973492</v>
      </c>
      <c r="F41">
        <f t="shared" si="1"/>
        <v>94</v>
      </c>
      <c r="G41">
        <f t="shared" si="2"/>
        <v>-2.2499999613501132E-4</v>
      </c>
      <c r="J41">
        <f t="shared" si="6"/>
        <v>-2.2499999613501132E-4</v>
      </c>
      <c r="O41">
        <f t="shared" ca="1" si="4"/>
        <v>-2.1674291198099795E-2</v>
      </c>
      <c r="Q41" s="2">
        <f t="shared" si="5"/>
        <v>27913.939899999998</v>
      </c>
    </row>
    <row r="42" spans="1:32" ht="12.75" customHeight="1">
      <c r="A42" s="67" t="s">
        <v>161</v>
      </c>
      <c r="B42" s="71" t="s">
        <v>65</v>
      </c>
      <c r="C42" s="68">
        <v>43247.379399999998</v>
      </c>
      <c r="D42" s="68" t="s">
        <v>88</v>
      </c>
      <c r="E42">
        <f t="shared" si="0"/>
        <v>559.9985203543763</v>
      </c>
      <c r="F42">
        <f t="shared" si="1"/>
        <v>560</v>
      </c>
      <c r="G42">
        <f t="shared" si="2"/>
        <v>-9.9999999656574801E-4</v>
      </c>
      <c r="J42">
        <f t="shared" si="6"/>
        <v>-9.9999999656574801E-4</v>
      </c>
      <c r="O42">
        <f t="shared" ca="1" si="4"/>
        <v>-2.0695312760409396E-2</v>
      </c>
      <c r="Q42" s="2">
        <f t="shared" si="5"/>
        <v>28228.879399999998</v>
      </c>
    </row>
    <row r="43" spans="1:32" ht="12.75" customHeight="1">
      <c r="A43" s="67" t="s">
        <v>161</v>
      </c>
      <c r="B43" s="71" t="s">
        <v>65</v>
      </c>
      <c r="C43" s="68">
        <v>43249.406900000002</v>
      </c>
      <c r="D43" s="68" t="s">
        <v>88</v>
      </c>
      <c r="E43">
        <f t="shared" si="0"/>
        <v>562.99850185881155</v>
      </c>
      <c r="F43">
        <f t="shared" si="1"/>
        <v>563</v>
      </c>
      <c r="G43">
        <f t="shared" si="2"/>
        <v>-1.0124999971594661E-3</v>
      </c>
      <c r="J43">
        <f t="shared" si="6"/>
        <v>-1.0124999971594661E-3</v>
      </c>
      <c r="O43">
        <f t="shared" ca="1" si="4"/>
        <v>-2.0689010324115249E-2</v>
      </c>
      <c r="Q43" s="2">
        <f t="shared" si="5"/>
        <v>28230.906900000002</v>
      </c>
    </row>
    <row r="44" spans="1:32" ht="12.75" customHeight="1">
      <c r="A44" s="67" t="s">
        <v>161</v>
      </c>
      <c r="B44" s="71" t="s">
        <v>64</v>
      </c>
      <c r="C44" s="68">
        <v>43250.420599999998</v>
      </c>
      <c r="D44" s="68" t="s">
        <v>88</v>
      </c>
      <c r="E44">
        <f t="shared" si="0"/>
        <v>564.49841862873905</v>
      </c>
      <c r="F44">
        <f t="shared" si="1"/>
        <v>564.5</v>
      </c>
      <c r="G44">
        <f t="shared" si="2"/>
        <v>-1.068749996193219E-3</v>
      </c>
      <c r="J44">
        <f t="shared" si="6"/>
        <v>-1.068749996193219E-3</v>
      </c>
      <c r="O44">
        <f t="shared" ca="1" si="4"/>
        <v>-2.068585910596818E-2</v>
      </c>
      <c r="Q44" s="2">
        <f t="shared" si="5"/>
        <v>28231.920599999998</v>
      </c>
    </row>
    <row r="45" spans="1:32" ht="12.75" customHeight="1">
      <c r="A45" t="s">
        <v>27</v>
      </c>
      <c r="C45" s="17">
        <v>46807.690999999999</v>
      </c>
      <c r="D45" s="16"/>
      <c r="E45">
        <f t="shared" si="0"/>
        <v>5827.998002478409</v>
      </c>
      <c r="F45">
        <f t="shared" si="1"/>
        <v>5828</v>
      </c>
      <c r="G45">
        <f t="shared" si="2"/>
        <v>-1.3499999986379407E-3</v>
      </c>
      <c r="I45">
        <f>G45</f>
        <v>-1.3499999986379407E-3</v>
      </c>
      <c r="O45">
        <f t="shared" ca="1" si="4"/>
        <v>-9.6282346278921752E-3</v>
      </c>
      <c r="Q45" s="2">
        <f t="shared" si="5"/>
        <v>31789.190999999999</v>
      </c>
      <c r="AB45">
        <v>6</v>
      </c>
      <c r="AD45" t="s">
        <v>26</v>
      </c>
      <c r="AF45" t="s">
        <v>28</v>
      </c>
    </row>
    <row r="46" spans="1:32" ht="12.75" customHeight="1">
      <c r="A46" t="s">
        <v>27</v>
      </c>
      <c r="C46" s="17">
        <v>46851.612999999998</v>
      </c>
      <c r="D46" s="16"/>
      <c r="E46">
        <f t="shared" si="0"/>
        <v>5892.9869976140717</v>
      </c>
      <c r="F46">
        <f t="shared" si="1"/>
        <v>5893</v>
      </c>
      <c r="G46">
        <f t="shared" si="2"/>
        <v>-8.7875000026542693E-3</v>
      </c>
      <c r="I46">
        <f>G46</f>
        <v>-8.7875000026542693E-3</v>
      </c>
      <c r="O46">
        <f t="shared" ca="1" si="4"/>
        <v>-9.4916818415190524E-3</v>
      </c>
      <c r="Q46" s="2">
        <f t="shared" si="5"/>
        <v>31833.112999999998</v>
      </c>
      <c r="AA46" t="s">
        <v>29</v>
      </c>
      <c r="AB46">
        <v>6</v>
      </c>
      <c r="AD46" t="s">
        <v>26</v>
      </c>
      <c r="AF46" t="s">
        <v>28</v>
      </c>
    </row>
    <row r="47" spans="1:32" ht="12.75" customHeight="1">
      <c r="A47" t="s">
        <v>30</v>
      </c>
      <c r="C47" s="17">
        <v>46889.466999999997</v>
      </c>
      <c r="D47" s="16"/>
      <c r="E47">
        <f t="shared" si="0"/>
        <v>5948.9975030980077</v>
      </c>
      <c r="F47">
        <f t="shared" si="1"/>
        <v>5949</v>
      </c>
      <c r="G47">
        <f t="shared" si="2"/>
        <v>-1.6875000001164153E-3</v>
      </c>
      <c r="I47">
        <f>G47</f>
        <v>-1.6875000001164153E-3</v>
      </c>
      <c r="O47">
        <f t="shared" ca="1" si="4"/>
        <v>-9.3740363640283601E-3</v>
      </c>
      <c r="Q47" s="2">
        <f t="shared" si="5"/>
        <v>31870.966999999997</v>
      </c>
      <c r="AA47" t="s">
        <v>29</v>
      </c>
      <c r="AB47">
        <v>5</v>
      </c>
      <c r="AD47" t="s">
        <v>26</v>
      </c>
      <c r="AF47" t="s">
        <v>28</v>
      </c>
    </row>
    <row r="48" spans="1:32" ht="12.75" customHeight="1">
      <c r="A48" t="s">
        <v>31</v>
      </c>
      <c r="C48" s="17">
        <v>46941.502</v>
      </c>
      <c r="D48" s="16"/>
      <c r="E48">
        <f t="shared" si="0"/>
        <v>6025.9908631882709</v>
      </c>
      <c r="F48">
        <f t="shared" si="1"/>
        <v>6026</v>
      </c>
      <c r="G48">
        <f t="shared" si="2"/>
        <v>-6.1749999949824996E-3</v>
      </c>
      <c r="I48">
        <f>G48</f>
        <v>-6.1749999949824996E-3</v>
      </c>
      <c r="O48">
        <f t="shared" ca="1" si="4"/>
        <v>-9.2122738324786589E-3</v>
      </c>
      <c r="Q48" s="2">
        <f t="shared" si="5"/>
        <v>31923.002</v>
      </c>
      <c r="AA48" t="s">
        <v>29</v>
      </c>
      <c r="AB48">
        <v>6</v>
      </c>
      <c r="AD48" t="s">
        <v>26</v>
      </c>
      <c r="AF48" t="s">
        <v>28</v>
      </c>
    </row>
    <row r="49" spans="1:32" ht="12.75" customHeight="1">
      <c r="A49" t="s">
        <v>32</v>
      </c>
      <c r="C49" s="17">
        <v>47095.605000000003</v>
      </c>
      <c r="D49" s="16"/>
      <c r="E49">
        <f t="shared" si="0"/>
        <v>6254.0086929180552</v>
      </c>
      <c r="F49">
        <f t="shared" si="1"/>
        <v>6254</v>
      </c>
      <c r="G49">
        <f t="shared" si="2"/>
        <v>5.8750000098370947E-3</v>
      </c>
      <c r="J49">
        <f>G49</f>
        <v>5.8750000098370947E-3</v>
      </c>
      <c r="O49">
        <f t="shared" ca="1" si="4"/>
        <v>-8.7332886741237001E-3</v>
      </c>
      <c r="Q49" s="2">
        <f t="shared" si="5"/>
        <v>32077.105000000003</v>
      </c>
      <c r="AA49" t="s">
        <v>29</v>
      </c>
      <c r="AF49" t="s">
        <v>33</v>
      </c>
    </row>
    <row r="50" spans="1:32" ht="12.75" customHeight="1">
      <c r="A50" t="s">
        <v>34</v>
      </c>
      <c r="C50" s="17">
        <v>47123.313999999998</v>
      </c>
      <c r="D50" s="16"/>
      <c r="E50">
        <f t="shared" si="0"/>
        <v>6295.0081935376502</v>
      </c>
      <c r="F50">
        <f t="shared" si="1"/>
        <v>6295</v>
      </c>
      <c r="G50">
        <f t="shared" si="2"/>
        <v>5.5375000010826625E-3</v>
      </c>
      <c r="I50">
        <f>G50</f>
        <v>5.5375000010826625E-3</v>
      </c>
      <c r="O50">
        <f t="shared" ca="1" si="4"/>
        <v>-8.647155378103729E-3</v>
      </c>
      <c r="Q50" s="2">
        <f t="shared" si="5"/>
        <v>32104.813999999998</v>
      </c>
      <c r="AA50" t="s">
        <v>29</v>
      </c>
      <c r="AB50">
        <v>6</v>
      </c>
      <c r="AD50" t="s">
        <v>26</v>
      </c>
      <c r="AF50" t="s">
        <v>28</v>
      </c>
    </row>
    <row r="51" spans="1:32" ht="12.75" customHeight="1">
      <c r="A51" t="s">
        <v>35</v>
      </c>
      <c r="C51" s="17">
        <v>47239.55</v>
      </c>
      <c r="D51" s="16"/>
      <c r="E51">
        <f t="shared" si="0"/>
        <v>6466.9962823903761</v>
      </c>
      <c r="F51">
        <f t="shared" si="1"/>
        <v>6467</v>
      </c>
      <c r="G51">
        <f t="shared" si="2"/>
        <v>-2.512499995646067E-3</v>
      </c>
      <c r="I51">
        <f>G51</f>
        <v>-2.512499995646067E-3</v>
      </c>
      <c r="O51">
        <f t="shared" ca="1" si="4"/>
        <v>-8.2858156972394608E-3</v>
      </c>
      <c r="Q51" s="2">
        <f t="shared" si="5"/>
        <v>32221.050000000003</v>
      </c>
      <c r="AA51" t="s">
        <v>29</v>
      </c>
      <c r="AB51">
        <v>6</v>
      </c>
      <c r="AD51" t="s">
        <v>26</v>
      </c>
      <c r="AF51" t="s">
        <v>28</v>
      </c>
    </row>
    <row r="52" spans="1:32" ht="12.75" customHeight="1">
      <c r="A52" t="s">
        <v>32</v>
      </c>
      <c r="C52" s="17">
        <v>47329.432999999997</v>
      </c>
      <c r="D52" s="16"/>
      <c r="E52">
        <f t="shared" si="0"/>
        <v>6599.9912700908135</v>
      </c>
      <c r="F52">
        <f t="shared" si="1"/>
        <v>6600</v>
      </c>
      <c r="G52">
        <f t="shared" si="2"/>
        <v>-5.8999999964726157E-3</v>
      </c>
      <c r="J52">
        <f>G52</f>
        <v>-5.8999999964726157E-3</v>
      </c>
      <c r="O52">
        <f t="shared" ca="1" si="4"/>
        <v>-8.0064076881990673E-3</v>
      </c>
      <c r="Q52" s="2">
        <f t="shared" si="5"/>
        <v>32310.932999999997</v>
      </c>
      <c r="AA52" t="s">
        <v>29</v>
      </c>
      <c r="AF52" t="s">
        <v>33</v>
      </c>
    </row>
    <row r="53" spans="1:32" ht="12.75" customHeight="1">
      <c r="A53" t="s">
        <v>32</v>
      </c>
      <c r="C53" s="17">
        <v>47329.442999999999</v>
      </c>
      <c r="D53" s="16"/>
      <c r="E53">
        <f t="shared" ref="E53:E84" si="7">+(C53-C$7)/C$8</f>
        <v>6600.0060665470655</v>
      </c>
      <c r="F53">
        <f t="shared" ref="F53:F84" si="8">ROUND(2*E53,0)/2</f>
        <v>6600</v>
      </c>
      <c r="G53">
        <f t="shared" ref="G53:G84" si="9">+C53-(C$7+F53*C$8)</f>
        <v>4.1000000055646524E-3</v>
      </c>
      <c r="J53">
        <f>G53</f>
        <v>4.1000000055646524E-3</v>
      </c>
      <c r="O53">
        <f t="shared" ref="O53:O84" ca="1" si="10">+C$11+C$12*F53</f>
        <v>-8.0064076881990673E-3</v>
      </c>
      <c r="Q53" s="2">
        <f t="shared" ref="Q53:Q84" si="11">+C53-15018.5</f>
        <v>32310.942999999999</v>
      </c>
      <c r="AA53" t="s">
        <v>29</v>
      </c>
      <c r="AF53" t="s">
        <v>33</v>
      </c>
    </row>
    <row r="54" spans="1:32" ht="12.75" customHeight="1">
      <c r="A54" t="s">
        <v>36</v>
      </c>
      <c r="C54" s="17">
        <v>47489.623</v>
      </c>
      <c r="D54" s="16"/>
      <c r="E54">
        <f t="shared" si="7"/>
        <v>6837.0157027391979</v>
      </c>
      <c r="F54">
        <f t="shared" si="8"/>
        <v>6837</v>
      </c>
      <c r="G54">
        <f t="shared" si="9"/>
        <v>1.0612500002025627E-2</v>
      </c>
      <c r="I54">
        <f>G54</f>
        <v>1.0612500002025627E-2</v>
      </c>
      <c r="O54">
        <f t="shared" ca="1" si="10"/>
        <v>-7.5085152209616764E-3</v>
      </c>
      <c r="Q54" s="2">
        <f t="shared" si="11"/>
        <v>32471.123</v>
      </c>
      <c r="AA54" t="s">
        <v>29</v>
      </c>
      <c r="AB54">
        <v>6</v>
      </c>
      <c r="AD54" t="s">
        <v>26</v>
      </c>
      <c r="AF54" t="s">
        <v>28</v>
      </c>
    </row>
    <row r="55" spans="1:32" ht="12.75" customHeight="1">
      <c r="A55" t="s">
        <v>37</v>
      </c>
      <c r="C55" s="17">
        <v>47577.470999999998</v>
      </c>
      <c r="D55" s="16"/>
      <c r="E55">
        <f t="shared" si="7"/>
        <v>6966.9996115930244</v>
      </c>
      <c r="F55">
        <f t="shared" si="8"/>
        <v>6967</v>
      </c>
      <c r="G55">
        <f t="shared" si="9"/>
        <v>-2.6249999791616574E-4</v>
      </c>
      <c r="I55">
        <f>G55</f>
        <v>-2.6249999791616574E-4</v>
      </c>
      <c r="O55">
        <f t="shared" ca="1" si="10"/>
        <v>-7.2354096482154275E-3</v>
      </c>
      <c r="Q55" s="2">
        <f t="shared" si="11"/>
        <v>32558.970999999998</v>
      </c>
      <c r="AA55" t="s">
        <v>29</v>
      </c>
      <c r="AB55">
        <v>6</v>
      </c>
      <c r="AD55" t="s">
        <v>26</v>
      </c>
      <c r="AF55" t="s">
        <v>28</v>
      </c>
    </row>
    <row r="56" spans="1:32" ht="12.75" customHeight="1">
      <c r="A56" t="s">
        <v>32</v>
      </c>
      <c r="C56" s="17">
        <v>47592.338000000003</v>
      </c>
      <c r="D56" s="16"/>
      <c r="E56">
        <f t="shared" si="7"/>
        <v>6988.9975030980177</v>
      </c>
      <c r="F56">
        <f t="shared" si="8"/>
        <v>6989</v>
      </c>
      <c r="G56">
        <f t="shared" si="9"/>
        <v>-1.6874999928404577E-3</v>
      </c>
      <c r="J56">
        <f>G56</f>
        <v>-1.6874999928404577E-3</v>
      </c>
      <c r="O56">
        <f t="shared" ca="1" si="10"/>
        <v>-7.1891917820583705E-3</v>
      </c>
      <c r="Q56" s="2">
        <f t="shared" si="11"/>
        <v>32573.838000000003</v>
      </c>
      <c r="AA56" t="s">
        <v>29</v>
      </c>
      <c r="AF56" t="s">
        <v>33</v>
      </c>
    </row>
    <row r="57" spans="1:32" ht="12.75" customHeight="1">
      <c r="A57" t="s">
        <v>37</v>
      </c>
      <c r="C57" s="17">
        <v>47592.341999999997</v>
      </c>
      <c r="D57" s="16"/>
      <c r="E57">
        <f t="shared" si="7"/>
        <v>6989.003421680507</v>
      </c>
      <c r="F57">
        <f t="shared" si="8"/>
        <v>6989</v>
      </c>
      <c r="G57">
        <f t="shared" si="9"/>
        <v>2.3125000006984919E-3</v>
      </c>
      <c r="I57">
        <f>G57</f>
        <v>2.3125000006984919E-3</v>
      </c>
      <c r="O57">
        <f t="shared" ca="1" si="10"/>
        <v>-7.1891917820583705E-3</v>
      </c>
      <c r="Q57" s="2">
        <f t="shared" si="11"/>
        <v>32573.841999999997</v>
      </c>
      <c r="AB57">
        <v>8</v>
      </c>
      <c r="AD57" t="s">
        <v>38</v>
      </c>
      <c r="AF57" t="s">
        <v>28</v>
      </c>
    </row>
    <row r="58" spans="1:32" ht="12.75" customHeight="1">
      <c r="A58" t="s">
        <v>32</v>
      </c>
      <c r="C58" s="17">
        <v>47592.341999999997</v>
      </c>
      <c r="D58" s="16"/>
      <c r="E58">
        <f t="shared" si="7"/>
        <v>6989.003421680507</v>
      </c>
      <c r="F58">
        <f t="shared" si="8"/>
        <v>6989</v>
      </c>
      <c r="G58">
        <f t="shared" si="9"/>
        <v>2.3125000006984919E-3</v>
      </c>
      <c r="J58">
        <f>G58</f>
        <v>2.3125000006984919E-3</v>
      </c>
      <c r="O58">
        <f t="shared" ca="1" si="10"/>
        <v>-7.1891917820583705E-3</v>
      </c>
      <c r="Q58" s="2">
        <f t="shared" si="11"/>
        <v>32573.841999999997</v>
      </c>
      <c r="AA58" t="s">
        <v>29</v>
      </c>
      <c r="AF58" t="s">
        <v>33</v>
      </c>
    </row>
    <row r="59" spans="1:32" ht="12.75" customHeight="1">
      <c r="A59" t="s">
        <v>32</v>
      </c>
      <c r="C59" s="17">
        <v>47673.444000000003</v>
      </c>
      <c r="D59" s="16"/>
      <c r="E59">
        <f t="shared" si="7"/>
        <v>7109.0056411489541</v>
      </c>
      <c r="F59">
        <f t="shared" si="8"/>
        <v>7109</v>
      </c>
      <c r="G59">
        <f t="shared" si="9"/>
        <v>3.8125000064610504E-3</v>
      </c>
      <c r="J59">
        <f>G59</f>
        <v>3.8125000064610504E-3</v>
      </c>
      <c r="O59">
        <f t="shared" ca="1" si="10"/>
        <v>-6.9370943302926018E-3</v>
      </c>
      <c r="Q59" s="2">
        <f t="shared" si="11"/>
        <v>32654.944000000003</v>
      </c>
      <c r="AA59" t="s">
        <v>29</v>
      </c>
      <c r="AF59" t="s">
        <v>33</v>
      </c>
    </row>
    <row r="60" spans="1:32" ht="12.75" customHeight="1">
      <c r="A60" t="s">
        <v>39</v>
      </c>
      <c r="C60" s="17">
        <v>47698.434000000001</v>
      </c>
      <c r="D60" s="16"/>
      <c r="E60">
        <f t="shared" si="7"/>
        <v>7145.9819853145227</v>
      </c>
      <c r="F60">
        <f t="shared" si="8"/>
        <v>7146</v>
      </c>
      <c r="G60">
        <f t="shared" si="9"/>
        <v>-1.2174999996204861E-2</v>
      </c>
      <c r="I60">
        <f>G60</f>
        <v>-1.2174999996204861E-2</v>
      </c>
      <c r="O60">
        <f t="shared" ca="1" si="10"/>
        <v>-6.8593642826648236E-3</v>
      </c>
      <c r="Q60" s="2">
        <f t="shared" si="11"/>
        <v>32679.934000000001</v>
      </c>
      <c r="AA60" t="s">
        <v>29</v>
      </c>
      <c r="AB60">
        <v>6</v>
      </c>
      <c r="AD60" t="s">
        <v>26</v>
      </c>
      <c r="AF60" t="s">
        <v>28</v>
      </c>
    </row>
    <row r="61" spans="1:32" ht="12.75" customHeight="1">
      <c r="A61" t="s">
        <v>40</v>
      </c>
      <c r="C61" s="17">
        <v>47946.478999999999</v>
      </c>
      <c r="D61" s="16"/>
      <c r="E61">
        <f t="shared" si="7"/>
        <v>7513.0006843361052</v>
      </c>
      <c r="F61">
        <f t="shared" si="8"/>
        <v>7513</v>
      </c>
      <c r="G61">
        <f t="shared" si="9"/>
        <v>4.6250000013969839E-4</v>
      </c>
      <c r="I61">
        <f>G61</f>
        <v>4.6250000013969839E-4</v>
      </c>
      <c r="O61">
        <f t="shared" ca="1" si="10"/>
        <v>-6.088366242681182E-3</v>
      </c>
      <c r="Q61" s="2">
        <f t="shared" si="11"/>
        <v>32927.978999999999</v>
      </c>
      <c r="AA61" t="s">
        <v>29</v>
      </c>
      <c r="AB61">
        <v>6</v>
      </c>
      <c r="AD61" t="s">
        <v>26</v>
      </c>
      <c r="AF61" t="s">
        <v>28</v>
      </c>
    </row>
    <row r="62" spans="1:32" ht="12.75" customHeight="1">
      <c r="A62" t="s">
        <v>41</v>
      </c>
      <c r="C62" s="17">
        <v>47967.428</v>
      </c>
      <c r="D62" s="16"/>
      <c r="E62">
        <f t="shared" si="7"/>
        <v>7543.9977805315666</v>
      </c>
      <c r="F62">
        <f t="shared" si="8"/>
        <v>7544</v>
      </c>
      <c r="G62">
        <f t="shared" si="9"/>
        <v>-1.4999999984866008E-3</v>
      </c>
      <c r="J62">
        <f>G62</f>
        <v>-1.4999999984866008E-3</v>
      </c>
      <c r="O62">
        <f t="shared" ca="1" si="10"/>
        <v>-6.023241067641693E-3</v>
      </c>
      <c r="Q62" s="2">
        <f t="shared" si="11"/>
        <v>32948.928</v>
      </c>
      <c r="AA62" t="s">
        <v>29</v>
      </c>
      <c r="AF62" t="s">
        <v>33</v>
      </c>
    </row>
    <row r="63" spans="1:32" ht="12.75" customHeight="1">
      <c r="A63" t="s">
        <v>41</v>
      </c>
      <c r="C63" s="17">
        <v>47967.43</v>
      </c>
      <c r="D63" s="16"/>
      <c r="E63">
        <f t="shared" si="7"/>
        <v>7544.0007398228172</v>
      </c>
      <c r="F63">
        <f t="shared" si="8"/>
        <v>7544</v>
      </c>
      <c r="G63">
        <f t="shared" si="9"/>
        <v>5.0000000192085281E-4</v>
      </c>
      <c r="J63">
        <f>G63</f>
        <v>5.0000000192085281E-4</v>
      </c>
      <c r="O63">
        <f t="shared" ca="1" si="10"/>
        <v>-6.023241067641693E-3</v>
      </c>
      <c r="Q63" s="2">
        <f t="shared" si="11"/>
        <v>32948.93</v>
      </c>
      <c r="AA63" t="s">
        <v>29</v>
      </c>
      <c r="AF63" t="s">
        <v>33</v>
      </c>
    </row>
    <row r="64" spans="1:32" ht="12.75" customHeight="1">
      <c r="A64" t="s">
        <v>42</v>
      </c>
      <c r="C64" s="17">
        <v>48013.392</v>
      </c>
      <c r="D64" s="16"/>
      <c r="E64">
        <f t="shared" si="7"/>
        <v>7612.0082120332218</v>
      </c>
      <c r="F64">
        <f t="shared" si="8"/>
        <v>7612</v>
      </c>
      <c r="G64">
        <f t="shared" si="9"/>
        <v>5.5500000016763806E-3</v>
      </c>
      <c r="I64">
        <f t="shared" ref="I64:I81" si="12">G64</f>
        <v>5.5500000016763806E-3</v>
      </c>
      <c r="O64">
        <f t="shared" ca="1" si="10"/>
        <v>-5.8803858449744222E-3</v>
      </c>
      <c r="Q64" s="2">
        <f t="shared" si="11"/>
        <v>32994.892</v>
      </c>
      <c r="AA64" t="s">
        <v>29</v>
      </c>
      <c r="AB64">
        <v>6</v>
      </c>
      <c r="AD64" t="s">
        <v>38</v>
      </c>
      <c r="AF64" t="s">
        <v>28</v>
      </c>
    </row>
    <row r="65" spans="1:32" ht="12.75" customHeight="1">
      <c r="A65" t="s">
        <v>42</v>
      </c>
      <c r="C65" s="17">
        <v>48015.421000000002</v>
      </c>
      <c r="D65" s="16"/>
      <c r="E65">
        <f t="shared" si="7"/>
        <v>7615.0104130060927</v>
      </c>
      <c r="F65">
        <f t="shared" si="8"/>
        <v>7615</v>
      </c>
      <c r="G65">
        <f t="shared" si="9"/>
        <v>7.0375000068452209E-3</v>
      </c>
      <c r="I65">
        <f t="shared" si="12"/>
        <v>7.0375000068452209E-3</v>
      </c>
      <c r="O65">
        <f t="shared" ca="1" si="10"/>
        <v>-5.8740834086802793E-3</v>
      </c>
      <c r="Q65" s="2">
        <f t="shared" si="11"/>
        <v>32996.921000000002</v>
      </c>
      <c r="AA65" t="s">
        <v>29</v>
      </c>
      <c r="AB65">
        <v>7</v>
      </c>
      <c r="AD65" t="s">
        <v>38</v>
      </c>
      <c r="AF65" t="s">
        <v>28</v>
      </c>
    </row>
    <row r="66" spans="1:32" ht="12.75" customHeight="1">
      <c r="A66" t="s">
        <v>42</v>
      </c>
      <c r="C66" s="17">
        <v>48040.425000000003</v>
      </c>
      <c r="D66" s="16"/>
      <c r="E66">
        <f t="shared" si="7"/>
        <v>7652.0074722104146</v>
      </c>
      <c r="F66">
        <f t="shared" si="8"/>
        <v>7652</v>
      </c>
      <c r="G66">
        <f t="shared" si="9"/>
        <v>5.0500000070314854E-3</v>
      </c>
      <c r="I66">
        <f t="shared" si="12"/>
        <v>5.0500000070314854E-3</v>
      </c>
      <c r="O66">
        <f t="shared" ca="1" si="10"/>
        <v>-5.796353361052501E-3</v>
      </c>
      <c r="Q66" s="2">
        <f t="shared" si="11"/>
        <v>33021.925000000003</v>
      </c>
      <c r="AA66" t="s">
        <v>29</v>
      </c>
      <c r="AB66">
        <v>7</v>
      </c>
      <c r="AD66" t="s">
        <v>38</v>
      </c>
      <c r="AF66" t="s">
        <v>28</v>
      </c>
    </row>
    <row r="67" spans="1:32" ht="12.75" customHeight="1">
      <c r="A67" t="s">
        <v>42</v>
      </c>
      <c r="C67" s="17">
        <v>48042.46</v>
      </c>
      <c r="D67" s="16"/>
      <c r="E67">
        <f t="shared" si="7"/>
        <v>7655.0185510570245</v>
      </c>
      <c r="F67">
        <f t="shared" si="8"/>
        <v>7655</v>
      </c>
      <c r="G67">
        <f t="shared" si="9"/>
        <v>1.2537499998870771E-2</v>
      </c>
      <c r="I67">
        <f t="shared" si="12"/>
        <v>1.2537499998870771E-2</v>
      </c>
      <c r="O67">
        <f t="shared" ca="1" si="10"/>
        <v>-5.7900509247583581E-3</v>
      </c>
      <c r="Q67" s="2">
        <f t="shared" si="11"/>
        <v>33023.96</v>
      </c>
      <c r="AA67" t="s">
        <v>29</v>
      </c>
      <c r="AB67">
        <v>6</v>
      </c>
      <c r="AD67" t="s">
        <v>26</v>
      </c>
      <c r="AF67" t="s">
        <v>28</v>
      </c>
    </row>
    <row r="68" spans="1:32" ht="12.75" customHeight="1">
      <c r="A68" t="s">
        <v>42</v>
      </c>
      <c r="C68" s="17">
        <v>48069.483</v>
      </c>
      <c r="D68" s="16"/>
      <c r="E68">
        <f t="shared" si="7"/>
        <v>7695.0030147779653</v>
      </c>
      <c r="F68">
        <f t="shared" si="8"/>
        <v>7695</v>
      </c>
      <c r="G68">
        <f t="shared" si="9"/>
        <v>2.0375000021886081E-3</v>
      </c>
      <c r="I68">
        <f t="shared" si="12"/>
        <v>2.0375000021886081E-3</v>
      </c>
      <c r="O68">
        <f t="shared" ca="1" si="10"/>
        <v>-5.7060184408364335E-3</v>
      </c>
      <c r="Q68" s="2">
        <f t="shared" si="11"/>
        <v>33050.983</v>
      </c>
      <c r="AA68" t="s">
        <v>29</v>
      </c>
      <c r="AB68">
        <v>7</v>
      </c>
      <c r="AD68" t="s">
        <v>38</v>
      </c>
      <c r="AF68" t="s">
        <v>28</v>
      </c>
    </row>
    <row r="69" spans="1:32" ht="12.75" customHeight="1">
      <c r="A69" t="s">
        <v>43</v>
      </c>
      <c r="C69" s="17">
        <v>48088.411</v>
      </c>
      <c r="D69" s="16"/>
      <c r="E69">
        <f t="shared" si="7"/>
        <v>7723.0097471655581</v>
      </c>
      <c r="F69">
        <f t="shared" si="8"/>
        <v>7723</v>
      </c>
      <c r="G69">
        <f t="shared" si="9"/>
        <v>6.5875000000232831E-3</v>
      </c>
      <c r="I69">
        <f t="shared" si="12"/>
        <v>6.5875000000232831E-3</v>
      </c>
      <c r="O69">
        <f t="shared" ca="1" si="10"/>
        <v>-5.6471957020910873E-3</v>
      </c>
      <c r="Q69" s="2">
        <f t="shared" si="11"/>
        <v>33069.911</v>
      </c>
      <c r="AA69" t="s">
        <v>29</v>
      </c>
      <c r="AB69">
        <v>8</v>
      </c>
      <c r="AD69" t="s">
        <v>38</v>
      </c>
      <c r="AF69" t="s">
        <v>28</v>
      </c>
    </row>
    <row r="70" spans="1:32" ht="12.75" customHeight="1">
      <c r="A70" t="s">
        <v>43</v>
      </c>
      <c r="C70" s="17">
        <v>48113.413999999997</v>
      </c>
      <c r="D70" s="16"/>
      <c r="E70">
        <f t="shared" si="7"/>
        <v>7760.0053267242492</v>
      </c>
      <c r="F70">
        <f t="shared" si="8"/>
        <v>7760</v>
      </c>
      <c r="G70">
        <f t="shared" si="9"/>
        <v>3.6000000036437996E-3</v>
      </c>
      <c r="I70">
        <f t="shared" si="12"/>
        <v>3.6000000036437996E-3</v>
      </c>
      <c r="O70">
        <f t="shared" ca="1" si="10"/>
        <v>-5.5694656544633091E-3</v>
      </c>
      <c r="Q70" s="2">
        <f t="shared" si="11"/>
        <v>33094.913999999997</v>
      </c>
      <c r="AA70" t="s">
        <v>29</v>
      </c>
      <c r="AB70">
        <v>8</v>
      </c>
      <c r="AD70" t="s">
        <v>38</v>
      </c>
      <c r="AF70" t="s">
        <v>28</v>
      </c>
    </row>
    <row r="71" spans="1:32" ht="12.75" customHeight="1">
      <c r="A71" t="s">
        <v>44</v>
      </c>
      <c r="C71" s="17">
        <v>48304.675000000003</v>
      </c>
      <c r="D71" s="16">
        <v>2E-3</v>
      </c>
      <c r="E71">
        <f t="shared" si="7"/>
        <v>8043.0038285830633</v>
      </c>
      <c r="F71">
        <f t="shared" si="8"/>
        <v>8043</v>
      </c>
      <c r="G71">
        <f t="shared" si="9"/>
        <v>2.5875000064843334E-3</v>
      </c>
      <c r="I71">
        <f t="shared" si="12"/>
        <v>2.5875000064843334E-3</v>
      </c>
      <c r="O71">
        <f t="shared" ca="1" si="10"/>
        <v>-4.9749358307157078E-3</v>
      </c>
      <c r="Q71" s="2">
        <f t="shared" si="11"/>
        <v>33286.175000000003</v>
      </c>
      <c r="AA71" t="s">
        <v>29</v>
      </c>
      <c r="AB71">
        <v>6</v>
      </c>
      <c r="AD71" t="s">
        <v>26</v>
      </c>
      <c r="AF71" t="s">
        <v>28</v>
      </c>
    </row>
    <row r="72" spans="1:32" ht="12.75" customHeight="1">
      <c r="A72" t="s">
        <v>44</v>
      </c>
      <c r="C72" s="17">
        <v>48330.356</v>
      </c>
      <c r="D72" s="16"/>
      <c r="E72">
        <f t="shared" si="7"/>
        <v>8081.0026078754181</v>
      </c>
      <c r="F72">
        <f t="shared" si="8"/>
        <v>8081</v>
      </c>
      <c r="G72">
        <f t="shared" si="9"/>
        <v>1.7625000036787242E-3</v>
      </c>
      <c r="I72">
        <f t="shared" si="12"/>
        <v>1.7625000036787242E-3</v>
      </c>
      <c r="O72">
        <f t="shared" ca="1" si="10"/>
        <v>-4.8951049709898796E-3</v>
      </c>
      <c r="Q72" s="2">
        <f t="shared" si="11"/>
        <v>33311.856</v>
      </c>
      <c r="AA72" t="s">
        <v>29</v>
      </c>
      <c r="AB72">
        <v>7</v>
      </c>
      <c r="AD72" t="s">
        <v>38</v>
      </c>
      <c r="AF72" t="s">
        <v>28</v>
      </c>
    </row>
    <row r="73" spans="1:32" ht="12.75" customHeight="1">
      <c r="A73" t="s">
        <v>44</v>
      </c>
      <c r="C73" s="17">
        <v>48357.385999999999</v>
      </c>
      <c r="D73" s="16"/>
      <c r="E73">
        <f t="shared" si="7"/>
        <v>8120.9974291157287</v>
      </c>
      <c r="F73">
        <f t="shared" si="8"/>
        <v>8121</v>
      </c>
      <c r="G73">
        <f t="shared" si="9"/>
        <v>-1.7375000024912879E-3</v>
      </c>
      <c r="I73">
        <f t="shared" si="12"/>
        <v>-1.7375000024912879E-3</v>
      </c>
      <c r="O73">
        <f t="shared" ca="1" si="10"/>
        <v>-4.8110724870679585E-3</v>
      </c>
      <c r="Q73" s="2">
        <f t="shared" si="11"/>
        <v>33338.885999999999</v>
      </c>
      <c r="AA73" t="s">
        <v>29</v>
      </c>
      <c r="AB73">
        <v>8</v>
      </c>
      <c r="AD73" t="s">
        <v>38</v>
      </c>
      <c r="AF73" t="s">
        <v>28</v>
      </c>
    </row>
    <row r="74" spans="1:32" ht="12.75" customHeight="1">
      <c r="A74" t="s">
        <v>44</v>
      </c>
      <c r="C74" s="17">
        <v>48361.446000000004</v>
      </c>
      <c r="D74" s="16"/>
      <c r="E74">
        <f t="shared" si="7"/>
        <v>8127.0047903527202</v>
      </c>
      <c r="F74">
        <f t="shared" si="8"/>
        <v>8127</v>
      </c>
      <c r="G74">
        <f t="shared" si="9"/>
        <v>3.2375000082538463E-3</v>
      </c>
      <c r="I74">
        <f t="shared" si="12"/>
        <v>3.2375000082538463E-3</v>
      </c>
      <c r="O74">
        <f t="shared" ca="1" si="10"/>
        <v>-4.7984676144796692E-3</v>
      </c>
      <c r="Q74" s="2">
        <f t="shared" si="11"/>
        <v>33342.946000000004</v>
      </c>
      <c r="AA74" t="s">
        <v>29</v>
      </c>
      <c r="AB74">
        <v>9</v>
      </c>
      <c r="AD74" t="s">
        <v>38</v>
      </c>
      <c r="AF74" t="s">
        <v>28</v>
      </c>
    </row>
    <row r="75" spans="1:32" ht="12.75" customHeight="1">
      <c r="A75" t="s">
        <v>45</v>
      </c>
      <c r="C75" s="17">
        <v>48405.374000000003</v>
      </c>
      <c r="D75" s="16">
        <v>3.0000000000000001E-3</v>
      </c>
      <c r="E75">
        <f t="shared" si="7"/>
        <v>8192.0026633621346</v>
      </c>
      <c r="F75">
        <f t="shared" si="8"/>
        <v>8192</v>
      </c>
      <c r="G75">
        <f t="shared" si="9"/>
        <v>1.8000000054598786E-3</v>
      </c>
      <c r="I75">
        <f t="shared" si="12"/>
        <v>1.8000000054598786E-3</v>
      </c>
      <c r="O75">
        <f t="shared" ca="1" si="10"/>
        <v>-4.6619148281065448E-3</v>
      </c>
      <c r="Q75" s="2">
        <f t="shared" si="11"/>
        <v>33386.874000000003</v>
      </c>
      <c r="AA75" t="s">
        <v>29</v>
      </c>
      <c r="AB75">
        <v>6</v>
      </c>
      <c r="AD75" t="s">
        <v>26</v>
      </c>
      <c r="AF75" t="s">
        <v>28</v>
      </c>
    </row>
    <row r="76" spans="1:32" ht="12.75" customHeight="1">
      <c r="A76" t="s">
        <v>46</v>
      </c>
      <c r="C76" s="17">
        <v>48680.436000000002</v>
      </c>
      <c r="D76" s="16">
        <v>3.0000000000000001E-3</v>
      </c>
      <c r="E76">
        <f t="shared" si="7"/>
        <v>8598.9969482309061</v>
      </c>
      <c r="F76">
        <f t="shared" si="8"/>
        <v>8599</v>
      </c>
      <c r="G76">
        <f t="shared" si="9"/>
        <v>-2.0624999961000867E-3</v>
      </c>
      <c r="I76">
        <f t="shared" si="12"/>
        <v>-2.0624999961000867E-3</v>
      </c>
      <c r="O76">
        <f t="shared" ca="1" si="10"/>
        <v>-3.8068843042009803E-3</v>
      </c>
      <c r="Q76" s="2">
        <f t="shared" si="11"/>
        <v>33661.936000000002</v>
      </c>
      <c r="AA76" t="s">
        <v>29</v>
      </c>
      <c r="AB76">
        <v>8</v>
      </c>
      <c r="AD76" t="s">
        <v>26</v>
      </c>
      <c r="AF76" t="s">
        <v>28</v>
      </c>
    </row>
    <row r="77" spans="1:32" ht="12.75" customHeight="1">
      <c r="A77" t="s">
        <v>47</v>
      </c>
      <c r="C77" s="17">
        <v>48780.457999999999</v>
      </c>
      <c r="D77" s="16">
        <v>4.0000000000000001E-3</v>
      </c>
      <c r="E77">
        <f t="shared" si="7"/>
        <v>8746.9940629219327</v>
      </c>
      <c r="F77">
        <f t="shared" si="8"/>
        <v>8747</v>
      </c>
      <c r="G77">
        <f t="shared" si="9"/>
        <v>-4.0125000014086254E-3</v>
      </c>
      <c r="I77">
        <f t="shared" si="12"/>
        <v>-4.0125000014086254E-3</v>
      </c>
      <c r="O77">
        <f t="shared" ca="1" si="10"/>
        <v>-3.4959641136898673E-3</v>
      </c>
      <c r="Q77" s="2">
        <f t="shared" si="11"/>
        <v>33761.957999999999</v>
      </c>
      <c r="AA77" t="s">
        <v>29</v>
      </c>
      <c r="AB77">
        <v>6</v>
      </c>
      <c r="AD77" t="s">
        <v>26</v>
      </c>
      <c r="AF77" t="s">
        <v>28</v>
      </c>
    </row>
    <row r="78" spans="1:32" ht="12.75" customHeight="1">
      <c r="A78" t="s">
        <v>48</v>
      </c>
      <c r="C78" s="17">
        <v>48984.538</v>
      </c>
      <c r="D78" s="16">
        <v>5.0000000000000001E-3</v>
      </c>
      <c r="E78">
        <f t="shared" si="7"/>
        <v>9048.9601420459858</v>
      </c>
      <c r="F78">
        <f t="shared" si="8"/>
        <v>9049</v>
      </c>
      <c r="G78">
        <f t="shared" si="9"/>
        <v>-2.6937499998894054E-2</v>
      </c>
      <c r="I78">
        <f t="shared" si="12"/>
        <v>-2.6937499998894054E-2</v>
      </c>
      <c r="O78">
        <f t="shared" ca="1" si="10"/>
        <v>-2.8615188600793519E-3</v>
      </c>
      <c r="Q78" s="2">
        <f t="shared" si="11"/>
        <v>33966.038</v>
      </c>
      <c r="AA78" t="s">
        <v>29</v>
      </c>
      <c r="AB78">
        <v>6</v>
      </c>
      <c r="AD78" t="s">
        <v>26</v>
      </c>
      <c r="AF78" t="s">
        <v>28</v>
      </c>
    </row>
    <row r="79" spans="1:32" ht="12.75" customHeight="1">
      <c r="A79" t="s">
        <v>48</v>
      </c>
      <c r="C79" s="17">
        <v>49066.345999999998</v>
      </c>
      <c r="D79" s="16">
        <v>4.0000000000000001E-3</v>
      </c>
      <c r="E79">
        <f t="shared" si="7"/>
        <v>9170.0069913255793</v>
      </c>
      <c r="F79">
        <f t="shared" si="8"/>
        <v>9170</v>
      </c>
      <c r="G79">
        <f t="shared" si="9"/>
        <v>4.7249999988707714E-3</v>
      </c>
      <c r="I79">
        <f t="shared" si="12"/>
        <v>4.7249999988707714E-3</v>
      </c>
      <c r="O79">
        <f t="shared" ca="1" si="10"/>
        <v>-2.6073205962155351E-3</v>
      </c>
      <c r="Q79" s="2">
        <f t="shared" si="11"/>
        <v>34047.845999999998</v>
      </c>
      <c r="AA79" t="s">
        <v>29</v>
      </c>
      <c r="AB79">
        <v>9</v>
      </c>
      <c r="AD79" t="s">
        <v>38</v>
      </c>
      <c r="AF79" t="s">
        <v>28</v>
      </c>
    </row>
    <row r="80" spans="1:32" ht="12.75" customHeight="1">
      <c r="A80" t="s">
        <v>49</v>
      </c>
      <c r="C80" s="17">
        <v>49097.43</v>
      </c>
      <c r="D80" s="16">
        <v>4.0000000000000001E-3</v>
      </c>
      <c r="E80">
        <f t="shared" si="7"/>
        <v>9216.0002959291305</v>
      </c>
      <c r="F80">
        <f t="shared" si="8"/>
        <v>9216</v>
      </c>
      <c r="G80">
        <f t="shared" si="9"/>
        <v>2.0000000222353265E-4</v>
      </c>
      <c r="I80">
        <f t="shared" si="12"/>
        <v>2.0000000222353265E-4</v>
      </c>
      <c r="O80">
        <f t="shared" ca="1" si="10"/>
        <v>-2.5106832397053247E-3</v>
      </c>
      <c r="Q80" s="2">
        <f t="shared" si="11"/>
        <v>34078.93</v>
      </c>
      <c r="AA80" t="s">
        <v>29</v>
      </c>
      <c r="AB80">
        <v>7</v>
      </c>
      <c r="AD80" t="s">
        <v>38</v>
      </c>
      <c r="AF80" t="s">
        <v>28</v>
      </c>
    </row>
    <row r="81" spans="1:32" ht="12.75" customHeight="1">
      <c r="A81" t="s">
        <v>49</v>
      </c>
      <c r="C81" s="17">
        <v>49147.446000000004</v>
      </c>
      <c r="D81" s="16">
        <v>4.0000000000000001E-3</v>
      </c>
      <c r="E81">
        <f t="shared" si="7"/>
        <v>9290.0062515027748</v>
      </c>
      <c r="F81">
        <f t="shared" si="8"/>
        <v>9290</v>
      </c>
      <c r="G81">
        <f t="shared" si="9"/>
        <v>4.2250000042258762E-3</v>
      </c>
      <c r="I81">
        <f t="shared" si="12"/>
        <v>4.2250000042258762E-3</v>
      </c>
      <c r="O81">
        <f t="shared" ca="1" si="10"/>
        <v>-2.3552231444497682E-3</v>
      </c>
      <c r="Q81" s="2">
        <f t="shared" si="11"/>
        <v>34128.946000000004</v>
      </c>
      <c r="AA81" t="s">
        <v>29</v>
      </c>
      <c r="AB81">
        <v>9</v>
      </c>
      <c r="AD81" t="s">
        <v>38</v>
      </c>
      <c r="AF81" t="s">
        <v>28</v>
      </c>
    </row>
    <row r="82" spans="1:32" ht="12.75" customHeight="1">
      <c r="A82" t="s">
        <v>41</v>
      </c>
      <c r="C82" s="17">
        <v>49151.495999999999</v>
      </c>
      <c r="D82" s="16"/>
      <c r="E82">
        <f t="shared" si="7"/>
        <v>9295.9988162835034</v>
      </c>
      <c r="F82">
        <f t="shared" si="8"/>
        <v>9296</v>
      </c>
      <c r="G82">
        <f t="shared" si="9"/>
        <v>-7.9999999434221536E-4</v>
      </c>
      <c r="J82">
        <f>G82</f>
        <v>-7.9999999434221536E-4</v>
      </c>
      <c r="O82">
        <f t="shared" ca="1" si="10"/>
        <v>-2.3426182718614789E-3</v>
      </c>
      <c r="Q82" s="2">
        <f t="shared" si="11"/>
        <v>34132.995999999999</v>
      </c>
      <c r="AA82" t="s">
        <v>29</v>
      </c>
      <c r="AF82" t="s">
        <v>33</v>
      </c>
    </row>
    <row r="83" spans="1:32" ht="12.75" customHeight="1">
      <c r="A83" t="s">
        <v>49</v>
      </c>
      <c r="C83" s="17">
        <v>49172.45</v>
      </c>
      <c r="D83" s="16">
        <v>6.0000000000000001E-3</v>
      </c>
      <c r="E83">
        <f t="shared" si="7"/>
        <v>9327.0033107070849</v>
      </c>
      <c r="F83">
        <f t="shared" si="8"/>
        <v>9327</v>
      </c>
      <c r="G83">
        <f t="shared" si="9"/>
        <v>2.2374999971361831E-3</v>
      </c>
      <c r="I83">
        <f t="shared" ref="I83:I95" si="13">G83</f>
        <v>2.2374999971361831E-3</v>
      </c>
      <c r="O83">
        <f t="shared" ca="1" si="10"/>
        <v>-2.2774930968219899E-3</v>
      </c>
      <c r="Q83" s="2">
        <f t="shared" si="11"/>
        <v>34153.949999999997</v>
      </c>
      <c r="AA83" t="s">
        <v>29</v>
      </c>
      <c r="AB83">
        <v>9</v>
      </c>
      <c r="AD83" t="s">
        <v>38</v>
      </c>
      <c r="AF83" t="s">
        <v>28</v>
      </c>
    </row>
    <row r="84" spans="1:32" ht="12.75" customHeight="1">
      <c r="A84" t="s">
        <v>50</v>
      </c>
      <c r="C84" s="17">
        <v>49236.652999999998</v>
      </c>
      <c r="D84" s="16">
        <v>8.9999999999999993E-3</v>
      </c>
      <c r="E84">
        <f t="shared" si="7"/>
        <v>9422.0009987607991</v>
      </c>
      <c r="F84">
        <f t="shared" si="8"/>
        <v>9422</v>
      </c>
      <c r="G84">
        <f t="shared" si="9"/>
        <v>6.7500000295694917E-4</v>
      </c>
      <c r="I84">
        <f t="shared" si="13"/>
        <v>6.7500000295694917E-4</v>
      </c>
      <c r="O84">
        <f t="shared" ca="1" si="10"/>
        <v>-2.0779159475074228E-3</v>
      </c>
      <c r="Q84" s="2">
        <f t="shared" si="11"/>
        <v>34218.152999999998</v>
      </c>
      <c r="AA84" t="s">
        <v>29</v>
      </c>
      <c r="AB84">
        <v>8</v>
      </c>
      <c r="AD84" t="s">
        <v>26</v>
      </c>
      <c r="AF84" t="s">
        <v>28</v>
      </c>
    </row>
    <row r="85" spans="1:32" ht="12.75" customHeight="1">
      <c r="A85" t="s">
        <v>51</v>
      </c>
      <c r="C85" s="17">
        <v>49387.366000000002</v>
      </c>
      <c r="D85" s="16"/>
      <c r="E85">
        <f t="shared" ref="E85:E116" si="14">+(C85-C$7)/C$8</f>
        <v>9645.0028298222642</v>
      </c>
      <c r="F85">
        <f t="shared" ref="F85:F116" si="15">ROUND(2*E85,0)/2</f>
        <v>9645</v>
      </c>
      <c r="G85">
        <f t="shared" ref="G85:G110" si="16">+C85-(C$7+F85*C$8)</f>
        <v>1.9125000035273843E-3</v>
      </c>
      <c r="I85">
        <f t="shared" si="13"/>
        <v>1.9125000035273843E-3</v>
      </c>
      <c r="O85">
        <f t="shared" ref="O85:O116" ca="1" si="17">+C$11+C$12*F85</f>
        <v>-1.6094348496427033E-3</v>
      </c>
      <c r="Q85" s="2">
        <f t="shared" ref="Q85:Q116" si="18">+C85-15018.5</f>
        <v>34368.866000000002</v>
      </c>
      <c r="AA85" t="s">
        <v>29</v>
      </c>
      <c r="AB85">
        <v>5</v>
      </c>
      <c r="AD85" t="s">
        <v>26</v>
      </c>
      <c r="AF85" t="s">
        <v>28</v>
      </c>
    </row>
    <row r="86" spans="1:32" ht="12.75" customHeight="1">
      <c r="A86" t="s">
        <v>52</v>
      </c>
      <c r="C86" s="17">
        <v>49537.398000000001</v>
      </c>
      <c r="D86" s="16">
        <v>5.0000000000000001E-3</v>
      </c>
      <c r="E86">
        <f t="shared" si="14"/>
        <v>9866.9970222131851</v>
      </c>
      <c r="F86">
        <f t="shared" si="15"/>
        <v>9867</v>
      </c>
      <c r="G86">
        <f t="shared" si="16"/>
        <v>-2.0124999937252142E-3</v>
      </c>
      <c r="I86">
        <f t="shared" si="13"/>
        <v>-2.0124999937252142E-3</v>
      </c>
      <c r="O86">
        <f t="shared" ca="1" si="17"/>
        <v>-1.1430545638760337E-3</v>
      </c>
      <c r="Q86" s="2">
        <f t="shared" si="18"/>
        <v>34518.898000000001</v>
      </c>
      <c r="AA86" t="s">
        <v>29</v>
      </c>
      <c r="AB86">
        <v>8</v>
      </c>
      <c r="AD86" t="s">
        <v>38</v>
      </c>
      <c r="AF86" t="s">
        <v>28</v>
      </c>
    </row>
    <row r="87" spans="1:32" ht="12.75" customHeight="1">
      <c r="A87" t="s">
        <v>52</v>
      </c>
      <c r="C87" s="17">
        <v>49564.434000000001</v>
      </c>
      <c r="D87" s="16">
        <v>5.0000000000000001E-3</v>
      </c>
      <c r="E87">
        <f t="shared" si="14"/>
        <v>9907.0007213272474</v>
      </c>
      <c r="F87">
        <f t="shared" si="15"/>
        <v>9907</v>
      </c>
      <c r="G87">
        <f t="shared" si="16"/>
        <v>4.8750000132713467E-4</v>
      </c>
      <c r="I87">
        <f t="shared" si="13"/>
        <v>4.8750000132713467E-4</v>
      </c>
      <c r="O87">
        <f t="shared" ca="1" si="17"/>
        <v>-1.059022079954109E-3</v>
      </c>
      <c r="Q87" s="2">
        <f t="shared" si="18"/>
        <v>34545.934000000001</v>
      </c>
      <c r="AA87" t="s">
        <v>29</v>
      </c>
      <c r="AB87">
        <v>7</v>
      </c>
      <c r="AD87" t="s">
        <v>38</v>
      </c>
      <c r="AF87" t="s">
        <v>28</v>
      </c>
    </row>
    <row r="88" spans="1:32" ht="12.75" customHeight="1">
      <c r="A88" t="s">
        <v>52</v>
      </c>
      <c r="C88" s="17">
        <v>49630.646000000001</v>
      </c>
      <c r="D88" s="16">
        <v>8.9999999999999993E-3</v>
      </c>
      <c r="E88">
        <f t="shared" si="14"/>
        <v>10004.971017441329</v>
      </c>
      <c r="F88">
        <f t="shared" si="15"/>
        <v>10005</v>
      </c>
      <c r="G88">
        <f t="shared" si="16"/>
        <v>-1.9587499999033753E-2</v>
      </c>
      <c r="I88">
        <f t="shared" si="13"/>
        <v>-1.9587499999033753E-2</v>
      </c>
      <c r="O88">
        <f t="shared" ca="1" si="17"/>
        <v>-8.5314249434539913E-4</v>
      </c>
      <c r="Q88" s="2">
        <f t="shared" si="18"/>
        <v>34612.146000000001</v>
      </c>
      <c r="AA88" t="s">
        <v>29</v>
      </c>
      <c r="AB88">
        <v>6</v>
      </c>
      <c r="AD88" t="s">
        <v>26</v>
      </c>
      <c r="AF88" t="s">
        <v>28</v>
      </c>
    </row>
    <row r="89" spans="1:32" ht="12.75" customHeight="1">
      <c r="A89" t="s">
        <v>53</v>
      </c>
      <c r="C89" s="17">
        <v>49701.629000000001</v>
      </c>
      <c r="D89" s="16">
        <v>4.0000000000000001E-3</v>
      </c>
      <c r="E89">
        <f t="shared" si="14"/>
        <v>10110.000702831678</v>
      </c>
      <c r="F89">
        <f t="shared" si="15"/>
        <v>10110</v>
      </c>
      <c r="G89">
        <f t="shared" si="16"/>
        <v>4.7500000073341653E-4</v>
      </c>
      <c r="I89">
        <f t="shared" si="13"/>
        <v>4.7500000073341653E-4</v>
      </c>
      <c r="O89">
        <f t="shared" ca="1" si="17"/>
        <v>-6.3255722405035006E-4</v>
      </c>
      <c r="Q89" s="2">
        <f t="shared" si="18"/>
        <v>34683.129000000001</v>
      </c>
      <c r="AA89" t="s">
        <v>29</v>
      </c>
      <c r="AB89">
        <v>6</v>
      </c>
      <c r="AD89" t="s">
        <v>26</v>
      </c>
      <c r="AF89" t="s">
        <v>28</v>
      </c>
    </row>
    <row r="90" spans="1:32" ht="12.75" customHeight="1">
      <c r="A90" t="s">
        <v>53</v>
      </c>
      <c r="C90" s="17">
        <v>49779.351999999999</v>
      </c>
      <c r="D90" s="16">
        <v>4.0000000000000001E-3</v>
      </c>
      <c r="E90">
        <f t="shared" si="14"/>
        <v>10225.003199733666</v>
      </c>
      <c r="F90">
        <f t="shared" si="15"/>
        <v>10225</v>
      </c>
      <c r="G90">
        <f t="shared" si="16"/>
        <v>2.1625000008498318E-3</v>
      </c>
      <c r="I90">
        <f t="shared" si="13"/>
        <v>2.1625000008498318E-3</v>
      </c>
      <c r="O90">
        <f t="shared" ca="1" si="17"/>
        <v>-3.9096383277482244E-4</v>
      </c>
      <c r="Q90" s="2">
        <f t="shared" si="18"/>
        <v>34760.851999999999</v>
      </c>
      <c r="AA90" t="s">
        <v>29</v>
      </c>
      <c r="AB90">
        <v>9</v>
      </c>
      <c r="AD90" t="s">
        <v>38</v>
      </c>
      <c r="AF90" t="s">
        <v>28</v>
      </c>
    </row>
    <row r="91" spans="1:32" ht="12.75" customHeight="1">
      <c r="A91" t="s">
        <v>54</v>
      </c>
      <c r="C91" s="17">
        <v>50044.284</v>
      </c>
      <c r="D91" s="16">
        <v>4.0000000000000001E-3</v>
      </c>
      <c r="E91">
        <f t="shared" si="14"/>
        <v>10617.008674422479</v>
      </c>
      <c r="F91">
        <f t="shared" si="15"/>
        <v>10617</v>
      </c>
      <c r="G91">
        <f t="shared" si="16"/>
        <v>5.8625000019674189E-3</v>
      </c>
      <c r="I91">
        <f t="shared" si="13"/>
        <v>5.8625000019674189E-3</v>
      </c>
      <c r="O91">
        <f t="shared" ca="1" si="17"/>
        <v>4.3255450966001724E-4</v>
      </c>
      <c r="Q91" s="2">
        <f t="shared" si="18"/>
        <v>35025.784</v>
      </c>
      <c r="AB91">
        <v>5</v>
      </c>
      <c r="AD91" t="s">
        <v>26</v>
      </c>
      <c r="AF91" t="s">
        <v>28</v>
      </c>
    </row>
    <row r="92" spans="1:32" ht="12.75" customHeight="1">
      <c r="A92" t="s">
        <v>54</v>
      </c>
      <c r="C92" s="17">
        <v>50152.413999999997</v>
      </c>
      <c r="D92" s="16">
        <v>4.0000000000000001E-3</v>
      </c>
      <c r="E92">
        <f t="shared" si="14"/>
        <v>10777.002755839976</v>
      </c>
      <c r="F92">
        <f t="shared" si="15"/>
        <v>10777</v>
      </c>
      <c r="G92">
        <f t="shared" si="16"/>
        <v>1.8625000011525117E-3</v>
      </c>
      <c r="I92">
        <f t="shared" si="13"/>
        <v>1.8625000011525117E-3</v>
      </c>
      <c r="O92">
        <f t="shared" ca="1" si="17"/>
        <v>7.6868444534770874E-4</v>
      </c>
      <c r="Q92" s="2">
        <f t="shared" si="18"/>
        <v>35133.913999999997</v>
      </c>
      <c r="AB92">
        <v>7</v>
      </c>
      <c r="AD92" t="s">
        <v>38</v>
      </c>
      <c r="AF92" t="s">
        <v>28</v>
      </c>
    </row>
    <row r="93" spans="1:32" ht="12.75" customHeight="1">
      <c r="A93" t="s">
        <v>55</v>
      </c>
      <c r="C93" s="17">
        <v>50250.415000000001</v>
      </c>
      <c r="D93" s="16">
        <v>4.0000000000000001E-3</v>
      </c>
      <c r="E93">
        <f t="shared" si="14"/>
        <v>10922.009506723145</v>
      </c>
      <c r="F93">
        <f t="shared" si="15"/>
        <v>10922</v>
      </c>
      <c r="G93">
        <f t="shared" si="16"/>
        <v>6.4250000068568625E-3</v>
      </c>
      <c r="I93">
        <f t="shared" si="13"/>
        <v>6.4250000068568625E-3</v>
      </c>
      <c r="O93">
        <f t="shared" ca="1" si="17"/>
        <v>1.073302199564679E-3</v>
      </c>
      <c r="Q93" s="2">
        <f t="shared" si="18"/>
        <v>35231.915000000001</v>
      </c>
      <c r="AA93" t="s">
        <v>29</v>
      </c>
      <c r="AB93">
        <v>7</v>
      </c>
      <c r="AD93" t="s">
        <v>38</v>
      </c>
      <c r="AF93" t="s">
        <v>28</v>
      </c>
    </row>
    <row r="94" spans="1:32" ht="12.75" customHeight="1">
      <c r="A94" t="s">
        <v>56</v>
      </c>
      <c r="C94" s="17">
        <v>50300.417999999998</v>
      </c>
      <c r="D94" s="16">
        <v>5.0000000000000001E-3</v>
      </c>
      <c r="E94">
        <f t="shared" si="14"/>
        <v>10995.996226903659</v>
      </c>
      <c r="F94">
        <f t="shared" si="15"/>
        <v>10996</v>
      </c>
      <c r="G94">
        <f t="shared" si="16"/>
        <v>-2.5499999974272214E-3</v>
      </c>
      <c r="I94">
        <f t="shared" si="13"/>
        <v>-2.5499999974272214E-3</v>
      </c>
      <c r="O94">
        <f t="shared" ca="1" si="17"/>
        <v>1.2287622948202355E-3</v>
      </c>
      <c r="Q94" s="2">
        <f t="shared" si="18"/>
        <v>35281.917999999998</v>
      </c>
      <c r="AA94" t="s">
        <v>29</v>
      </c>
      <c r="AB94">
        <v>7</v>
      </c>
      <c r="AD94" t="s">
        <v>38</v>
      </c>
      <c r="AF94" t="s">
        <v>28</v>
      </c>
    </row>
    <row r="95" spans="1:32" ht="12.75" customHeight="1">
      <c r="A95" t="s">
        <v>56</v>
      </c>
      <c r="C95" s="17">
        <v>50343.659</v>
      </c>
      <c r="D95" s="16">
        <v>8.0000000000000002E-3</v>
      </c>
      <c r="E95">
        <f t="shared" si="14"/>
        <v>11059.977583368787</v>
      </c>
      <c r="F95">
        <f t="shared" si="15"/>
        <v>11060</v>
      </c>
      <c r="G95">
        <f t="shared" si="16"/>
        <v>-1.5149999999266583E-2</v>
      </c>
      <c r="I95">
        <f t="shared" si="13"/>
        <v>-1.5149999999266583E-2</v>
      </c>
      <c r="O95">
        <f t="shared" ca="1" si="17"/>
        <v>1.3632142690953135E-3</v>
      </c>
      <c r="Q95" s="2">
        <f t="shared" si="18"/>
        <v>35325.159</v>
      </c>
      <c r="AA95" t="s">
        <v>29</v>
      </c>
      <c r="AB95">
        <v>4</v>
      </c>
      <c r="AD95" t="s">
        <v>26</v>
      </c>
      <c r="AF95" t="s">
        <v>28</v>
      </c>
    </row>
    <row r="96" spans="1:32" ht="12.75" customHeight="1">
      <c r="A96" s="67" t="s">
        <v>339</v>
      </c>
      <c r="B96" s="71" t="s">
        <v>65</v>
      </c>
      <c r="C96" s="68">
        <v>50515.335400000004</v>
      </c>
      <c r="D96" s="68" t="s">
        <v>88</v>
      </c>
      <c r="E96">
        <f t="shared" si="14"/>
        <v>11313.997817522713</v>
      </c>
      <c r="F96">
        <f t="shared" si="15"/>
        <v>11314</v>
      </c>
      <c r="G96">
        <f t="shared" si="16"/>
        <v>-1.4749999900232069E-3</v>
      </c>
      <c r="J96">
        <f>G96</f>
        <v>-1.4749999900232069E-3</v>
      </c>
      <c r="O96">
        <f t="shared" ca="1" si="17"/>
        <v>1.8968205419995221E-3</v>
      </c>
      <c r="Q96" s="2">
        <f t="shared" si="18"/>
        <v>35496.835400000004</v>
      </c>
    </row>
    <row r="97" spans="1:32" ht="12.75" customHeight="1">
      <c r="A97" t="s">
        <v>57</v>
      </c>
      <c r="C97" s="17">
        <v>50517.366999999998</v>
      </c>
      <c r="D97" s="16">
        <v>4.0000000000000001E-3</v>
      </c>
      <c r="E97">
        <f t="shared" si="14"/>
        <v>11317.003865574197</v>
      </c>
      <c r="F97">
        <f t="shared" si="15"/>
        <v>11317</v>
      </c>
      <c r="G97">
        <f t="shared" si="16"/>
        <v>2.6125000003958121E-3</v>
      </c>
      <c r="I97">
        <f t="shared" ref="I97:I103" si="19">G97</f>
        <v>2.6125000003958121E-3</v>
      </c>
      <c r="O97">
        <f t="shared" ca="1" si="17"/>
        <v>1.903122978293665E-3</v>
      </c>
      <c r="Q97" s="2">
        <f t="shared" si="18"/>
        <v>35498.866999999998</v>
      </c>
      <c r="AA97" t="s">
        <v>29</v>
      </c>
      <c r="AB97">
        <v>7</v>
      </c>
      <c r="AD97" t="s">
        <v>38</v>
      </c>
      <c r="AF97" t="s">
        <v>28</v>
      </c>
    </row>
    <row r="98" spans="1:32" ht="12.75" customHeight="1">
      <c r="A98" t="s">
        <v>58</v>
      </c>
      <c r="C98" s="17">
        <v>50540.34</v>
      </c>
      <c r="D98" s="16">
        <v>3.0000000000000001E-3</v>
      </c>
      <c r="E98">
        <f t="shared" si="14"/>
        <v>11350.995764514399</v>
      </c>
      <c r="F98">
        <f t="shared" si="15"/>
        <v>11351</v>
      </c>
      <c r="G98">
        <f t="shared" si="16"/>
        <v>-2.8624999977182597E-3</v>
      </c>
      <c r="I98">
        <f t="shared" si="19"/>
        <v>-2.8624999977182597E-3</v>
      </c>
      <c r="O98">
        <f t="shared" ca="1" si="17"/>
        <v>1.9745505896273004E-3</v>
      </c>
      <c r="Q98" s="2">
        <f t="shared" si="18"/>
        <v>35521.839999999997</v>
      </c>
      <c r="AA98" t="s">
        <v>29</v>
      </c>
      <c r="AB98">
        <v>5</v>
      </c>
      <c r="AD98" t="s">
        <v>26</v>
      </c>
      <c r="AF98" t="s">
        <v>28</v>
      </c>
    </row>
    <row r="99" spans="1:32" ht="12.75" customHeight="1">
      <c r="A99" s="35" t="s">
        <v>58</v>
      </c>
      <c r="B99" s="36"/>
      <c r="C99" s="37">
        <v>50546.430999999997</v>
      </c>
      <c r="D99" s="38">
        <v>4.0000000000000001E-3</v>
      </c>
      <c r="E99" s="35">
        <f t="shared" si="14"/>
        <v>11360.0082860155</v>
      </c>
      <c r="F99" s="35">
        <f t="shared" si="15"/>
        <v>11360</v>
      </c>
      <c r="G99" s="35">
        <f t="shared" si="16"/>
        <v>5.5999999967752956E-3</v>
      </c>
      <c r="H99" s="35"/>
      <c r="I99">
        <f t="shared" si="19"/>
        <v>5.5999999967752956E-3</v>
      </c>
      <c r="O99">
        <f t="shared" ca="1" si="17"/>
        <v>1.9934578985097325E-3</v>
      </c>
      <c r="Q99" s="2">
        <f t="shared" si="18"/>
        <v>35527.930999999997</v>
      </c>
      <c r="AA99" t="s">
        <v>29</v>
      </c>
      <c r="AB99">
        <v>7</v>
      </c>
      <c r="AD99" t="s">
        <v>38</v>
      </c>
      <c r="AF99" t="s">
        <v>28</v>
      </c>
    </row>
    <row r="100" spans="1:32" ht="12.75" customHeight="1">
      <c r="A100" s="35" t="s">
        <v>58</v>
      </c>
      <c r="B100" s="36"/>
      <c r="C100" s="37">
        <v>50571.428999999996</v>
      </c>
      <c r="D100" s="38">
        <v>6.0000000000000001E-3</v>
      </c>
      <c r="E100" s="35">
        <f t="shared" si="14"/>
        <v>11396.996467346069</v>
      </c>
      <c r="F100" s="35">
        <f t="shared" si="15"/>
        <v>11397</v>
      </c>
      <c r="G100" s="35">
        <f t="shared" si="16"/>
        <v>-2.3874999969848432E-3</v>
      </c>
      <c r="H100" s="35"/>
      <c r="I100">
        <f t="shared" si="19"/>
        <v>-2.3874999969848432E-3</v>
      </c>
      <c r="O100">
        <f t="shared" ca="1" si="17"/>
        <v>2.0711879461375107E-3</v>
      </c>
      <c r="Q100" s="2">
        <f t="shared" si="18"/>
        <v>35552.928999999996</v>
      </c>
      <c r="AA100" t="s">
        <v>29</v>
      </c>
      <c r="AB100">
        <v>13</v>
      </c>
      <c r="AD100" t="s">
        <v>38</v>
      </c>
      <c r="AF100" t="s">
        <v>28</v>
      </c>
    </row>
    <row r="101" spans="1:32" ht="12.75" customHeight="1">
      <c r="A101" s="35" t="s">
        <v>58</v>
      </c>
      <c r="B101" s="36"/>
      <c r="C101" s="37">
        <v>50598.466</v>
      </c>
      <c r="D101" s="38">
        <v>4.0000000000000001E-3</v>
      </c>
      <c r="E101" s="35">
        <f t="shared" si="14"/>
        <v>11437.001646105762</v>
      </c>
      <c r="F101" s="35">
        <f t="shared" si="15"/>
        <v>11437</v>
      </c>
      <c r="G101" s="35">
        <f t="shared" si="16"/>
        <v>1.1125000019092113E-3</v>
      </c>
      <c r="H101" s="35"/>
      <c r="I101">
        <f t="shared" si="19"/>
        <v>1.1125000019092113E-3</v>
      </c>
      <c r="O101">
        <f t="shared" ca="1" si="17"/>
        <v>2.1552204300594353E-3</v>
      </c>
      <c r="Q101" s="2">
        <f t="shared" si="18"/>
        <v>35579.966</v>
      </c>
      <c r="AA101" t="s">
        <v>29</v>
      </c>
      <c r="AB101">
        <v>10</v>
      </c>
      <c r="AD101" t="s">
        <v>38</v>
      </c>
      <c r="AF101" t="s">
        <v>28</v>
      </c>
    </row>
    <row r="102" spans="1:32" ht="12.75" customHeight="1">
      <c r="A102" s="35" t="s">
        <v>59</v>
      </c>
      <c r="B102" s="36"/>
      <c r="C102" s="37">
        <v>50750.538999999997</v>
      </c>
      <c r="D102" s="38">
        <v>6.0000000000000001E-3</v>
      </c>
      <c r="E102" s="35">
        <f t="shared" si="14"/>
        <v>11662.015795217045</v>
      </c>
      <c r="F102" s="35">
        <f t="shared" si="15"/>
        <v>11662</v>
      </c>
      <c r="G102" s="35">
        <f t="shared" si="16"/>
        <v>1.067499999771826E-2</v>
      </c>
      <c r="H102" s="35"/>
      <c r="I102">
        <f t="shared" si="19"/>
        <v>1.067499999771826E-2</v>
      </c>
      <c r="O102">
        <f t="shared" ca="1" si="17"/>
        <v>2.6279031521202478E-3</v>
      </c>
      <c r="Q102" s="2">
        <f t="shared" si="18"/>
        <v>35732.038999999997</v>
      </c>
      <c r="AA102" t="s">
        <v>29</v>
      </c>
      <c r="AB102">
        <v>5</v>
      </c>
      <c r="AD102" t="s">
        <v>26</v>
      </c>
      <c r="AF102" t="s">
        <v>28</v>
      </c>
    </row>
    <row r="103" spans="1:32" ht="12.75" customHeight="1">
      <c r="A103" s="35" t="s">
        <v>60</v>
      </c>
      <c r="B103" s="36"/>
      <c r="C103" s="37">
        <v>50855.285000000003</v>
      </c>
      <c r="D103" s="38">
        <v>4.0000000000000001E-3</v>
      </c>
      <c r="E103" s="35">
        <f t="shared" si="14"/>
        <v>11817.002755839985</v>
      </c>
      <c r="F103" s="35">
        <f t="shared" si="15"/>
        <v>11817</v>
      </c>
      <c r="G103" s="35">
        <f t="shared" si="16"/>
        <v>1.8625000084284693E-3</v>
      </c>
      <c r="H103" s="35"/>
      <c r="I103">
        <f t="shared" si="19"/>
        <v>1.8625000084284693E-3</v>
      </c>
      <c r="O103">
        <f t="shared" ca="1" si="17"/>
        <v>2.9535290273177001E-3</v>
      </c>
      <c r="Q103" s="2">
        <f t="shared" si="18"/>
        <v>35836.785000000003</v>
      </c>
      <c r="AA103" t="s">
        <v>29</v>
      </c>
      <c r="AB103">
        <v>6</v>
      </c>
      <c r="AD103" t="s">
        <v>26</v>
      </c>
      <c r="AF103" t="s">
        <v>28</v>
      </c>
    </row>
    <row r="104" spans="1:32" ht="12.75" customHeight="1">
      <c r="A104" s="35" t="s">
        <v>67</v>
      </c>
      <c r="B104" s="36"/>
      <c r="C104" s="38">
        <v>50919.490299999998</v>
      </c>
      <c r="D104" s="38">
        <v>8.3000000000000001E-3</v>
      </c>
      <c r="E104" s="35">
        <f t="shared" si="14"/>
        <v>11912.003847078626</v>
      </c>
      <c r="F104" s="35">
        <f t="shared" si="15"/>
        <v>11912</v>
      </c>
      <c r="G104" s="35">
        <f t="shared" si="16"/>
        <v>2.599999999802094E-3</v>
      </c>
      <c r="H104" s="35"/>
      <c r="K104">
        <f>G104</f>
        <v>2.599999999802094E-3</v>
      </c>
      <c r="O104">
        <f t="shared" ca="1" si="17"/>
        <v>3.1531061766322671E-3</v>
      </c>
      <c r="Q104" s="2">
        <f t="shared" si="18"/>
        <v>35900.990299999998</v>
      </c>
      <c r="R104" t="s">
        <v>104</v>
      </c>
    </row>
    <row r="105" spans="1:32" ht="12.75" customHeight="1">
      <c r="A105" s="67" t="s">
        <v>365</v>
      </c>
      <c r="B105" s="71" t="s">
        <v>65</v>
      </c>
      <c r="C105" s="68">
        <v>51075.616000000002</v>
      </c>
      <c r="D105" s="68" t="s">
        <v>88</v>
      </c>
      <c r="E105">
        <f t="shared" si="14"/>
        <v>12143.014556013843</v>
      </c>
      <c r="F105">
        <f t="shared" si="15"/>
        <v>12143</v>
      </c>
      <c r="G105">
        <f t="shared" si="16"/>
        <v>9.8375000015948899E-3</v>
      </c>
      <c r="I105">
        <f>G105</f>
        <v>9.8375000015948899E-3</v>
      </c>
      <c r="O105">
        <f t="shared" ca="1" si="17"/>
        <v>3.6383937712813688E-3</v>
      </c>
      <c r="Q105" s="2">
        <f t="shared" si="18"/>
        <v>36057.116000000002</v>
      </c>
    </row>
    <row r="106" spans="1:32" ht="12.75" customHeight="1">
      <c r="A106" s="35" t="s">
        <v>68</v>
      </c>
      <c r="B106" s="36"/>
      <c r="C106" s="38">
        <v>51253.353499999997</v>
      </c>
      <c r="D106" s="38">
        <v>1E-4</v>
      </c>
      <c r="E106" s="35">
        <f t="shared" si="14"/>
        <v>12406.003070264673</v>
      </c>
      <c r="F106" s="35">
        <f t="shared" si="15"/>
        <v>12406</v>
      </c>
      <c r="G106" s="35">
        <f t="shared" si="16"/>
        <v>2.0749999966938049E-3</v>
      </c>
      <c r="H106" s="35"/>
      <c r="J106">
        <f>G106</f>
        <v>2.0749999966938049E-3</v>
      </c>
      <c r="O106">
        <f t="shared" ca="1" si="17"/>
        <v>4.1909073530680095E-3</v>
      </c>
      <c r="Q106" s="2">
        <f t="shared" si="18"/>
        <v>36234.853499999997</v>
      </c>
      <c r="R106" t="s">
        <v>106</v>
      </c>
    </row>
    <row r="107" spans="1:32" ht="12.75" customHeight="1">
      <c r="A107" s="35" t="s">
        <v>62</v>
      </c>
      <c r="B107" s="36"/>
      <c r="C107" s="37">
        <v>51288.495999999999</v>
      </c>
      <c r="D107" s="38">
        <v>5.0000000000000001E-3</v>
      </c>
      <c r="E107" s="35">
        <f t="shared" si="14"/>
        <v>12458.001516636768</v>
      </c>
      <c r="F107" s="35">
        <f t="shared" si="15"/>
        <v>12458</v>
      </c>
      <c r="G107" s="35">
        <f t="shared" si="16"/>
        <v>1.0250000050291419E-3</v>
      </c>
      <c r="H107" s="35"/>
      <c r="I107">
        <f>G107</f>
        <v>1.0250000050291419E-3</v>
      </c>
      <c r="O107">
        <f t="shared" ca="1" si="17"/>
        <v>4.3001495821665091E-3</v>
      </c>
      <c r="Q107" s="2">
        <f t="shared" si="18"/>
        <v>36269.995999999999</v>
      </c>
      <c r="AA107" t="s">
        <v>29</v>
      </c>
      <c r="AB107">
        <v>7</v>
      </c>
      <c r="AD107" t="s">
        <v>61</v>
      </c>
      <c r="AF107" t="s">
        <v>33</v>
      </c>
    </row>
    <row r="108" spans="1:32" ht="12.75" customHeight="1">
      <c r="A108" s="67" t="s">
        <v>377</v>
      </c>
      <c r="B108" s="71" t="s">
        <v>65</v>
      </c>
      <c r="C108" s="68">
        <v>51519.642</v>
      </c>
      <c r="D108" s="68" t="s">
        <v>88</v>
      </c>
      <c r="E108">
        <f t="shared" si="14"/>
        <v>12800.015684243628</v>
      </c>
      <c r="F108">
        <f t="shared" si="15"/>
        <v>12800</v>
      </c>
      <c r="G108">
        <f t="shared" si="16"/>
        <v>1.0600000001431908E-2</v>
      </c>
      <c r="I108">
        <f>G108</f>
        <v>1.0600000001431908E-2</v>
      </c>
      <c r="O108">
        <f t="shared" ca="1" si="17"/>
        <v>5.0186273196989491E-3</v>
      </c>
      <c r="Q108" s="2">
        <f t="shared" si="18"/>
        <v>36501.142</v>
      </c>
    </row>
    <row r="109" spans="1:32" ht="12.75" customHeight="1">
      <c r="A109" s="67" t="s">
        <v>380</v>
      </c>
      <c r="B109" s="71" t="s">
        <v>65</v>
      </c>
      <c r="C109" s="68">
        <v>51563.567999999999</v>
      </c>
      <c r="D109" s="68" t="s">
        <v>88</v>
      </c>
      <c r="E109">
        <f t="shared" si="14"/>
        <v>12865.010597961791</v>
      </c>
      <c r="F109">
        <f t="shared" si="15"/>
        <v>12865</v>
      </c>
      <c r="G109">
        <f t="shared" si="16"/>
        <v>7.1624999982304871E-3</v>
      </c>
      <c r="I109">
        <f>G109</f>
        <v>7.1624999982304871E-3</v>
      </c>
      <c r="O109">
        <f t="shared" ca="1" si="17"/>
        <v>5.1551801060720735E-3</v>
      </c>
      <c r="Q109" s="2">
        <f t="shared" si="18"/>
        <v>36545.067999999999</v>
      </c>
    </row>
    <row r="110" spans="1:32" ht="12.75" customHeight="1">
      <c r="A110" s="35" t="s">
        <v>66</v>
      </c>
      <c r="B110" s="39" t="s">
        <v>65</v>
      </c>
      <c r="C110" s="40">
        <v>51697.380899999996</v>
      </c>
      <c r="D110" s="40">
        <v>8.6999999999999994E-3</v>
      </c>
      <c r="E110" s="35">
        <f t="shared" si="14"/>
        <v>13063.006269998335</v>
      </c>
      <c r="F110" s="35">
        <f t="shared" si="15"/>
        <v>13063</v>
      </c>
      <c r="G110" s="35">
        <f t="shared" si="16"/>
        <v>4.2374999975436367E-3</v>
      </c>
      <c r="H110" s="35"/>
      <c r="K110">
        <f>G110</f>
        <v>4.2374999975436367E-3</v>
      </c>
      <c r="O110">
        <f t="shared" ca="1" si="17"/>
        <v>5.5711409014855898E-3</v>
      </c>
      <c r="Q110" s="2">
        <f t="shared" si="18"/>
        <v>36678.880899999996</v>
      </c>
      <c r="R110" t="s">
        <v>104</v>
      </c>
    </row>
    <row r="111" spans="1:32" ht="12.75" customHeight="1">
      <c r="A111" s="10" t="s">
        <v>87</v>
      </c>
      <c r="B111" s="15" t="s">
        <v>65</v>
      </c>
      <c r="C111" s="10">
        <v>51699.412799999998</v>
      </c>
      <c r="D111" s="10" t="s">
        <v>88</v>
      </c>
      <c r="E111" s="35">
        <f t="shared" si="14"/>
        <v>13066.012761943517</v>
      </c>
      <c r="F111" s="35">
        <f t="shared" si="15"/>
        <v>13066</v>
      </c>
      <c r="G111" s="35"/>
      <c r="H111" s="35"/>
      <c r="M111" s="23">
        <v>8.6250000022118911E-3</v>
      </c>
      <c r="O111">
        <f t="shared" ca="1" si="17"/>
        <v>5.5774433377797361E-3</v>
      </c>
      <c r="Q111" s="2">
        <f t="shared" si="18"/>
        <v>36680.912799999998</v>
      </c>
      <c r="R111" t="s">
        <v>547</v>
      </c>
    </row>
    <row r="112" spans="1:32" ht="12.75" customHeight="1">
      <c r="A112" s="67" t="s">
        <v>392</v>
      </c>
      <c r="B112" s="71" t="s">
        <v>65</v>
      </c>
      <c r="C112" s="68">
        <v>51901.485000000001</v>
      </c>
      <c r="D112" s="68" t="s">
        <v>88</v>
      </c>
      <c r="E112">
        <f t="shared" si="14"/>
        <v>13365.00800858195</v>
      </c>
      <c r="F112">
        <f t="shared" si="15"/>
        <v>13365</v>
      </c>
      <c r="G112">
        <f t="shared" ref="G112:G117" si="20">+C112-(C$7+F112*C$8)</f>
        <v>5.4125000024214387E-3</v>
      </c>
      <c r="I112">
        <f>G112</f>
        <v>5.4125000024214387E-3</v>
      </c>
      <c r="O112">
        <f t="shared" ca="1" si="17"/>
        <v>6.2055861550961086E-3</v>
      </c>
      <c r="Q112" s="2">
        <f t="shared" si="18"/>
        <v>36882.985000000001</v>
      </c>
    </row>
    <row r="113" spans="1:18" ht="12.75" customHeight="1">
      <c r="A113" s="10" t="s">
        <v>71</v>
      </c>
      <c r="B113" s="39"/>
      <c r="C113" s="38">
        <v>51926.491199999997</v>
      </c>
      <c r="D113" s="38">
        <v>1E-4</v>
      </c>
      <c r="E113" s="35">
        <f t="shared" si="14"/>
        <v>13402.008323006639</v>
      </c>
      <c r="F113" s="35">
        <f t="shared" si="15"/>
        <v>13402</v>
      </c>
      <c r="G113" s="35">
        <f t="shared" si="20"/>
        <v>5.6249999979627319E-3</v>
      </c>
      <c r="H113" s="35"/>
      <c r="J113">
        <f>G113</f>
        <v>5.6249999979627319E-3</v>
      </c>
      <c r="O113">
        <f t="shared" ca="1" si="17"/>
        <v>6.2833162027238869E-3</v>
      </c>
      <c r="Q113" s="2">
        <f t="shared" si="18"/>
        <v>36907.991199999997</v>
      </c>
      <c r="R113" t="s">
        <v>106</v>
      </c>
    </row>
    <row r="114" spans="1:18" ht="12.75" customHeight="1">
      <c r="A114" s="67" t="s">
        <v>392</v>
      </c>
      <c r="B114" s="71" t="s">
        <v>65</v>
      </c>
      <c r="C114" s="68">
        <v>51951.496700000003</v>
      </c>
      <c r="D114" s="68" t="s">
        <v>88</v>
      </c>
      <c r="E114">
        <f t="shared" si="14"/>
        <v>13439.007601679406</v>
      </c>
      <c r="F114">
        <f t="shared" si="15"/>
        <v>13439</v>
      </c>
      <c r="G114">
        <f t="shared" si="20"/>
        <v>5.1375000039115548E-3</v>
      </c>
      <c r="K114">
        <f>G114</f>
        <v>5.1375000039115548E-3</v>
      </c>
      <c r="O114">
        <f t="shared" ca="1" si="17"/>
        <v>6.3610462503516652E-3</v>
      </c>
      <c r="Q114" s="2">
        <f t="shared" si="18"/>
        <v>36932.996700000003</v>
      </c>
    </row>
    <row r="115" spans="1:18" ht="12.75" customHeight="1">
      <c r="A115" s="10" t="s">
        <v>71</v>
      </c>
      <c r="B115" s="39"/>
      <c r="C115" s="38">
        <v>51968.393100000001</v>
      </c>
      <c r="D115" s="38">
        <v>2.9999999999999997E-4</v>
      </c>
      <c r="E115" s="35">
        <f t="shared" si="14"/>
        <v>13464.008286015505</v>
      </c>
      <c r="F115" s="35">
        <f t="shared" si="15"/>
        <v>13464</v>
      </c>
      <c r="G115" s="35">
        <f t="shared" si="20"/>
        <v>5.6000000040512532E-3</v>
      </c>
      <c r="H115" s="35"/>
      <c r="J115">
        <f>G115</f>
        <v>5.6000000040512532E-3</v>
      </c>
      <c r="O115">
        <f t="shared" ca="1" si="17"/>
        <v>6.413566552802865E-3</v>
      </c>
      <c r="Q115" s="2">
        <f t="shared" si="18"/>
        <v>36949.893100000001</v>
      </c>
      <c r="R115" t="s">
        <v>106</v>
      </c>
    </row>
    <row r="116" spans="1:18" ht="12.75" customHeight="1">
      <c r="A116" s="67" t="s">
        <v>405</v>
      </c>
      <c r="B116" s="71" t="s">
        <v>65</v>
      </c>
      <c r="C116" s="68">
        <v>51999.481</v>
      </c>
      <c r="D116" s="68" t="s">
        <v>88</v>
      </c>
      <c r="E116">
        <f t="shared" si="14"/>
        <v>13510.007361236989</v>
      </c>
      <c r="F116">
        <f t="shared" si="15"/>
        <v>13510</v>
      </c>
      <c r="G116">
        <f t="shared" si="20"/>
        <v>4.9750000034691766E-3</v>
      </c>
      <c r="I116">
        <f>G116</f>
        <v>4.9750000034691766E-3</v>
      </c>
      <c r="O116">
        <f t="shared" ca="1" si="17"/>
        <v>6.5102039093130788E-3</v>
      </c>
      <c r="Q116" s="2">
        <f t="shared" si="18"/>
        <v>36980.981</v>
      </c>
    </row>
    <row r="117" spans="1:18" ht="12.75" customHeight="1">
      <c r="A117" s="67" t="s">
        <v>405</v>
      </c>
      <c r="B117" s="71" t="s">
        <v>65</v>
      </c>
      <c r="C117" s="68">
        <v>52001.509400000003</v>
      </c>
      <c r="D117" s="68" t="s">
        <v>88</v>
      </c>
      <c r="E117">
        <f t="shared" ref="E117:E145" si="21">+(C117-C$7)/C$8</f>
        <v>13513.008674422485</v>
      </c>
      <c r="F117">
        <f t="shared" ref="F117:F146" si="22">ROUND(2*E117,0)/2</f>
        <v>13513</v>
      </c>
      <c r="G117">
        <f t="shared" si="20"/>
        <v>5.8625000019674189E-3</v>
      </c>
      <c r="K117">
        <f>G117</f>
        <v>5.8625000019674189E-3</v>
      </c>
      <c r="O117">
        <f t="shared" ref="O117:O145" ca="1" si="23">+C$11+C$12*F117</f>
        <v>6.5165063456072217E-3</v>
      </c>
      <c r="Q117" s="2">
        <f t="shared" ref="Q117:Q145" si="24">+C117-15018.5</f>
        <v>36983.009400000003</v>
      </c>
    </row>
    <row r="118" spans="1:18" ht="12.75" customHeight="1">
      <c r="A118" s="10" t="s">
        <v>87</v>
      </c>
      <c r="B118" s="15" t="s">
        <v>64</v>
      </c>
      <c r="C118" s="10">
        <v>52117.432500000003</v>
      </c>
      <c r="D118" s="10" t="s">
        <v>88</v>
      </c>
      <c r="E118" s="35">
        <f t="shared" si="21"/>
        <v>13684.533782159182</v>
      </c>
      <c r="F118" s="35">
        <f t="shared" si="22"/>
        <v>13684.5</v>
      </c>
      <c r="G118" s="35"/>
      <c r="H118" s="35"/>
      <c r="M118" s="23">
        <v>2.2831250003946479E-2</v>
      </c>
      <c r="O118">
        <f t="shared" ca="1" si="23"/>
        <v>6.8767956204224649E-3</v>
      </c>
      <c r="Q118" s="2">
        <f t="shared" si="24"/>
        <v>37098.932500000003</v>
      </c>
      <c r="R118" t="s">
        <v>547</v>
      </c>
    </row>
    <row r="119" spans="1:18" ht="12.75" customHeight="1">
      <c r="A119" s="10" t="s">
        <v>87</v>
      </c>
      <c r="B119" s="15" t="s">
        <v>65</v>
      </c>
      <c r="C119" s="10">
        <v>52118.4283</v>
      </c>
      <c r="D119" s="10" t="s">
        <v>88</v>
      </c>
      <c r="E119" s="11">
        <f t="shared" si="21"/>
        <v>13686.007213272425</v>
      </c>
      <c r="F119" s="35">
        <f t="shared" si="22"/>
        <v>13686</v>
      </c>
      <c r="G119" s="35"/>
      <c r="H119" s="35"/>
      <c r="M119" s="23">
        <v>4.8749999987194315E-3</v>
      </c>
      <c r="O119">
        <f t="shared" ca="1" si="23"/>
        <v>6.8799468385695381E-3</v>
      </c>
      <c r="Q119" s="2">
        <f t="shared" si="24"/>
        <v>37099.9283</v>
      </c>
      <c r="R119" t="s">
        <v>547</v>
      </c>
    </row>
    <row r="120" spans="1:18" ht="12.75" customHeight="1">
      <c r="A120" s="67" t="s">
        <v>419</v>
      </c>
      <c r="B120" s="71" t="s">
        <v>65</v>
      </c>
      <c r="C120" s="68">
        <v>52229.27</v>
      </c>
      <c r="D120" s="68" t="s">
        <v>88</v>
      </c>
      <c r="E120">
        <f t="shared" si="21"/>
        <v>13850.013649730889</v>
      </c>
      <c r="F120">
        <f t="shared" si="22"/>
        <v>13850</v>
      </c>
      <c r="G120">
        <f t="shared" ref="G120:G145" si="25">+C120-(C$7+F120*C$8)</f>
        <v>9.2250000016065314E-3</v>
      </c>
      <c r="I120">
        <f>G120</f>
        <v>9.2250000016065314E-3</v>
      </c>
      <c r="O120">
        <f t="shared" ca="1" si="23"/>
        <v>7.2244800226494189E-3</v>
      </c>
      <c r="Q120" s="2">
        <f t="shared" si="24"/>
        <v>37210.769999999997</v>
      </c>
    </row>
    <row r="121" spans="1:18" ht="12.75" customHeight="1">
      <c r="A121" s="47" t="s">
        <v>99</v>
      </c>
      <c r="B121" s="48" t="s">
        <v>65</v>
      </c>
      <c r="C121" s="49">
        <v>52332.672100000003</v>
      </c>
      <c r="D121" s="49">
        <v>1E-4</v>
      </c>
      <c r="E121" s="11">
        <f t="shared" si="21"/>
        <v>14003.012114598563</v>
      </c>
      <c r="F121" s="35">
        <f t="shared" si="22"/>
        <v>14003</v>
      </c>
      <c r="G121" s="35">
        <f t="shared" si="25"/>
        <v>8.1875000105355866E-3</v>
      </c>
      <c r="H121" s="35"/>
      <c r="K121">
        <f>G121</f>
        <v>8.1875000105355866E-3</v>
      </c>
      <c r="O121">
        <f t="shared" ca="1" si="23"/>
        <v>7.5459042736507748E-3</v>
      </c>
      <c r="Q121" s="2">
        <f t="shared" si="24"/>
        <v>37314.172100000003</v>
      </c>
      <c r="R121" t="s">
        <v>104</v>
      </c>
    </row>
    <row r="122" spans="1:18" ht="12.75" customHeight="1">
      <c r="A122" s="11" t="s">
        <v>63</v>
      </c>
      <c r="B122" s="44" t="s">
        <v>64</v>
      </c>
      <c r="C122" s="45">
        <v>52340.455300000001</v>
      </c>
      <c r="D122" s="45">
        <v>1.6000000000000001E-3</v>
      </c>
      <c r="E122" s="11">
        <f t="shared" si="21"/>
        <v>14014.52849242607</v>
      </c>
      <c r="F122" s="35">
        <f t="shared" si="22"/>
        <v>14014.5</v>
      </c>
      <c r="G122" s="35">
        <f t="shared" si="25"/>
        <v>1.9256250001490116E-2</v>
      </c>
      <c r="H122" s="41"/>
      <c r="J122">
        <f>G122</f>
        <v>1.9256250001490116E-2</v>
      </c>
      <c r="O122">
        <f t="shared" ca="1" si="23"/>
        <v>7.5700636127783265E-3</v>
      </c>
      <c r="Q122" s="2">
        <f t="shared" si="24"/>
        <v>37321.955300000001</v>
      </c>
      <c r="R122" t="s">
        <v>106</v>
      </c>
    </row>
    <row r="123" spans="1:18" ht="12.75" customHeight="1">
      <c r="A123" s="11" t="s">
        <v>63</v>
      </c>
      <c r="B123" s="44" t="s">
        <v>65</v>
      </c>
      <c r="C123" s="45">
        <v>52341.4594</v>
      </c>
      <c r="D123" s="45">
        <v>2.0000000000000001E-4</v>
      </c>
      <c r="E123" s="11">
        <f t="shared" si="21"/>
        <v>14016.014204598003</v>
      </c>
      <c r="F123" s="35">
        <f t="shared" si="22"/>
        <v>14016</v>
      </c>
      <c r="G123" s="35">
        <f t="shared" si="25"/>
        <v>9.6000000048661605E-3</v>
      </c>
      <c r="H123" s="41"/>
      <c r="J123">
        <f>G123</f>
        <v>9.6000000048661605E-3</v>
      </c>
      <c r="O123">
        <f t="shared" ca="1" si="23"/>
        <v>7.5732148309253997E-3</v>
      </c>
      <c r="Q123" s="2">
        <f t="shared" si="24"/>
        <v>37322.9594</v>
      </c>
      <c r="R123" t="s">
        <v>106</v>
      </c>
    </row>
    <row r="124" spans="1:18" ht="12.75" customHeight="1">
      <c r="A124" s="11" t="s">
        <v>70</v>
      </c>
      <c r="B124" s="15"/>
      <c r="C124" s="10">
        <v>52409.381699999998</v>
      </c>
      <c r="D124" s="10">
        <v>5.0000000000000001E-4</v>
      </c>
      <c r="E124" s="11">
        <f t="shared" si="21"/>
        <v>14116.515138624301</v>
      </c>
      <c r="F124" s="35">
        <f t="shared" si="22"/>
        <v>14116.5</v>
      </c>
      <c r="G124" s="35">
        <f t="shared" si="25"/>
        <v>1.0231250002107117E-2</v>
      </c>
      <c r="H124" s="41"/>
      <c r="I124" s="5"/>
      <c r="J124">
        <f>G124</f>
        <v>1.0231250002107117E-2</v>
      </c>
      <c r="O124">
        <f t="shared" ca="1" si="23"/>
        <v>7.7843464467792292E-3</v>
      </c>
      <c r="Q124" s="2">
        <f t="shared" si="24"/>
        <v>37390.881699999998</v>
      </c>
      <c r="R124" t="s">
        <v>106</v>
      </c>
    </row>
    <row r="125" spans="1:18" ht="12.75" customHeight="1">
      <c r="A125" s="12" t="s">
        <v>78</v>
      </c>
      <c r="B125" s="15" t="s">
        <v>65</v>
      </c>
      <c r="C125" s="10">
        <v>52576.650999999998</v>
      </c>
      <c r="D125" s="10">
        <v>5.0000000000000001E-3</v>
      </c>
      <c r="E125" s="11">
        <f t="shared" si="21"/>
        <v>14364.014426544843</v>
      </c>
      <c r="F125" s="35">
        <f t="shared" si="22"/>
        <v>14364</v>
      </c>
      <c r="G125" s="35">
        <f t="shared" si="25"/>
        <v>9.7499999974388629E-3</v>
      </c>
      <c r="H125" s="35"/>
      <c r="K125">
        <f>G125</f>
        <v>9.7499999974388629E-3</v>
      </c>
      <c r="O125">
        <f t="shared" ca="1" si="23"/>
        <v>8.3042974410461254E-3</v>
      </c>
      <c r="Q125" s="2">
        <f t="shared" si="24"/>
        <v>37558.150999999998</v>
      </c>
      <c r="R125" t="s">
        <v>548</v>
      </c>
    </row>
    <row r="126" spans="1:18" ht="12.75" customHeight="1">
      <c r="A126" s="11" t="s">
        <v>70</v>
      </c>
      <c r="B126" s="44"/>
      <c r="C126" s="10">
        <v>52689.516300000003</v>
      </c>
      <c r="D126" s="10">
        <v>1E-4</v>
      </c>
      <c r="E126" s="11">
        <f t="shared" si="21"/>
        <v>14531.015073889812</v>
      </c>
      <c r="F126" s="35">
        <f t="shared" si="22"/>
        <v>14531</v>
      </c>
      <c r="G126" s="35">
        <f t="shared" si="25"/>
        <v>1.0187500003667083E-2</v>
      </c>
      <c r="H126" s="41"/>
      <c r="I126" s="5"/>
      <c r="J126">
        <f>G126</f>
        <v>1.0187500003667083E-2</v>
      </c>
      <c r="O126">
        <f t="shared" ca="1" si="23"/>
        <v>8.6551330614201526E-3</v>
      </c>
      <c r="Q126" s="2">
        <f t="shared" si="24"/>
        <v>37671.016300000003</v>
      </c>
      <c r="R126" t="s">
        <v>106</v>
      </c>
    </row>
    <row r="127" spans="1:18" ht="12.75" customHeight="1">
      <c r="A127" s="12" t="s">
        <v>72</v>
      </c>
      <c r="B127" s="15" t="s">
        <v>65</v>
      </c>
      <c r="C127" s="10">
        <v>52879.421999999999</v>
      </c>
      <c r="D127" s="10">
        <v>3.0000000000000001E-3</v>
      </c>
      <c r="E127" s="11">
        <f t="shared" si="21"/>
        <v>14812.008212033221</v>
      </c>
      <c r="F127" s="35">
        <f t="shared" si="22"/>
        <v>14812</v>
      </c>
      <c r="G127" s="35">
        <f t="shared" si="25"/>
        <v>5.5500000016763806E-3</v>
      </c>
      <c r="H127" s="35"/>
      <c r="K127">
        <f>G127</f>
        <v>5.5500000016763806E-3</v>
      </c>
      <c r="O127">
        <f t="shared" ca="1" si="23"/>
        <v>9.2454612609716609E-3</v>
      </c>
      <c r="Q127" s="2">
        <f t="shared" si="24"/>
        <v>37860.921999999999</v>
      </c>
      <c r="R127" t="s">
        <v>104</v>
      </c>
    </row>
    <row r="128" spans="1:18" ht="12.75" customHeight="1">
      <c r="A128" s="13" t="s">
        <v>74</v>
      </c>
      <c r="B128" s="15"/>
      <c r="C128" s="10">
        <v>53007.835581950603</v>
      </c>
      <c r="D128" s="45">
        <v>5.0000000000000002E-5</v>
      </c>
      <c r="E128" s="11">
        <f t="shared" si="21"/>
        <v>15002.014806740683</v>
      </c>
      <c r="F128" s="35">
        <f t="shared" si="22"/>
        <v>15002</v>
      </c>
      <c r="G128" s="35">
        <f t="shared" si="25"/>
        <v>1.0006950607930776E-2</v>
      </c>
      <c r="H128" s="35"/>
      <c r="K128">
        <f>G128</f>
        <v>1.0006950607930776E-2</v>
      </c>
      <c r="O128">
        <f t="shared" ca="1" si="23"/>
        <v>9.6446155596007915E-3</v>
      </c>
      <c r="Q128" s="2">
        <f t="shared" si="24"/>
        <v>37989.335581950603</v>
      </c>
      <c r="R128" t="s">
        <v>104</v>
      </c>
    </row>
    <row r="129" spans="1:18" ht="12.75" customHeight="1">
      <c r="A129" s="42" t="s">
        <v>98</v>
      </c>
      <c r="B129" s="43" t="s">
        <v>65</v>
      </c>
      <c r="C129" s="42">
        <v>53202.468999999997</v>
      </c>
      <c r="D129" s="42">
        <v>6.0000000000000001E-3</v>
      </c>
      <c r="E129" s="11">
        <f t="shared" si="21"/>
        <v>15290.003292211515</v>
      </c>
      <c r="F129" s="35">
        <f t="shared" si="22"/>
        <v>15290</v>
      </c>
      <c r="G129" s="35">
        <f t="shared" si="25"/>
        <v>2.2250000038184226E-3</v>
      </c>
      <c r="H129" s="35"/>
      <c r="I129">
        <f>G129</f>
        <v>2.2250000038184226E-3</v>
      </c>
      <c r="O129">
        <f t="shared" ca="1" si="23"/>
        <v>1.0249649443838639E-2</v>
      </c>
      <c r="Q129" s="2">
        <f t="shared" si="24"/>
        <v>38183.968999999997</v>
      </c>
      <c r="R129" t="s">
        <v>88</v>
      </c>
    </row>
    <row r="130" spans="1:18" ht="12.75" customHeight="1">
      <c r="A130" s="46" t="s">
        <v>76</v>
      </c>
      <c r="B130" s="44" t="s">
        <v>65</v>
      </c>
      <c r="C130" s="45">
        <v>53384.277499999997</v>
      </c>
      <c r="D130" s="10">
        <v>1E-4</v>
      </c>
      <c r="E130" s="11">
        <f t="shared" si="21"/>
        <v>15559.015443801209</v>
      </c>
      <c r="F130" s="35">
        <f t="shared" si="22"/>
        <v>15559</v>
      </c>
      <c r="G130" s="35">
        <f t="shared" si="25"/>
        <v>1.043750000098953E-2</v>
      </c>
      <c r="H130" s="35"/>
      <c r="K130">
        <f>G130</f>
        <v>1.043750000098953E-2</v>
      </c>
      <c r="O130">
        <f t="shared" ca="1" si="23"/>
        <v>1.0814767898213569E-2</v>
      </c>
      <c r="Q130" s="2">
        <f t="shared" si="24"/>
        <v>38365.777499999997</v>
      </c>
      <c r="R130" t="s">
        <v>104</v>
      </c>
    </row>
    <row r="131" spans="1:18" ht="12.75" customHeight="1">
      <c r="A131" s="12" t="s">
        <v>76</v>
      </c>
      <c r="B131" s="44" t="s">
        <v>65</v>
      </c>
      <c r="C131" s="45">
        <v>53443.075299999997</v>
      </c>
      <c r="D131" s="45">
        <v>1E-4</v>
      </c>
      <c r="E131" s="11">
        <f t="shared" si="21"/>
        <v>15646.015351323358</v>
      </c>
      <c r="F131" s="35">
        <f t="shared" si="22"/>
        <v>15646</v>
      </c>
      <c r="G131" s="35">
        <f t="shared" si="25"/>
        <v>1.037499999802094E-2</v>
      </c>
      <c r="H131" s="35"/>
      <c r="K131">
        <f>G131</f>
        <v>1.037499999802094E-2</v>
      </c>
      <c r="O131">
        <f t="shared" ca="1" si="23"/>
        <v>1.099753855074375E-2</v>
      </c>
      <c r="Q131" s="2">
        <f t="shared" si="24"/>
        <v>38424.575299999997</v>
      </c>
      <c r="R131" t="s">
        <v>104</v>
      </c>
    </row>
    <row r="132" spans="1:18" ht="12.75" customHeight="1">
      <c r="A132" s="46" t="s">
        <v>75</v>
      </c>
      <c r="B132" s="44"/>
      <c r="C132" s="10">
        <v>53464.363299999997</v>
      </c>
      <c r="D132" s="10">
        <v>5.0000000000000001E-4</v>
      </c>
      <c r="E132" s="11">
        <f t="shared" si="21"/>
        <v>15677.514047385652</v>
      </c>
      <c r="F132" s="35">
        <f t="shared" si="22"/>
        <v>15677.5</v>
      </c>
      <c r="G132" s="35">
        <f t="shared" si="25"/>
        <v>9.4937499961815774E-3</v>
      </c>
      <c r="H132" s="35"/>
      <c r="J132">
        <f>G132</f>
        <v>9.4937499961815774E-3</v>
      </c>
      <c r="O132">
        <f t="shared" ca="1" si="23"/>
        <v>1.1063714131832263E-2</v>
      </c>
      <c r="Q132" s="2">
        <f t="shared" si="24"/>
        <v>38445.863299999997</v>
      </c>
      <c r="R132" t="s">
        <v>106</v>
      </c>
    </row>
    <row r="133" spans="1:18" ht="12.75" customHeight="1">
      <c r="A133" s="14" t="s">
        <v>94</v>
      </c>
      <c r="B133" s="44"/>
      <c r="C133" s="45">
        <v>53785.726069999997</v>
      </c>
      <c r="D133" s="45">
        <v>5.0000000000000002E-5</v>
      </c>
      <c r="E133" s="11">
        <f t="shared" si="21"/>
        <v>16153.017064013169</v>
      </c>
      <c r="F133" s="35">
        <f t="shared" si="22"/>
        <v>16153</v>
      </c>
      <c r="G133" s="35">
        <f t="shared" si="25"/>
        <v>1.1532500000612345E-2</v>
      </c>
      <c r="H133" s="35"/>
      <c r="K133">
        <f>G133</f>
        <v>1.1532500000612345E-2</v>
      </c>
      <c r="O133">
        <f t="shared" ca="1" si="23"/>
        <v>1.2062650284454121E-2</v>
      </c>
      <c r="Q133" s="2">
        <f t="shared" si="24"/>
        <v>38767.226069999997</v>
      </c>
      <c r="R133" t="s">
        <v>104</v>
      </c>
    </row>
    <row r="134" spans="1:18" ht="12.75" customHeight="1">
      <c r="A134" s="12" t="s">
        <v>89</v>
      </c>
      <c r="B134" s="15" t="s">
        <v>64</v>
      </c>
      <c r="C134" s="10">
        <v>54831.594290000001</v>
      </c>
      <c r="D134" s="10">
        <v>2.0000000000000001E-4</v>
      </c>
      <c r="E134" s="11">
        <f t="shared" si="21"/>
        <v>17700.531399929721</v>
      </c>
      <c r="F134" s="35">
        <f t="shared" si="22"/>
        <v>17700.5</v>
      </c>
      <c r="G134" s="35">
        <f t="shared" si="25"/>
        <v>2.1221250004600734E-2</v>
      </c>
      <c r="H134" s="35"/>
      <c r="K134">
        <f>G134</f>
        <v>2.1221250004600734E-2</v>
      </c>
      <c r="O134">
        <f t="shared" ca="1" si="23"/>
        <v>1.5313657006183506E-2</v>
      </c>
      <c r="Q134" s="2">
        <f t="shared" si="24"/>
        <v>39813.094290000001</v>
      </c>
      <c r="R134" t="s">
        <v>104</v>
      </c>
    </row>
    <row r="135" spans="1:18" ht="12.75" customHeight="1">
      <c r="A135" s="10" t="s">
        <v>86</v>
      </c>
      <c r="B135" s="15" t="s">
        <v>65</v>
      </c>
      <c r="C135" s="10">
        <v>54881.938000000002</v>
      </c>
      <c r="D135" s="10">
        <v>8.9999999999999998E-4</v>
      </c>
      <c r="E135" s="11">
        <f t="shared" si="21"/>
        <v>17775.022250171092</v>
      </c>
      <c r="F135" s="35">
        <f t="shared" si="22"/>
        <v>17775</v>
      </c>
      <c r="G135" s="35">
        <f t="shared" si="25"/>
        <v>1.5037500001199078E-2</v>
      </c>
      <c r="H135" s="35"/>
      <c r="K135">
        <f>G135</f>
        <v>1.5037500001199078E-2</v>
      </c>
      <c r="O135">
        <f t="shared" ca="1" si="23"/>
        <v>1.5470167507488086E-2</v>
      </c>
      <c r="Q135" s="2">
        <f t="shared" si="24"/>
        <v>39863.438000000002</v>
      </c>
      <c r="R135" t="s">
        <v>104</v>
      </c>
    </row>
    <row r="136" spans="1:18" ht="12.75" customHeight="1">
      <c r="A136" s="42" t="s">
        <v>91</v>
      </c>
      <c r="B136" s="43" t="s">
        <v>65</v>
      </c>
      <c r="C136" s="42">
        <v>54886.671499999997</v>
      </c>
      <c r="D136" s="42">
        <v>1E-4</v>
      </c>
      <c r="E136" s="11">
        <f t="shared" si="21"/>
        <v>17782.02615273642</v>
      </c>
      <c r="F136" s="35">
        <f t="shared" si="22"/>
        <v>17782</v>
      </c>
      <c r="G136" s="35">
        <f t="shared" si="25"/>
        <v>1.7674999995506369E-2</v>
      </c>
      <c r="H136" s="35"/>
      <c r="K136">
        <f>G136</f>
        <v>1.7674999995506369E-2</v>
      </c>
      <c r="O136">
        <f t="shared" ca="1" si="23"/>
        <v>1.5484873192174418E-2</v>
      </c>
      <c r="Q136" s="2">
        <f t="shared" si="24"/>
        <v>39868.171499999997</v>
      </c>
      <c r="R136" t="s">
        <v>104</v>
      </c>
    </row>
    <row r="137" spans="1:18" ht="12.75" customHeight="1">
      <c r="A137" s="47" t="s">
        <v>99</v>
      </c>
      <c r="B137" s="48" t="s">
        <v>65</v>
      </c>
      <c r="C137" s="49">
        <v>54912.3465</v>
      </c>
      <c r="D137" s="49">
        <v>1E-4</v>
      </c>
      <c r="E137" s="11">
        <f t="shared" si="21"/>
        <v>17820.016054155032</v>
      </c>
      <c r="F137" s="35">
        <f t="shared" si="22"/>
        <v>17820</v>
      </c>
      <c r="G137" s="35">
        <f t="shared" si="25"/>
        <v>1.0850000006030314E-2</v>
      </c>
      <c r="H137" s="35"/>
      <c r="K137">
        <f>G137</f>
        <v>1.0850000006030314E-2</v>
      </c>
      <c r="O137">
        <f t="shared" ca="1" si="23"/>
        <v>1.5564704051900247E-2</v>
      </c>
      <c r="Q137" s="2">
        <f t="shared" si="24"/>
        <v>39893.8465</v>
      </c>
      <c r="R137" t="s">
        <v>104</v>
      </c>
    </row>
    <row r="138" spans="1:18" ht="12.75" customHeight="1">
      <c r="A138" s="42" t="s">
        <v>95</v>
      </c>
      <c r="B138" s="43" t="s">
        <v>65</v>
      </c>
      <c r="C138" s="42">
        <v>54924.519500000002</v>
      </c>
      <c r="D138" s="42">
        <v>1E-4</v>
      </c>
      <c r="E138" s="11">
        <f t="shared" si="21"/>
        <v>17838.027780346616</v>
      </c>
      <c r="F138" s="35">
        <f t="shared" si="22"/>
        <v>17838</v>
      </c>
      <c r="G138" s="35">
        <f t="shared" si="25"/>
        <v>1.8775000004097819E-2</v>
      </c>
      <c r="H138" s="35"/>
      <c r="J138">
        <f>G138</f>
        <v>1.8775000004097819E-2</v>
      </c>
      <c r="O138">
        <f t="shared" ca="1" si="23"/>
        <v>1.5602518669665111E-2</v>
      </c>
      <c r="Q138" s="2">
        <f t="shared" si="24"/>
        <v>39906.019500000002</v>
      </c>
      <c r="R138" t="s">
        <v>106</v>
      </c>
    </row>
    <row r="139" spans="1:18" ht="12.75" customHeight="1">
      <c r="A139" s="42" t="s">
        <v>97</v>
      </c>
      <c r="B139" s="43" t="s">
        <v>65</v>
      </c>
      <c r="C139" s="42">
        <v>55314.477899999998</v>
      </c>
      <c r="D139" s="42">
        <v>1E-4</v>
      </c>
      <c r="E139" s="11">
        <f t="shared" si="21"/>
        <v>18415.028020789025</v>
      </c>
      <c r="F139" s="35">
        <f t="shared" si="22"/>
        <v>18415</v>
      </c>
      <c r="G139" s="35">
        <f t="shared" si="25"/>
        <v>1.8937500004540198E-2</v>
      </c>
      <c r="H139" s="35"/>
      <c r="J139">
        <f>G139</f>
        <v>1.8937500004540198E-2</v>
      </c>
      <c r="O139">
        <f t="shared" ca="1" si="23"/>
        <v>1.6814687250238845E-2</v>
      </c>
      <c r="Q139" s="2">
        <f t="shared" si="24"/>
        <v>40295.977899999998</v>
      </c>
      <c r="R139" t="s">
        <v>106</v>
      </c>
    </row>
    <row r="140" spans="1:18" ht="12.75" customHeight="1">
      <c r="A140" s="42" t="s">
        <v>96</v>
      </c>
      <c r="B140" s="43" t="s">
        <v>65</v>
      </c>
      <c r="C140" s="42">
        <v>55615.902800000003</v>
      </c>
      <c r="D140" s="42">
        <v>1E-4</v>
      </c>
      <c r="E140" s="11">
        <f t="shared" si="21"/>
        <v>18861.030055301766</v>
      </c>
      <c r="F140" s="35">
        <f t="shared" si="22"/>
        <v>18861</v>
      </c>
      <c r="G140" s="35">
        <f t="shared" si="25"/>
        <v>2.0312500004365575E-2</v>
      </c>
      <c r="H140" s="35"/>
      <c r="K140">
        <f>G140</f>
        <v>2.0312500004365575E-2</v>
      </c>
      <c r="O140">
        <f t="shared" ca="1" si="23"/>
        <v>1.7751649445968284E-2</v>
      </c>
      <c r="Q140" s="2">
        <f t="shared" si="24"/>
        <v>40597.402800000003</v>
      </c>
      <c r="R140" t="s">
        <v>104</v>
      </c>
    </row>
    <row r="141" spans="1:18" ht="12.75" customHeight="1">
      <c r="A141" s="42" t="s">
        <v>96</v>
      </c>
      <c r="B141" s="43" t="s">
        <v>65</v>
      </c>
      <c r="C141" s="42">
        <v>55684.838000000003</v>
      </c>
      <c r="D141" s="42">
        <v>2.0000000000000001E-4</v>
      </c>
      <c r="E141" s="11">
        <f t="shared" si="21"/>
        <v>18963.0297223815</v>
      </c>
      <c r="F141" s="35">
        <f t="shared" si="22"/>
        <v>18963</v>
      </c>
      <c r="G141" s="35">
        <f t="shared" si="25"/>
        <v>2.0087500008230563E-2</v>
      </c>
      <c r="H141" s="35"/>
      <c r="K141">
        <f>G141</f>
        <v>2.0087500008230563E-2</v>
      </c>
      <c r="O141">
        <f t="shared" ca="1" si="23"/>
        <v>1.7965932279969191E-2</v>
      </c>
      <c r="Q141" s="2">
        <f t="shared" si="24"/>
        <v>40666.338000000003</v>
      </c>
      <c r="R141" t="s">
        <v>104</v>
      </c>
    </row>
    <row r="142" spans="1:18" ht="12.75" customHeight="1">
      <c r="A142" s="50" t="s">
        <v>100</v>
      </c>
      <c r="B142" s="51" t="s">
        <v>65</v>
      </c>
      <c r="C142" s="50">
        <v>55980.854299999999</v>
      </c>
      <c r="D142" s="50">
        <v>6.9999999999999999E-4</v>
      </c>
      <c r="E142" s="11">
        <f t="shared" si="21"/>
        <v>19401.028945567541</v>
      </c>
      <c r="F142" s="35">
        <f t="shared" si="22"/>
        <v>19401</v>
      </c>
      <c r="G142" s="35">
        <f t="shared" si="25"/>
        <v>1.9562499997846317E-2</v>
      </c>
      <c r="H142" s="35"/>
      <c r="K142">
        <f>G142</f>
        <v>1.9562499997846317E-2</v>
      </c>
      <c r="O142">
        <f t="shared" ca="1" si="23"/>
        <v>1.8886087978914244E-2</v>
      </c>
      <c r="Q142" s="2">
        <f t="shared" si="24"/>
        <v>40962.354299999999</v>
      </c>
      <c r="R142" t="s">
        <v>104</v>
      </c>
    </row>
    <row r="143" spans="1:18" ht="12.75" customHeight="1">
      <c r="A143" s="50" t="s">
        <v>100</v>
      </c>
      <c r="B143" s="51" t="s">
        <v>65</v>
      </c>
      <c r="C143" s="50">
        <v>56045.739800000003</v>
      </c>
      <c r="D143" s="50">
        <v>5.9999999999999995E-4</v>
      </c>
      <c r="E143" s="11">
        <f t="shared" si="21"/>
        <v>19497.036491760231</v>
      </c>
      <c r="F143" s="35">
        <f t="shared" si="22"/>
        <v>19497</v>
      </c>
      <c r="G143" s="35">
        <f t="shared" si="25"/>
        <v>2.4662500007252675E-2</v>
      </c>
      <c r="H143" s="35"/>
      <c r="K143">
        <f>G143</f>
        <v>2.4662500007252675E-2</v>
      </c>
      <c r="O143">
        <f t="shared" ca="1" si="23"/>
        <v>1.9087765940326858E-2</v>
      </c>
      <c r="Q143" s="2">
        <f t="shared" si="24"/>
        <v>41027.239800000003</v>
      </c>
      <c r="R143" t="s">
        <v>104</v>
      </c>
    </row>
    <row r="144" spans="1:18" ht="12.75" customHeight="1">
      <c r="A144" s="67" t="s">
        <v>539</v>
      </c>
      <c r="B144" s="71" t="s">
        <v>65</v>
      </c>
      <c r="C144" s="68">
        <v>56297.150600000001</v>
      </c>
      <c r="D144" s="68" t="s">
        <v>88</v>
      </c>
      <c r="E144">
        <f t="shared" si="21"/>
        <v>19869.03538202601</v>
      </c>
      <c r="F144">
        <f t="shared" si="22"/>
        <v>19869</v>
      </c>
      <c r="G144">
        <f t="shared" si="25"/>
        <v>2.3912500000733417E-2</v>
      </c>
      <c r="K144">
        <f>G144</f>
        <v>2.3912500000733417E-2</v>
      </c>
      <c r="O144">
        <f t="shared" ca="1" si="23"/>
        <v>1.986926804080074E-2</v>
      </c>
      <c r="Q144" s="2">
        <f t="shared" si="24"/>
        <v>41278.650600000001</v>
      </c>
      <c r="R144" t="s">
        <v>104</v>
      </c>
    </row>
    <row r="145" spans="1:18" s="80" customFormat="1" ht="12" customHeight="1">
      <c r="A145" s="52" t="s">
        <v>101</v>
      </c>
      <c r="B145" s="53" t="s">
        <v>65</v>
      </c>
      <c r="C145" s="52">
        <v>56729.349900000001</v>
      </c>
      <c r="D145" s="52">
        <v>1.5E-3</v>
      </c>
      <c r="E145" s="11">
        <f t="shared" si="21"/>
        <v>20508.537185344117</v>
      </c>
      <c r="F145" s="11">
        <f t="shared" si="22"/>
        <v>20508.5</v>
      </c>
      <c r="G145" s="11">
        <f t="shared" si="25"/>
        <v>2.5131250004051253E-2</v>
      </c>
      <c r="H145" s="11"/>
      <c r="J145" s="80">
        <f>G145</f>
        <v>2.5131250004051253E-2</v>
      </c>
      <c r="O145" s="80">
        <f t="shared" ca="1" si="23"/>
        <v>2.1212737377502476E-2</v>
      </c>
      <c r="Q145" s="81">
        <f t="shared" si="24"/>
        <v>41710.849900000001</v>
      </c>
      <c r="R145" s="80" t="s">
        <v>106</v>
      </c>
    </row>
    <row r="146" spans="1:18" s="80" customFormat="1" ht="12" customHeight="1">
      <c r="A146" s="73" t="s">
        <v>546</v>
      </c>
      <c r="B146" s="74" t="s">
        <v>65</v>
      </c>
      <c r="C146" s="75">
        <v>57760.339190000203</v>
      </c>
      <c r="D146" s="75">
        <v>2.0000000000000001E-4</v>
      </c>
      <c r="E146" s="11">
        <f>+(C146-C$7)/C$8</f>
        <v>22034.035977583673</v>
      </c>
      <c r="F146" s="11">
        <f t="shared" si="22"/>
        <v>22034</v>
      </c>
      <c r="G146" s="11">
        <f>+C146-(C$7+F146*C$8)</f>
        <v>2.4315000206115656E-2</v>
      </c>
      <c r="H146" s="11"/>
      <c r="J146" s="80">
        <f>G146</f>
        <v>2.4315000206115656E-2</v>
      </c>
      <c r="O146" s="80">
        <f ca="1">+C$11+C$12*F146</f>
        <v>2.4417526233074804E-2</v>
      </c>
      <c r="Q146" s="81">
        <f>+C146-15018.5</f>
        <v>42741.839190000203</v>
      </c>
      <c r="R146" s="80" t="e">
        <v>#N/A</v>
      </c>
    </row>
    <row r="147" spans="1:18" s="80" customFormat="1" ht="12" customHeight="1">
      <c r="A147" s="76" t="s">
        <v>549</v>
      </c>
      <c r="B147" s="77" t="s">
        <v>65</v>
      </c>
      <c r="C147" s="84">
        <v>59271.511400000003</v>
      </c>
      <c r="D147" s="85">
        <v>5.0000000000000001E-4</v>
      </c>
      <c r="E147" s="11">
        <f t="shared" ref="E147:E148" si="26">+(C147-C$7)/C$8</f>
        <v>24270.035326539302</v>
      </c>
      <c r="F147" s="11">
        <f t="shared" ref="F147:F148" si="27">ROUND(2*E147,0)/2</f>
        <v>24270</v>
      </c>
      <c r="G147" s="11">
        <f t="shared" ref="G147:G148" si="28">+C147-(C$7+F147*C$8)</f>
        <v>2.387500000622822E-2</v>
      </c>
      <c r="H147" s="11"/>
      <c r="J147" s="80">
        <f t="shared" ref="J147:J148" si="29">G147</f>
        <v>2.387500000622822E-2</v>
      </c>
      <c r="O147" s="80">
        <f t="shared" ref="O147:O148" ca="1" si="30">+C$11+C$12*F147</f>
        <v>2.9114942084310279E-2</v>
      </c>
      <c r="Q147" s="81">
        <f t="shared" ref="Q147:Q148" si="31">+C147-15018.5</f>
        <v>44253.011400000003</v>
      </c>
    </row>
    <row r="148" spans="1:18" s="80" customFormat="1" ht="12" customHeight="1">
      <c r="A148" s="76" t="s">
        <v>549</v>
      </c>
      <c r="B148" s="77" t="s">
        <v>65</v>
      </c>
      <c r="C148" s="84">
        <v>59273.539900000003</v>
      </c>
      <c r="D148" s="85">
        <v>1.2999999999999999E-3</v>
      </c>
      <c r="E148" s="11">
        <f t="shared" si="26"/>
        <v>24273.036787689358</v>
      </c>
      <c r="F148" s="11">
        <f t="shared" si="27"/>
        <v>24273</v>
      </c>
      <c r="G148" s="11">
        <f t="shared" si="28"/>
        <v>2.4862500009476207E-2</v>
      </c>
      <c r="H148" s="11"/>
      <c r="J148" s="80">
        <f t="shared" si="29"/>
        <v>2.4862500009476207E-2</v>
      </c>
      <c r="O148" s="80">
        <f t="shared" ca="1" si="30"/>
        <v>2.9121244520604425E-2</v>
      </c>
      <c r="Q148" s="81">
        <f t="shared" si="31"/>
        <v>44255.039900000003</v>
      </c>
    </row>
    <row r="149" spans="1:18" s="80" customFormat="1" ht="12" customHeight="1">
      <c r="A149" s="78" t="s">
        <v>550</v>
      </c>
      <c r="B149" s="79" t="s">
        <v>65</v>
      </c>
      <c r="C149" s="84">
        <v>59706.750599999999</v>
      </c>
      <c r="D149" s="85">
        <v>1.1000000000000001E-3</v>
      </c>
      <c r="E149" s="11">
        <f t="shared" ref="E149" si="32">+(C149-C$7)/C$8</f>
        <v>24914.035104592454</v>
      </c>
      <c r="F149" s="11">
        <f t="shared" ref="F149" si="33">ROUND(2*E149,0)/2</f>
        <v>24914</v>
      </c>
      <c r="G149" s="11">
        <f t="shared" ref="G149" si="34">+C149-(C$7+F149*C$8)</f>
        <v>2.372500000637956E-2</v>
      </c>
      <c r="H149" s="11"/>
      <c r="K149" s="80">
        <f>G149</f>
        <v>2.372500000637956E-2</v>
      </c>
      <c r="O149" s="80">
        <f t="shared" ref="O149" ca="1" si="35">+C$11+C$12*F149</f>
        <v>3.0467865075453238E-2</v>
      </c>
      <c r="Q149" s="81">
        <f t="shared" ref="Q149" si="36">+C149-15018.5</f>
        <v>44688.250599999999</v>
      </c>
    </row>
    <row r="150" spans="1:18" s="80" customFormat="1" ht="12" customHeight="1">
      <c r="B150" s="82"/>
      <c r="C150" s="83"/>
      <c r="D150" s="83"/>
    </row>
    <row r="151" spans="1:18" s="80" customFormat="1" ht="12" customHeight="1">
      <c r="B151" s="82"/>
      <c r="C151" s="83"/>
      <c r="D151" s="83"/>
    </row>
    <row r="152" spans="1:18" s="80" customFormat="1" ht="12" customHeight="1">
      <c r="B152" s="82"/>
      <c r="C152" s="83"/>
      <c r="D152" s="83"/>
    </row>
    <row r="153" spans="1:18" s="80" customFormat="1" ht="12" customHeight="1">
      <c r="B153" s="82"/>
      <c r="C153" s="83"/>
      <c r="D153" s="83"/>
    </row>
    <row r="154" spans="1:18" s="80" customFormat="1" ht="12" customHeight="1">
      <c r="B154" s="82"/>
      <c r="C154" s="83"/>
      <c r="D154" s="83"/>
    </row>
    <row r="155" spans="1:18" s="80" customFormat="1" ht="12" customHeight="1">
      <c r="B155" s="82"/>
      <c r="C155" s="83"/>
      <c r="D155" s="83"/>
    </row>
    <row r="156" spans="1:18" s="80" customFormat="1" ht="12" customHeight="1">
      <c r="B156" s="82"/>
      <c r="C156" s="83"/>
      <c r="D156" s="83"/>
    </row>
    <row r="157" spans="1:18" ht="12.75" customHeight="1">
      <c r="C157" s="16"/>
      <c r="D157" s="16"/>
    </row>
    <row r="158" spans="1:18" ht="12.75" customHeight="1">
      <c r="C158" s="16"/>
      <c r="D158" s="16"/>
    </row>
    <row r="159" spans="1:18" ht="12.75" customHeight="1">
      <c r="C159" s="16"/>
      <c r="D159" s="16"/>
    </row>
    <row r="160" spans="1:18" ht="12.75" customHeight="1">
      <c r="C160" s="16"/>
      <c r="D160" s="16"/>
    </row>
    <row r="161" spans="3:4" ht="12.75" customHeight="1">
      <c r="C161" s="16"/>
      <c r="D161" s="16"/>
    </row>
    <row r="162" spans="3:4" ht="12.75" customHeight="1">
      <c r="C162" s="16"/>
      <c r="D162" s="16"/>
    </row>
    <row r="163" spans="3:4" ht="12.75" customHeight="1">
      <c r="C163" s="16"/>
      <c r="D163" s="16"/>
    </row>
    <row r="164" spans="3:4" ht="12.75" customHeight="1">
      <c r="C164" s="16"/>
      <c r="D164" s="16"/>
    </row>
    <row r="165" spans="3:4" ht="12.75" customHeight="1">
      <c r="C165" s="16"/>
      <c r="D165" s="16"/>
    </row>
    <row r="166" spans="3:4" ht="12.75" customHeight="1">
      <c r="C166" s="16"/>
      <c r="D166" s="16"/>
    </row>
    <row r="167" spans="3:4" ht="12.75" customHeight="1">
      <c r="C167" s="16"/>
      <c r="D167" s="16"/>
    </row>
    <row r="168" spans="3:4" ht="12.75" customHeight="1">
      <c r="C168" s="16"/>
      <c r="D168" s="16"/>
    </row>
    <row r="169" spans="3:4" ht="12.75" customHeight="1">
      <c r="C169" s="16"/>
      <c r="D169" s="16"/>
    </row>
    <row r="170" spans="3:4" ht="12.75" customHeight="1">
      <c r="C170" s="16"/>
      <c r="D170" s="16"/>
    </row>
    <row r="171" spans="3:4" ht="12.75" customHeight="1">
      <c r="C171" s="16"/>
      <c r="D171" s="16"/>
    </row>
    <row r="172" spans="3:4" ht="12.75" customHeight="1">
      <c r="C172" s="16"/>
      <c r="D172" s="16"/>
    </row>
    <row r="173" spans="3:4" ht="12.75" customHeight="1">
      <c r="C173" s="16"/>
      <c r="D173" s="16"/>
    </row>
    <row r="174" spans="3:4" ht="12.75" customHeight="1">
      <c r="C174" s="16"/>
      <c r="D174" s="16"/>
    </row>
    <row r="175" spans="3:4" ht="12.75" customHeight="1">
      <c r="C175" s="16"/>
      <c r="D175" s="16"/>
    </row>
    <row r="176" spans="3:4" ht="12.75" customHeight="1">
      <c r="C176" s="16"/>
      <c r="D176" s="16"/>
    </row>
    <row r="177" spans="3:4" ht="12.75" customHeight="1">
      <c r="C177" s="16"/>
      <c r="D177" s="16"/>
    </row>
    <row r="178" spans="3:4" ht="12.75" customHeight="1">
      <c r="C178" s="16"/>
      <c r="D178" s="16"/>
    </row>
    <row r="179" spans="3:4" ht="12.75" customHeight="1">
      <c r="C179" s="16"/>
      <c r="D179" s="16"/>
    </row>
    <row r="180" spans="3:4" ht="12.75" customHeight="1">
      <c r="C180" s="16"/>
      <c r="D180" s="16"/>
    </row>
    <row r="181" spans="3:4" ht="12.75" customHeight="1">
      <c r="C181" s="16"/>
      <c r="D181" s="16"/>
    </row>
    <row r="182" spans="3:4" ht="12.75" customHeight="1">
      <c r="C182" s="16"/>
      <c r="D182" s="16"/>
    </row>
    <row r="183" spans="3:4" ht="12.75" customHeight="1">
      <c r="C183" s="16"/>
      <c r="D183" s="16"/>
    </row>
    <row r="184" spans="3:4" ht="12.75" customHeight="1">
      <c r="C184" s="16"/>
      <c r="D184" s="16"/>
    </row>
    <row r="185" spans="3:4" ht="12.75" customHeight="1">
      <c r="C185" s="16"/>
      <c r="D185" s="16"/>
    </row>
    <row r="186" spans="3:4" ht="12.75" customHeight="1">
      <c r="C186" s="16"/>
      <c r="D186" s="16"/>
    </row>
    <row r="187" spans="3:4" ht="12.75" customHeight="1">
      <c r="C187" s="16"/>
      <c r="D187" s="16"/>
    </row>
    <row r="188" spans="3:4" ht="12.75" customHeight="1">
      <c r="C188" s="16"/>
      <c r="D188" s="16"/>
    </row>
    <row r="189" spans="3:4" ht="12.75" customHeight="1">
      <c r="C189" s="16"/>
      <c r="D189" s="16"/>
    </row>
    <row r="190" spans="3:4" ht="12.75" customHeight="1">
      <c r="C190" s="16"/>
      <c r="D190" s="16"/>
    </row>
    <row r="191" spans="3:4" ht="12.75" customHeight="1">
      <c r="C191" s="16"/>
      <c r="D191" s="16"/>
    </row>
    <row r="192" spans="3:4" ht="12.75" customHeight="1">
      <c r="C192" s="16"/>
      <c r="D192" s="16"/>
    </row>
    <row r="193" spans="3:4" ht="12.75" customHeight="1">
      <c r="C193" s="16"/>
      <c r="D193" s="16"/>
    </row>
    <row r="194" spans="3:4" ht="12.75" customHeight="1">
      <c r="C194" s="16"/>
      <c r="D194" s="16"/>
    </row>
    <row r="195" spans="3:4" ht="12.75" customHeight="1">
      <c r="C195" s="16"/>
      <c r="D195" s="16"/>
    </row>
    <row r="196" spans="3:4" ht="12.75" customHeight="1">
      <c r="C196" s="16"/>
      <c r="D196" s="16"/>
    </row>
    <row r="197" spans="3:4" ht="12.75" customHeight="1">
      <c r="C197" s="16"/>
      <c r="D197" s="16"/>
    </row>
    <row r="198" spans="3:4" ht="12.75" customHeight="1">
      <c r="C198" s="16"/>
      <c r="D198" s="16"/>
    </row>
    <row r="199" spans="3:4" ht="12.75" customHeight="1">
      <c r="C199" s="16"/>
      <c r="D199" s="16"/>
    </row>
    <row r="200" spans="3:4" ht="12.75" customHeight="1">
      <c r="C200" s="16"/>
      <c r="D200" s="16"/>
    </row>
    <row r="201" spans="3:4" ht="12.75" customHeight="1">
      <c r="C201" s="16"/>
      <c r="D201" s="16"/>
    </row>
    <row r="202" spans="3:4" ht="12.75" customHeight="1">
      <c r="C202" s="16"/>
      <c r="D202" s="16"/>
    </row>
    <row r="203" spans="3:4" ht="12.75" customHeight="1">
      <c r="C203" s="16"/>
      <c r="D203" s="16"/>
    </row>
    <row r="204" spans="3:4" ht="12.75" customHeight="1">
      <c r="C204" s="16"/>
      <c r="D204" s="16"/>
    </row>
    <row r="205" spans="3:4" ht="12.75" customHeight="1">
      <c r="C205" s="16"/>
      <c r="D205" s="16"/>
    </row>
    <row r="206" spans="3:4" ht="12.75" customHeight="1">
      <c r="C206" s="16"/>
      <c r="D206" s="16"/>
    </row>
    <row r="207" spans="3:4" ht="12.75" customHeight="1">
      <c r="C207" s="16"/>
      <c r="D207" s="16"/>
    </row>
    <row r="208" spans="3:4" ht="12.75" customHeight="1">
      <c r="C208" s="16"/>
      <c r="D208" s="16"/>
    </row>
    <row r="209" spans="3:4" ht="12.75" customHeight="1">
      <c r="C209" s="16"/>
      <c r="D209" s="16"/>
    </row>
    <row r="210" spans="3:4" ht="12.75" customHeight="1">
      <c r="C210" s="16"/>
      <c r="D210" s="16"/>
    </row>
    <row r="211" spans="3:4" ht="12.75" customHeight="1">
      <c r="C211" s="16"/>
      <c r="D211" s="16"/>
    </row>
    <row r="212" spans="3:4" ht="12.75" customHeight="1">
      <c r="C212" s="16"/>
      <c r="D212" s="16"/>
    </row>
    <row r="213" spans="3:4" ht="12.75" customHeight="1">
      <c r="C213" s="16"/>
      <c r="D213" s="16"/>
    </row>
    <row r="214" spans="3:4" ht="12.75" customHeight="1">
      <c r="C214" s="16"/>
      <c r="D214" s="16"/>
    </row>
    <row r="215" spans="3:4" ht="12.75" customHeight="1">
      <c r="C215" s="16"/>
      <c r="D215" s="16"/>
    </row>
    <row r="216" spans="3:4" ht="12.75" customHeight="1">
      <c r="C216" s="16"/>
      <c r="D216" s="16"/>
    </row>
    <row r="217" spans="3:4" ht="12.75" customHeight="1">
      <c r="C217" s="16"/>
      <c r="D217" s="16"/>
    </row>
    <row r="218" spans="3:4" ht="12.75" customHeight="1">
      <c r="C218" s="16"/>
      <c r="D218" s="16"/>
    </row>
    <row r="219" spans="3:4" ht="12.75" customHeight="1">
      <c r="C219" s="16"/>
      <c r="D219" s="16"/>
    </row>
    <row r="220" spans="3:4" ht="12.75" customHeight="1">
      <c r="C220" s="16"/>
      <c r="D220" s="16"/>
    </row>
    <row r="221" spans="3:4" ht="12.75" customHeight="1">
      <c r="C221" s="16"/>
      <c r="D221" s="16"/>
    </row>
    <row r="222" spans="3:4" ht="12.75" customHeight="1">
      <c r="C222" s="16"/>
      <c r="D222" s="16"/>
    </row>
    <row r="223" spans="3:4" ht="12.75" customHeight="1">
      <c r="C223" s="16"/>
      <c r="D223" s="16"/>
    </row>
    <row r="224" spans="3:4" ht="12.75" customHeight="1">
      <c r="C224" s="16"/>
      <c r="D224" s="16"/>
    </row>
    <row r="225" spans="3:4" ht="12.75" customHeight="1">
      <c r="C225" s="16"/>
      <c r="D225" s="16"/>
    </row>
    <row r="226" spans="3:4" ht="12.75" customHeight="1">
      <c r="C226" s="16"/>
      <c r="D226" s="16"/>
    </row>
    <row r="227" spans="3:4" ht="12.75" customHeight="1">
      <c r="C227" s="16"/>
      <c r="D227" s="16"/>
    </row>
    <row r="228" spans="3:4" ht="12.75" customHeight="1">
      <c r="C228" s="16"/>
      <c r="D228" s="16"/>
    </row>
    <row r="229" spans="3:4" ht="12.75" customHeight="1">
      <c r="C229" s="16"/>
      <c r="D229" s="16"/>
    </row>
    <row r="230" spans="3:4" ht="12.75" customHeight="1">
      <c r="C230" s="16"/>
      <c r="D230" s="16"/>
    </row>
    <row r="231" spans="3:4" ht="12.75" customHeight="1">
      <c r="C231" s="16"/>
      <c r="D231" s="16"/>
    </row>
    <row r="232" spans="3:4" ht="12.75" customHeight="1">
      <c r="C232" s="16"/>
      <c r="D232" s="16"/>
    </row>
    <row r="233" spans="3:4" ht="12.75" customHeight="1">
      <c r="C233" s="16"/>
      <c r="D233" s="16"/>
    </row>
    <row r="234" spans="3:4" ht="12.75" customHeight="1">
      <c r="C234" s="16"/>
      <c r="D234" s="16"/>
    </row>
    <row r="235" spans="3:4" ht="12.75" customHeight="1">
      <c r="C235" s="16"/>
      <c r="D235" s="16"/>
    </row>
    <row r="236" spans="3:4" ht="12.75" customHeight="1">
      <c r="C236" s="16"/>
      <c r="D236" s="16"/>
    </row>
    <row r="237" spans="3:4" ht="12.75" customHeight="1">
      <c r="C237" s="16"/>
      <c r="D237" s="16"/>
    </row>
    <row r="238" spans="3:4" ht="12.75" customHeight="1">
      <c r="C238" s="16"/>
      <c r="D238" s="16"/>
    </row>
    <row r="239" spans="3:4" ht="12.75" customHeight="1">
      <c r="C239" s="16"/>
      <c r="D239" s="16"/>
    </row>
    <row r="240" spans="3:4" ht="12.75" customHeight="1">
      <c r="C240" s="16"/>
      <c r="D240" s="16"/>
    </row>
    <row r="241" spans="3:4" ht="12.75" customHeight="1">
      <c r="C241" s="16"/>
      <c r="D241" s="16"/>
    </row>
    <row r="242" spans="3:4" ht="12.75" customHeight="1">
      <c r="C242" s="16"/>
      <c r="D242" s="16"/>
    </row>
    <row r="243" spans="3:4" ht="12.75" customHeight="1">
      <c r="C243" s="16"/>
      <c r="D243" s="16"/>
    </row>
    <row r="244" spans="3:4" ht="12.75" customHeight="1">
      <c r="C244" s="16"/>
      <c r="D244" s="16"/>
    </row>
    <row r="245" spans="3:4" ht="12.75" customHeight="1">
      <c r="C245" s="16"/>
      <c r="D245" s="16"/>
    </row>
    <row r="246" spans="3:4" ht="12.75" customHeight="1">
      <c r="C246" s="16"/>
      <c r="D246" s="16"/>
    </row>
    <row r="247" spans="3:4" ht="12.75" customHeight="1">
      <c r="C247" s="16"/>
      <c r="D247" s="16"/>
    </row>
    <row r="248" spans="3:4" ht="12.75" customHeight="1">
      <c r="C248" s="16"/>
      <c r="D248" s="16"/>
    </row>
    <row r="249" spans="3:4" ht="12.75" customHeight="1">
      <c r="C249" s="16"/>
      <c r="D249" s="16"/>
    </row>
    <row r="250" spans="3:4" ht="12.75" customHeight="1">
      <c r="C250" s="16"/>
      <c r="D250" s="16"/>
    </row>
    <row r="251" spans="3:4" ht="12.75" customHeight="1">
      <c r="C251" s="16"/>
      <c r="D251" s="16"/>
    </row>
    <row r="252" spans="3:4" ht="12.75" customHeight="1">
      <c r="C252" s="16"/>
      <c r="D252" s="16"/>
    </row>
    <row r="253" spans="3:4" ht="12.75" customHeight="1">
      <c r="C253" s="16"/>
      <c r="D253" s="16"/>
    </row>
    <row r="254" spans="3:4" ht="12.75" customHeight="1">
      <c r="C254" s="16"/>
      <c r="D254" s="16"/>
    </row>
    <row r="255" spans="3:4" ht="12.75" customHeight="1">
      <c r="C255" s="16"/>
      <c r="D255" s="16"/>
    </row>
    <row r="256" spans="3:4" ht="12.75" customHeight="1">
      <c r="C256" s="16"/>
      <c r="D256" s="16"/>
    </row>
    <row r="257" spans="3:4" ht="12.75" customHeight="1">
      <c r="C257" s="16"/>
      <c r="D257" s="16"/>
    </row>
    <row r="258" spans="3:4" ht="12.75" customHeight="1">
      <c r="C258" s="16"/>
      <c r="D258" s="16"/>
    </row>
    <row r="259" spans="3:4" ht="12.75" customHeight="1">
      <c r="C259" s="16"/>
      <c r="D259" s="16"/>
    </row>
    <row r="260" spans="3:4" ht="12.75" customHeight="1">
      <c r="C260" s="16"/>
      <c r="D260" s="16"/>
    </row>
    <row r="261" spans="3:4" ht="12.75" customHeight="1">
      <c r="C261" s="16"/>
      <c r="D261" s="16"/>
    </row>
    <row r="262" spans="3:4" ht="12.75" customHeight="1">
      <c r="C262" s="16"/>
      <c r="D262" s="16"/>
    </row>
    <row r="263" spans="3:4" ht="12.75" customHeight="1">
      <c r="C263" s="16"/>
      <c r="D263" s="16"/>
    </row>
    <row r="264" spans="3:4" ht="12.75" customHeight="1">
      <c r="C264" s="16"/>
      <c r="D264" s="16"/>
    </row>
    <row r="265" spans="3:4" ht="12.75" customHeight="1">
      <c r="C265" s="16"/>
      <c r="D265" s="16"/>
    </row>
    <row r="266" spans="3:4" ht="12.75" customHeight="1">
      <c r="C266" s="16"/>
      <c r="D266" s="16"/>
    </row>
    <row r="267" spans="3:4" ht="12.75" customHeight="1">
      <c r="C267" s="16"/>
      <c r="D267" s="16"/>
    </row>
    <row r="268" spans="3:4" ht="12.75" customHeight="1">
      <c r="C268" s="16"/>
      <c r="D268" s="16"/>
    </row>
    <row r="269" spans="3:4" ht="12.75" customHeight="1">
      <c r="C269" s="16"/>
      <c r="D269" s="16"/>
    </row>
    <row r="270" spans="3:4" ht="12.75" customHeight="1">
      <c r="C270" s="16"/>
      <c r="D270" s="16"/>
    </row>
    <row r="271" spans="3:4" ht="12.75" customHeight="1">
      <c r="C271" s="16"/>
      <c r="D271" s="16"/>
    </row>
    <row r="272" spans="3:4" ht="12.75" customHeight="1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</sheetData>
  <protectedRanges>
    <protectedRange sqref="A146:D14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1"/>
  <sheetViews>
    <sheetView topLeftCell="A91" workbookViewId="0">
      <selection activeCell="A97" sqref="A97:D135"/>
    </sheetView>
  </sheetViews>
  <sheetFormatPr defaultRowHeight="12.75"/>
  <cols>
    <col min="1" max="1" width="19.7109375" style="16" customWidth="1"/>
    <col min="2" max="2" width="4.42578125" style="19" customWidth="1"/>
    <col min="3" max="3" width="12.7109375" style="16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6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54" t="s">
        <v>102</v>
      </c>
      <c r="I1" s="55" t="s">
        <v>103</v>
      </c>
      <c r="J1" s="56" t="s">
        <v>104</v>
      </c>
    </row>
    <row r="2" spans="1:16">
      <c r="I2" s="57" t="s">
        <v>105</v>
      </c>
      <c r="J2" s="58" t="s">
        <v>106</v>
      </c>
    </row>
    <row r="3" spans="1:16">
      <c r="A3" s="59" t="s">
        <v>107</v>
      </c>
      <c r="I3" s="57" t="s">
        <v>108</v>
      </c>
      <c r="J3" s="58" t="s">
        <v>109</v>
      </c>
    </row>
    <row r="4" spans="1:16">
      <c r="I4" s="57" t="s">
        <v>110</v>
      </c>
      <c r="J4" s="58" t="s">
        <v>109</v>
      </c>
    </row>
    <row r="5" spans="1:16" ht="13.5" thickBot="1">
      <c r="I5" s="60" t="s">
        <v>111</v>
      </c>
      <c r="J5" s="61" t="s">
        <v>88</v>
      </c>
    </row>
    <row r="10" spans="1:16" ht="13.5" thickBot="1"/>
    <row r="11" spans="1:16" ht="12.75" customHeight="1" thickBot="1">
      <c r="A11" s="16" t="str">
        <f t="shared" ref="A11:A42" si="0">P11</f>
        <v> BBS 82 </v>
      </c>
      <c r="B11" s="5" t="str">
        <f t="shared" ref="B11:B42" si="1">IF(H11=INT(H11),"I","II")</f>
        <v>I</v>
      </c>
      <c r="C11" s="16">
        <f t="shared" ref="C11:C42" si="2">1*G11</f>
        <v>46807.690999999999</v>
      </c>
      <c r="D11" s="19" t="str">
        <f t="shared" ref="D11:D42" si="3">VLOOKUP(F11,I$1:J$5,2,FALSE)</f>
        <v>vis</v>
      </c>
      <c r="E11" s="62">
        <f>VLOOKUP(C11,Active!C$21:E$967,3,FALSE)</f>
        <v>5827.998002478409</v>
      </c>
      <c r="F11" s="5" t="s">
        <v>111</v>
      </c>
      <c r="G11" s="19" t="str">
        <f t="shared" ref="G11:G42" si="4">MID(I11,3,LEN(I11)-3)</f>
        <v>46807.691</v>
      </c>
      <c r="H11" s="16">
        <f t="shared" ref="H11:H42" si="5">1*K11</f>
        <v>5828</v>
      </c>
      <c r="I11" s="63" t="s">
        <v>187</v>
      </c>
      <c r="J11" s="64" t="s">
        <v>188</v>
      </c>
      <c r="K11" s="63">
        <v>5828</v>
      </c>
      <c r="L11" s="63" t="s">
        <v>189</v>
      </c>
      <c r="M11" s="64" t="s">
        <v>190</v>
      </c>
      <c r="N11" s="64"/>
      <c r="O11" s="65" t="s">
        <v>191</v>
      </c>
      <c r="P11" s="65" t="s">
        <v>192</v>
      </c>
    </row>
    <row r="12" spans="1:16" ht="12.75" customHeight="1" thickBot="1">
      <c r="A12" s="16" t="str">
        <f t="shared" si="0"/>
        <v> BBS 82 </v>
      </c>
      <c r="B12" s="5" t="str">
        <f t="shared" si="1"/>
        <v>I</v>
      </c>
      <c r="C12" s="16">
        <f t="shared" si="2"/>
        <v>46851.612999999998</v>
      </c>
      <c r="D12" s="19" t="str">
        <f t="shared" si="3"/>
        <v>vis</v>
      </c>
      <c r="E12" s="62">
        <f>VLOOKUP(C12,Active!C$21:E$967,3,FALSE)</f>
        <v>5892.9869976140717</v>
      </c>
      <c r="F12" s="5" t="s">
        <v>111</v>
      </c>
      <c r="G12" s="19" t="str">
        <f t="shared" si="4"/>
        <v>46851.613</v>
      </c>
      <c r="H12" s="16">
        <f t="shared" si="5"/>
        <v>5893</v>
      </c>
      <c r="I12" s="63" t="s">
        <v>193</v>
      </c>
      <c r="J12" s="64" t="s">
        <v>194</v>
      </c>
      <c r="K12" s="63">
        <v>5893</v>
      </c>
      <c r="L12" s="63" t="s">
        <v>142</v>
      </c>
      <c r="M12" s="64" t="s">
        <v>190</v>
      </c>
      <c r="N12" s="64"/>
      <c r="O12" s="65" t="s">
        <v>191</v>
      </c>
      <c r="P12" s="65" t="s">
        <v>192</v>
      </c>
    </row>
    <row r="13" spans="1:16" ht="12.75" customHeight="1" thickBot="1">
      <c r="A13" s="16" t="str">
        <f t="shared" si="0"/>
        <v> BBS 83 </v>
      </c>
      <c r="B13" s="5" t="str">
        <f t="shared" si="1"/>
        <v>I</v>
      </c>
      <c r="C13" s="16">
        <f t="shared" si="2"/>
        <v>46889.466999999997</v>
      </c>
      <c r="D13" s="19" t="str">
        <f t="shared" si="3"/>
        <v>vis</v>
      </c>
      <c r="E13" s="62">
        <f>VLOOKUP(C13,Active!C$21:E$967,3,FALSE)</f>
        <v>5948.9975030980077</v>
      </c>
      <c r="F13" s="5" t="s">
        <v>111</v>
      </c>
      <c r="G13" s="19" t="str">
        <f t="shared" si="4"/>
        <v>46889.467</v>
      </c>
      <c r="H13" s="16">
        <f t="shared" si="5"/>
        <v>5949</v>
      </c>
      <c r="I13" s="63" t="s">
        <v>195</v>
      </c>
      <c r="J13" s="64" t="s">
        <v>196</v>
      </c>
      <c r="K13" s="63">
        <v>5949</v>
      </c>
      <c r="L13" s="63" t="s">
        <v>130</v>
      </c>
      <c r="M13" s="64" t="s">
        <v>190</v>
      </c>
      <c r="N13" s="64"/>
      <c r="O13" s="65" t="s">
        <v>191</v>
      </c>
      <c r="P13" s="65" t="s">
        <v>197</v>
      </c>
    </row>
    <row r="14" spans="1:16" ht="12.75" customHeight="1" thickBot="1">
      <c r="A14" s="16" t="str">
        <f t="shared" si="0"/>
        <v> BBS 84 </v>
      </c>
      <c r="B14" s="5" t="str">
        <f t="shared" si="1"/>
        <v>I</v>
      </c>
      <c r="C14" s="16">
        <f t="shared" si="2"/>
        <v>46941.502</v>
      </c>
      <c r="D14" s="19" t="str">
        <f t="shared" si="3"/>
        <v>vis</v>
      </c>
      <c r="E14" s="62">
        <f>VLOOKUP(C14,Active!C$21:E$967,3,FALSE)</f>
        <v>6025.9908631882709</v>
      </c>
      <c r="F14" s="5" t="s">
        <v>111</v>
      </c>
      <c r="G14" s="19" t="str">
        <f t="shared" si="4"/>
        <v>46941.502</v>
      </c>
      <c r="H14" s="16">
        <f t="shared" si="5"/>
        <v>6026</v>
      </c>
      <c r="I14" s="63" t="s">
        <v>198</v>
      </c>
      <c r="J14" s="64" t="s">
        <v>199</v>
      </c>
      <c r="K14" s="63">
        <v>6026</v>
      </c>
      <c r="L14" s="63" t="s">
        <v>200</v>
      </c>
      <c r="M14" s="64" t="s">
        <v>190</v>
      </c>
      <c r="N14" s="64"/>
      <c r="O14" s="65" t="s">
        <v>191</v>
      </c>
      <c r="P14" s="65" t="s">
        <v>201</v>
      </c>
    </row>
    <row r="15" spans="1:16" ht="12.75" customHeight="1" thickBot="1">
      <c r="A15" s="16" t="str">
        <f t="shared" si="0"/>
        <v> BRNO 30 </v>
      </c>
      <c r="B15" s="5" t="str">
        <f t="shared" si="1"/>
        <v>I</v>
      </c>
      <c r="C15" s="16">
        <f t="shared" si="2"/>
        <v>47095.605000000003</v>
      </c>
      <c r="D15" s="19" t="str">
        <f t="shared" si="3"/>
        <v>vis</v>
      </c>
      <c r="E15" s="62">
        <f>VLOOKUP(C15,Active!C$21:E$967,3,FALSE)</f>
        <v>6254.0086929180552</v>
      </c>
      <c r="F15" s="5" t="s">
        <v>111</v>
      </c>
      <c r="G15" s="19" t="str">
        <f t="shared" si="4"/>
        <v>47095.605</v>
      </c>
      <c r="H15" s="16">
        <f t="shared" si="5"/>
        <v>6254</v>
      </c>
      <c r="I15" s="63" t="s">
        <v>202</v>
      </c>
      <c r="J15" s="64" t="s">
        <v>203</v>
      </c>
      <c r="K15" s="63">
        <v>6254</v>
      </c>
      <c r="L15" s="63" t="s">
        <v>204</v>
      </c>
      <c r="M15" s="64" t="s">
        <v>190</v>
      </c>
      <c r="N15" s="64"/>
      <c r="O15" s="65" t="s">
        <v>205</v>
      </c>
      <c r="P15" s="65" t="s">
        <v>206</v>
      </c>
    </row>
    <row r="16" spans="1:16" ht="12.75" customHeight="1" thickBot="1">
      <c r="A16" s="16" t="str">
        <f t="shared" si="0"/>
        <v> BBS 86 </v>
      </c>
      <c r="B16" s="5" t="str">
        <f t="shared" si="1"/>
        <v>I</v>
      </c>
      <c r="C16" s="16">
        <f t="shared" si="2"/>
        <v>47123.313999999998</v>
      </c>
      <c r="D16" s="19" t="str">
        <f t="shared" si="3"/>
        <v>vis</v>
      </c>
      <c r="E16" s="62">
        <f>VLOOKUP(C16,Active!C$21:E$967,3,FALSE)</f>
        <v>6295.0081935376502</v>
      </c>
      <c r="F16" s="5" t="s">
        <v>111</v>
      </c>
      <c r="G16" s="19" t="str">
        <f t="shared" si="4"/>
        <v>47123.314</v>
      </c>
      <c r="H16" s="16">
        <f t="shared" si="5"/>
        <v>6295</v>
      </c>
      <c r="I16" s="63" t="s">
        <v>207</v>
      </c>
      <c r="J16" s="64" t="s">
        <v>208</v>
      </c>
      <c r="K16" s="63">
        <v>6295</v>
      </c>
      <c r="L16" s="63" t="s">
        <v>204</v>
      </c>
      <c r="M16" s="64" t="s">
        <v>190</v>
      </c>
      <c r="N16" s="64"/>
      <c r="O16" s="65" t="s">
        <v>191</v>
      </c>
      <c r="P16" s="65" t="s">
        <v>209</v>
      </c>
    </row>
    <row r="17" spans="1:16" ht="12.75" customHeight="1" thickBot="1">
      <c r="A17" s="16" t="str">
        <f t="shared" si="0"/>
        <v> BBS 88 </v>
      </c>
      <c r="B17" s="5" t="str">
        <f t="shared" si="1"/>
        <v>I</v>
      </c>
      <c r="C17" s="16">
        <f t="shared" si="2"/>
        <v>47239.55</v>
      </c>
      <c r="D17" s="19" t="str">
        <f t="shared" si="3"/>
        <v>vis</v>
      </c>
      <c r="E17" s="62">
        <f>VLOOKUP(C17,Active!C$21:E$967,3,FALSE)</f>
        <v>6466.9962823903761</v>
      </c>
      <c r="F17" s="5" t="s">
        <v>111</v>
      </c>
      <c r="G17" s="19" t="str">
        <f t="shared" si="4"/>
        <v>47239.550</v>
      </c>
      <c r="H17" s="16">
        <f t="shared" si="5"/>
        <v>6467</v>
      </c>
      <c r="I17" s="63" t="s">
        <v>210</v>
      </c>
      <c r="J17" s="64" t="s">
        <v>211</v>
      </c>
      <c r="K17" s="63">
        <v>6467</v>
      </c>
      <c r="L17" s="63" t="s">
        <v>112</v>
      </c>
      <c r="M17" s="64" t="s">
        <v>190</v>
      </c>
      <c r="N17" s="64"/>
      <c r="O17" s="65" t="s">
        <v>191</v>
      </c>
      <c r="P17" s="65" t="s">
        <v>212</v>
      </c>
    </row>
    <row r="18" spans="1:16" ht="12.75" customHeight="1" thickBot="1">
      <c r="A18" s="16" t="str">
        <f t="shared" si="0"/>
        <v> BRNO 30 </v>
      </c>
      <c r="B18" s="5" t="str">
        <f t="shared" si="1"/>
        <v>I</v>
      </c>
      <c r="C18" s="16">
        <f t="shared" si="2"/>
        <v>47329.432999999997</v>
      </c>
      <c r="D18" s="19" t="str">
        <f t="shared" si="3"/>
        <v>vis</v>
      </c>
      <c r="E18" s="62">
        <f>VLOOKUP(C18,Active!C$21:E$967,3,FALSE)</f>
        <v>6599.9912700908135</v>
      </c>
      <c r="F18" s="5" t="s">
        <v>111</v>
      </c>
      <c r="G18" s="19" t="str">
        <f t="shared" si="4"/>
        <v>47329.433</v>
      </c>
      <c r="H18" s="16">
        <f t="shared" si="5"/>
        <v>6600</v>
      </c>
      <c r="I18" s="63" t="s">
        <v>213</v>
      </c>
      <c r="J18" s="64" t="s">
        <v>214</v>
      </c>
      <c r="K18" s="63">
        <v>6600</v>
      </c>
      <c r="L18" s="63" t="s">
        <v>200</v>
      </c>
      <c r="M18" s="64" t="s">
        <v>190</v>
      </c>
      <c r="N18" s="64"/>
      <c r="O18" s="65" t="s">
        <v>205</v>
      </c>
      <c r="P18" s="65" t="s">
        <v>206</v>
      </c>
    </row>
    <row r="19" spans="1:16" ht="12.75" customHeight="1" thickBot="1">
      <c r="A19" s="16" t="str">
        <f t="shared" si="0"/>
        <v> BRNO 30 </v>
      </c>
      <c r="B19" s="5" t="str">
        <f t="shared" si="1"/>
        <v>I</v>
      </c>
      <c r="C19" s="16">
        <f t="shared" si="2"/>
        <v>47329.442999999999</v>
      </c>
      <c r="D19" s="19" t="str">
        <f t="shared" si="3"/>
        <v>vis</v>
      </c>
      <c r="E19" s="62">
        <f>VLOOKUP(C19,Active!C$21:E$967,3,FALSE)</f>
        <v>6600.0060665470655</v>
      </c>
      <c r="F19" s="5" t="s">
        <v>111</v>
      </c>
      <c r="G19" s="19" t="str">
        <f t="shared" si="4"/>
        <v>47329.443</v>
      </c>
      <c r="H19" s="16">
        <f t="shared" si="5"/>
        <v>6600</v>
      </c>
      <c r="I19" s="63" t="s">
        <v>215</v>
      </c>
      <c r="J19" s="64" t="s">
        <v>216</v>
      </c>
      <c r="K19" s="63">
        <v>6600</v>
      </c>
      <c r="L19" s="63" t="s">
        <v>217</v>
      </c>
      <c r="M19" s="64" t="s">
        <v>190</v>
      </c>
      <c r="N19" s="64"/>
      <c r="O19" s="65" t="s">
        <v>218</v>
      </c>
      <c r="P19" s="65" t="s">
        <v>206</v>
      </c>
    </row>
    <row r="20" spans="1:16" ht="12.75" customHeight="1" thickBot="1">
      <c r="A20" s="16" t="str">
        <f t="shared" si="0"/>
        <v> BBS 90 </v>
      </c>
      <c r="B20" s="5" t="str">
        <f t="shared" si="1"/>
        <v>I</v>
      </c>
      <c r="C20" s="16">
        <f t="shared" si="2"/>
        <v>47489.623</v>
      </c>
      <c r="D20" s="19" t="str">
        <f t="shared" si="3"/>
        <v>vis</v>
      </c>
      <c r="E20" s="62">
        <f>VLOOKUP(C20,Active!C$21:E$967,3,FALSE)</f>
        <v>6837.0157027391979</v>
      </c>
      <c r="F20" s="5" t="s">
        <v>111</v>
      </c>
      <c r="G20" s="19" t="str">
        <f t="shared" si="4"/>
        <v>47489.623</v>
      </c>
      <c r="H20" s="16">
        <f t="shared" si="5"/>
        <v>6837</v>
      </c>
      <c r="I20" s="63" t="s">
        <v>219</v>
      </c>
      <c r="J20" s="64" t="s">
        <v>220</v>
      </c>
      <c r="K20" s="63">
        <v>6837</v>
      </c>
      <c r="L20" s="63" t="s">
        <v>221</v>
      </c>
      <c r="M20" s="64" t="s">
        <v>190</v>
      </c>
      <c r="N20" s="64"/>
      <c r="O20" s="65" t="s">
        <v>191</v>
      </c>
      <c r="P20" s="65" t="s">
        <v>222</v>
      </c>
    </row>
    <row r="21" spans="1:16" ht="12.75" customHeight="1" thickBot="1">
      <c r="A21" s="16" t="str">
        <f t="shared" si="0"/>
        <v> BBS 91 </v>
      </c>
      <c r="B21" s="5" t="str">
        <f t="shared" si="1"/>
        <v>I</v>
      </c>
      <c r="C21" s="16">
        <f t="shared" si="2"/>
        <v>47577.470999999998</v>
      </c>
      <c r="D21" s="19" t="str">
        <f t="shared" si="3"/>
        <v>vis</v>
      </c>
      <c r="E21" s="62">
        <f>VLOOKUP(C21,Active!C$21:E$967,3,FALSE)</f>
        <v>6966.9996115930244</v>
      </c>
      <c r="F21" s="5" t="s">
        <v>111</v>
      </c>
      <c r="G21" s="19" t="str">
        <f t="shared" si="4"/>
        <v>47577.471</v>
      </c>
      <c r="H21" s="16">
        <f t="shared" si="5"/>
        <v>6967</v>
      </c>
      <c r="I21" s="63" t="s">
        <v>223</v>
      </c>
      <c r="J21" s="64" t="s">
        <v>224</v>
      </c>
      <c r="K21" s="63">
        <v>6967</v>
      </c>
      <c r="L21" s="63" t="s">
        <v>225</v>
      </c>
      <c r="M21" s="64" t="s">
        <v>190</v>
      </c>
      <c r="N21" s="64"/>
      <c r="O21" s="65" t="s">
        <v>191</v>
      </c>
      <c r="P21" s="65" t="s">
        <v>226</v>
      </c>
    </row>
    <row r="22" spans="1:16" ht="12.75" customHeight="1" thickBot="1">
      <c r="A22" s="16" t="str">
        <f t="shared" si="0"/>
        <v> BRNO 30 </v>
      </c>
      <c r="B22" s="5" t="str">
        <f t="shared" si="1"/>
        <v>I</v>
      </c>
      <c r="C22" s="16">
        <f t="shared" si="2"/>
        <v>47592.338000000003</v>
      </c>
      <c r="D22" s="19" t="str">
        <f t="shared" si="3"/>
        <v>vis</v>
      </c>
      <c r="E22" s="62">
        <f>VLOOKUP(C22,Active!C$21:E$967,3,FALSE)</f>
        <v>6988.9975030980177</v>
      </c>
      <c r="F22" s="5" t="s">
        <v>111</v>
      </c>
      <c r="G22" s="19" t="str">
        <f t="shared" si="4"/>
        <v>47592.338</v>
      </c>
      <c r="H22" s="16">
        <f t="shared" si="5"/>
        <v>6989</v>
      </c>
      <c r="I22" s="63" t="s">
        <v>227</v>
      </c>
      <c r="J22" s="64" t="s">
        <v>228</v>
      </c>
      <c r="K22" s="63">
        <v>6989</v>
      </c>
      <c r="L22" s="63" t="s">
        <v>130</v>
      </c>
      <c r="M22" s="64" t="s">
        <v>190</v>
      </c>
      <c r="N22" s="64"/>
      <c r="O22" s="65" t="s">
        <v>218</v>
      </c>
      <c r="P22" s="65" t="s">
        <v>206</v>
      </c>
    </row>
    <row r="23" spans="1:16" ht="12.75" customHeight="1" thickBot="1">
      <c r="A23" s="16" t="str">
        <f t="shared" si="0"/>
        <v> BRNO 30 </v>
      </c>
      <c r="B23" s="5" t="str">
        <f t="shared" si="1"/>
        <v>I</v>
      </c>
      <c r="C23" s="16">
        <f t="shared" si="2"/>
        <v>47592.341999999997</v>
      </c>
      <c r="D23" s="19" t="str">
        <f t="shared" si="3"/>
        <v>vis</v>
      </c>
      <c r="E23" s="62">
        <f>VLOOKUP(C23,Active!C$21:E$967,3,FALSE)</f>
        <v>6989.003421680507</v>
      </c>
      <c r="F23" s="5" t="s">
        <v>111</v>
      </c>
      <c r="G23" s="19" t="str">
        <f t="shared" si="4"/>
        <v>47592.342</v>
      </c>
      <c r="H23" s="16">
        <f t="shared" si="5"/>
        <v>6989</v>
      </c>
      <c r="I23" s="63" t="s">
        <v>229</v>
      </c>
      <c r="J23" s="64" t="s">
        <v>230</v>
      </c>
      <c r="K23" s="63">
        <v>6989</v>
      </c>
      <c r="L23" s="63" t="s">
        <v>115</v>
      </c>
      <c r="M23" s="64" t="s">
        <v>190</v>
      </c>
      <c r="N23" s="64"/>
      <c r="O23" s="65" t="s">
        <v>231</v>
      </c>
      <c r="P23" s="65" t="s">
        <v>206</v>
      </c>
    </row>
    <row r="24" spans="1:16" ht="12.75" customHeight="1" thickBot="1">
      <c r="A24" s="16" t="str">
        <f t="shared" si="0"/>
        <v> BBS 91 </v>
      </c>
      <c r="B24" s="5" t="str">
        <f t="shared" si="1"/>
        <v>I</v>
      </c>
      <c r="C24" s="16">
        <f t="shared" si="2"/>
        <v>47592.341999999997</v>
      </c>
      <c r="D24" s="19" t="str">
        <f t="shared" si="3"/>
        <v>vis</v>
      </c>
      <c r="E24" s="62">
        <f>VLOOKUP(C24,Active!C$21:E$967,3,FALSE)</f>
        <v>6989.003421680507</v>
      </c>
      <c r="F24" s="5" t="s">
        <v>111</v>
      </c>
      <c r="G24" s="19" t="str">
        <f t="shared" si="4"/>
        <v>47592.342</v>
      </c>
      <c r="H24" s="16">
        <f t="shared" si="5"/>
        <v>6989</v>
      </c>
      <c r="I24" s="63" t="s">
        <v>229</v>
      </c>
      <c r="J24" s="64" t="s">
        <v>230</v>
      </c>
      <c r="K24" s="63">
        <v>6989</v>
      </c>
      <c r="L24" s="63" t="s">
        <v>115</v>
      </c>
      <c r="M24" s="64" t="s">
        <v>190</v>
      </c>
      <c r="N24" s="64"/>
      <c r="O24" s="65" t="s">
        <v>232</v>
      </c>
      <c r="P24" s="65" t="s">
        <v>226</v>
      </c>
    </row>
    <row r="25" spans="1:16" ht="12.75" customHeight="1" thickBot="1">
      <c r="A25" s="16" t="str">
        <f t="shared" si="0"/>
        <v> BRNO 30 </v>
      </c>
      <c r="B25" s="5" t="str">
        <f t="shared" si="1"/>
        <v>I</v>
      </c>
      <c r="C25" s="16">
        <f t="shared" si="2"/>
        <v>47673.444000000003</v>
      </c>
      <c r="D25" s="19" t="str">
        <f t="shared" si="3"/>
        <v>vis</v>
      </c>
      <c r="E25" s="62">
        <f>VLOOKUP(C25,Active!C$21:E$967,3,FALSE)</f>
        <v>7109.0056411489541</v>
      </c>
      <c r="F25" s="5" t="s">
        <v>111</v>
      </c>
      <c r="G25" s="19" t="str">
        <f t="shared" si="4"/>
        <v>47673.444</v>
      </c>
      <c r="H25" s="16">
        <f t="shared" si="5"/>
        <v>7109</v>
      </c>
      <c r="I25" s="63" t="s">
        <v>233</v>
      </c>
      <c r="J25" s="64" t="s">
        <v>234</v>
      </c>
      <c r="K25" s="63">
        <v>7109</v>
      </c>
      <c r="L25" s="63" t="s">
        <v>217</v>
      </c>
      <c r="M25" s="64" t="s">
        <v>190</v>
      </c>
      <c r="N25" s="64"/>
      <c r="O25" s="65" t="s">
        <v>218</v>
      </c>
      <c r="P25" s="65" t="s">
        <v>206</v>
      </c>
    </row>
    <row r="26" spans="1:16" ht="12.75" customHeight="1" thickBot="1">
      <c r="A26" s="16" t="str">
        <f t="shared" si="0"/>
        <v> BBS 92 </v>
      </c>
      <c r="B26" s="5" t="str">
        <f t="shared" si="1"/>
        <v>I</v>
      </c>
      <c r="C26" s="16">
        <f t="shared" si="2"/>
        <v>47698.434000000001</v>
      </c>
      <c r="D26" s="19" t="str">
        <f t="shared" si="3"/>
        <v>vis</v>
      </c>
      <c r="E26" s="62">
        <f>VLOOKUP(C26,Active!C$21:E$967,3,FALSE)</f>
        <v>7145.9819853145227</v>
      </c>
      <c r="F26" s="5" t="s">
        <v>111</v>
      </c>
      <c r="G26" s="19" t="str">
        <f t="shared" si="4"/>
        <v>47698.434</v>
      </c>
      <c r="H26" s="16">
        <f t="shared" si="5"/>
        <v>7146</v>
      </c>
      <c r="I26" s="63" t="s">
        <v>235</v>
      </c>
      <c r="J26" s="64" t="s">
        <v>236</v>
      </c>
      <c r="K26" s="63">
        <v>7146</v>
      </c>
      <c r="L26" s="63" t="s">
        <v>124</v>
      </c>
      <c r="M26" s="64" t="s">
        <v>190</v>
      </c>
      <c r="N26" s="64"/>
      <c r="O26" s="65" t="s">
        <v>191</v>
      </c>
      <c r="P26" s="65" t="s">
        <v>237</v>
      </c>
    </row>
    <row r="27" spans="1:16" ht="12.75" customHeight="1" thickBot="1">
      <c r="A27" s="16" t="str">
        <f t="shared" si="0"/>
        <v> BBS 94 </v>
      </c>
      <c r="B27" s="5" t="str">
        <f t="shared" si="1"/>
        <v>I</v>
      </c>
      <c r="C27" s="16">
        <f t="shared" si="2"/>
        <v>47946.478999999999</v>
      </c>
      <c r="D27" s="19" t="str">
        <f t="shared" si="3"/>
        <v>vis</v>
      </c>
      <c r="E27" s="62">
        <f>VLOOKUP(C27,Active!C$21:E$967,3,FALSE)</f>
        <v>7513.0006843361052</v>
      </c>
      <c r="F27" s="5" t="s">
        <v>111</v>
      </c>
      <c r="G27" s="19" t="str">
        <f t="shared" si="4"/>
        <v>47946.479</v>
      </c>
      <c r="H27" s="16">
        <f t="shared" si="5"/>
        <v>7513</v>
      </c>
      <c r="I27" s="63" t="s">
        <v>238</v>
      </c>
      <c r="J27" s="64" t="s">
        <v>239</v>
      </c>
      <c r="K27" s="63">
        <v>7513</v>
      </c>
      <c r="L27" s="63" t="s">
        <v>240</v>
      </c>
      <c r="M27" s="64" t="s">
        <v>190</v>
      </c>
      <c r="N27" s="64"/>
      <c r="O27" s="65" t="s">
        <v>191</v>
      </c>
      <c r="P27" s="65" t="s">
        <v>241</v>
      </c>
    </row>
    <row r="28" spans="1:16" ht="12.75" customHeight="1" thickBot="1">
      <c r="A28" s="16" t="str">
        <f t="shared" si="0"/>
        <v> BRNO 31 </v>
      </c>
      <c r="B28" s="5" t="str">
        <f t="shared" si="1"/>
        <v>I</v>
      </c>
      <c r="C28" s="16">
        <f t="shared" si="2"/>
        <v>47967.428</v>
      </c>
      <c r="D28" s="19" t="str">
        <f t="shared" si="3"/>
        <v>vis</v>
      </c>
      <c r="E28" s="62">
        <f>VLOOKUP(C28,Active!C$21:E$967,3,FALSE)</f>
        <v>7543.9977805315666</v>
      </c>
      <c r="F28" s="5" t="s">
        <v>111</v>
      </c>
      <c r="G28" s="19" t="str">
        <f t="shared" si="4"/>
        <v>47967.428</v>
      </c>
      <c r="H28" s="16">
        <f t="shared" si="5"/>
        <v>7544</v>
      </c>
      <c r="I28" s="63" t="s">
        <v>242</v>
      </c>
      <c r="J28" s="64" t="s">
        <v>243</v>
      </c>
      <c r="K28" s="63">
        <v>7544</v>
      </c>
      <c r="L28" s="63" t="s">
        <v>130</v>
      </c>
      <c r="M28" s="64" t="s">
        <v>190</v>
      </c>
      <c r="N28" s="64"/>
      <c r="O28" s="65" t="s">
        <v>231</v>
      </c>
      <c r="P28" s="65" t="s">
        <v>244</v>
      </c>
    </row>
    <row r="29" spans="1:16" ht="12.75" customHeight="1" thickBot="1">
      <c r="A29" s="16" t="str">
        <f t="shared" si="0"/>
        <v> BRNO 31 </v>
      </c>
      <c r="B29" s="5" t="str">
        <f t="shared" si="1"/>
        <v>I</v>
      </c>
      <c r="C29" s="16">
        <f t="shared" si="2"/>
        <v>47967.43</v>
      </c>
      <c r="D29" s="19" t="str">
        <f t="shared" si="3"/>
        <v>vis</v>
      </c>
      <c r="E29" s="62">
        <f>VLOOKUP(C29,Active!C$21:E$967,3,FALSE)</f>
        <v>7544.0007398228172</v>
      </c>
      <c r="F29" s="5" t="s">
        <v>111</v>
      </c>
      <c r="G29" s="19" t="str">
        <f t="shared" si="4"/>
        <v>47967.430</v>
      </c>
      <c r="H29" s="16">
        <f t="shared" si="5"/>
        <v>7544</v>
      </c>
      <c r="I29" s="63" t="s">
        <v>245</v>
      </c>
      <c r="J29" s="64" t="s">
        <v>246</v>
      </c>
      <c r="K29" s="63">
        <v>7544</v>
      </c>
      <c r="L29" s="63" t="s">
        <v>247</v>
      </c>
      <c r="M29" s="64" t="s">
        <v>190</v>
      </c>
      <c r="N29" s="64"/>
      <c r="O29" s="65" t="s">
        <v>218</v>
      </c>
      <c r="P29" s="65" t="s">
        <v>244</v>
      </c>
    </row>
    <row r="30" spans="1:16" ht="12.75" customHeight="1" thickBot="1">
      <c r="A30" s="16" t="str">
        <f t="shared" si="0"/>
        <v> BBS 95 </v>
      </c>
      <c r="B30" s="5" t="str">
        <f t="shared" si="1"/>
        <v>I</v>
      </c>
      <c r="C30" s="16">
        <f t="shared" si="2"/>
        <v>48013.392</v>
      </c>
      <c r="D30" s="19" t="str">
        <f t="shared" si="3"/>
        <v>vis</v>
      </c>
      <c r="E30" s="62">
        <f>VLOOKUP(C30,Active!C$21:E$967,3,FALSE)</f>
        <v>7612.0082120332218</v>
      </c>
      <c r="F30" s="5" t="s">
        <v>111</v>
      </c>
      <c r="G30" s="19" t="str">
        <f t="shared" si="4"/>
        <v>48013.392</v>
      </c>
      <c r="H30" s="16">
        <f t="shared" si="5"/>
        <v>7612</v>
      </c>
      <c r="I30" s="63" t="s">
        <v>248</v>
      </c>
      <c r="J30" s="64" t="s">
        <v>249</v>
      </c>
      <c r="K30" s="63">
        <v>7612</v>
      </c>
      <c r="L30" s="63" t="s">
        <v>204</v>
      </c>
      <c r="M30" s="64" t="s">
        <v>190</v>
      </c>
      <c r="N30" s="64"/>
      <c r="O30" s="65" t="s">
        <v>232</v>
      </c>
      <c r="P30" s="65" t="s">
        <v>250</v>
      </c>
    </row>
    <row r="31" spans="1:16" ht="12.75" customHeight="1" thickBot="1">
      <c r="A31" s="16" t="str">
        <f t="shared" si="0"/>
        <v> BBS 95 </v>
      </c>
      <c r="B31" s="5" t="str">
        <f t="shared" si="1"/>
        <v>I</v>
      </c>
      <c r="C31" s="16">
        <f t="shared" si="2"/>
        <v>48015.421000000002</v>
      </c>
      <c r="D31" s="19" t="str">
        <f t="shared" si="3"/>
        <v>vis</v>
      </c>
      <c r="E31" s="62">
        <f>VLOOKUP(C31,Active!C$21:E$967,3,FALSE)</f>
        <v>7615.0104130060927</v>
      </c>
      <c r="F31" s="5" t="s">
        <v>111</v>
      </c>
      <c r="G31" s="19" t="str">
        <f t="shared" si="4"/>
        <v>48015.421</v>
      </c>
      <c r="H31" s="16">
        <f t="shared" si="5"/>
        <v>7615</v>
      </c>
      <c r="I31" s="63" t="s">
        <v>251</v>
      </c>
      <c r="J31" s="64" t="s">
        <v>252</v>
      </c>
      <c r="K31" s="63">
        <v>7615</v>
      </c>
      <c r="L31" s="63" t="s">
        <v>154</v>
      </c>
      <c r="M31" s="64" t="s">
        <v>190</v>
      </c>
      <c r="N31" s="64"/>
      <c r="O31" s="65" t="s">
        <v>232</v>
      </c>
      <c r="P31" s="65" t="s">
        <v>250</v>
      </c>
    </row>
    <row r="32" spans="1:16" ht="12.75" customHeight="1" thickBot="1">
      <c r="A32" s="16" t="str">
        <f t="shared" si="0"/>
        <v> BBS 95 </v>
      </c>
      <c r="B32" s="5" t="str">
        <f t="shared" si="1"/>
        <v>I</v>
      </c>
      <c r="C32" s="16">
        <f t="shared" si="2"/>
        <v>48040.425000000003</v>
      </c>
      <c r="D32" s="19" t="str">
        <f t="shared" si="3"/>
        <v>vis</v>
      </c>
      <c r="E32" s="62">
        <f>VLOOKUP(C32,Active!C$21:E$967,3,FALSE)</f>
        <v>7652.0074722104146</v>
      </c>
      <c r="F32" s="5" t="s">
        <v>111</v>
      </c>
      <c r="G32" s="19" t="str">
        <f t="shared" si="4"/>
        <v>48040.425</v>
      </c>
      <c r="H32" s="16">
        <f t="shared" si="5"/>
        <v>7652</v>
      </c>
      <c r="I32" s="63" t="s">
        <v>253</v>
      </c>
      <c r="J32" s="64" t="s">
        <v>254</v>
      </c>
      <c r="K32" s="63">
        <v>7652</v>
      </c>
      <c r="L32" s="63" t="s">
        <v>255</v>
      </c>
      <c r="M32" s="64" t="s">
        <v>190</v>
      </c>
      <c r="N32" s="64"/>
      <c r="O32" s="65" t="s">
        <v>232</v>
      </c>
      <c r="P32" s="65" t="s">
        <v>250</v>
      </c>
    </row>
    <row r="33" spans="1:16" ht="12.75" customHeight="1" thickBot="1">
      <c r="A33" s="16" t="str">
        <f t="shared" si="0"/>
        <v> BBS 95 </v>
      </c>
      <c r="B33" s="5" t="str">
        <f t="shared" si="1"/>
        <v>I</v>
      </c>
      <c r="C33" s="16">
        <f t="shared" si="2"/>
        <v>48042.46</v>
      </c>
      <c r="D33" s="19" t="str">
        <f t="shared" si="3"/>
        <v>vis</v>
      </c>
      <c r="E33" s="62">
        <f>VLOOKUP(C33,Active!C$21:E$967,3,FALSE)</f>
        <v>7655.0185510570245</v>
      </c>
      <c r="F33" s="5" t="s">
        <v>111</v>
      </c>
      <c r="G33" s="19" t="str">
        <f t="shared" si="4"/>
        <v>48042.460</v>
      </c>
      <c r="H33" s="16">
        <f t="shared" si="5"/>
        <v>7655</v>
      </c>
      <c r="I33" s="63" t="s">
        <v>256</v>
      </c>
      <c r="J33" s="64" t="s">
        <v>257</v>
      </c>
      <c r="K33" s="63">
        <v>7655</v>
      </c>
      <c r="L33" s="63" t="s">
        <v>258</v>
      </c>
      <c r="M33" s="64" t="s">
        <v>190</v>
      </c>
      <c r="N33" s="64"/>
      <c r="O33" s="65" t="s">
        <v>191</v>
      </c>
      <c r="P33" s="65" t="s">
        <v>250</v>
      </c>
    </row>
    <row r="34" spans="1:16" ht="12.75" customHeight="1" thickBot="1">
      <c r="A34" s="16" t="str">
        <f t="shared" si="0"/>
        <v> BBS 95 </v>
      </c>
      <c r="B34" s="5" t="str">
        <f t="shared" si="1"/>
        <v>I</v>
      </c>
      <c r="C34" s="16">
        <f t="shared" si="2"/>
        <v>48069.483</v>
      </c>
      <c r="D34" s="19" t="str">
        <f t="shared" si="3"/>
        <v>vis</v>
      </c>
      <c r="E34" s="62">
        <f>VLOOKUP(C34,Active!C$21:E$967,3,FALSE)</f>
        <v>7695.0030147779653</v>
      </c>
      <c r="F34" s="5" t="s">
        <v>111</v>
      </c>
      <c r="G34" s="19" t="str">
        <f t="shared" si="4"/>
        <v>48069.483</v>
      </c>
      <c r="H34" s="16">
        <f t="shared" si="5"/>
        <v>7695</v>
      </c>
      <c r="I34" s="63" t="s">
        <v>259</v>
      </c>
      <c r="J34" s="64" t="s">
        <v>260</v>
      </c>
      <c r="K34" s="63">
        <v>7695</v>
      </c>
      <c r="L34" s="63" t="s">
        <v>115</v>
      </c>
      <c r="M34" s="64" t="s">
        <v>190</v>
      </c>
      <c r="N34" s="64"/>
      <c r="O34" s="65" t="s">
        <v>232</v>
      </c>
      <c r="P34" s="65" t="s">
        <v>250</v>
      </c>
    </row>
    <row r="35" spans="1:16" ht="12.75" customHeight="1" thickBot="1">
      <c r="A35" s="16" t="str">
        <f t="shared" si="0"/>
        <v> BBS 96 </v>
      </c>
      <c r="B35" s="5" t="str">
        <f t="shared" si="1"/>
        <v>I</v>
      </c>
      <c r="C35" s="16">
        <f t="shared" si="2"/>
        <v>48088.411</v>
      </c>
      <c r="D35" s="19" t="str">
        <f t="shared" si="3"/>
        <v>vis</v>
      </c>
      <c r="E35" s="62">
        <f>VLOOKUP(C35,Active!C$21:E$967,3,FALSE)</f>
        <v>7723.0097471655581</v>
      </c>
      <c r="F35" s="5" t="s">
        <v>111</v>
      </c>
      <c r="G35" s="19" t="str">
        <f t="shared" si="4"/>
        <v>48088.411</v>
      </c>
      <c r="H35" s="16">
        <f t="shared" si="5"/>
        <v>7723</v>
      </c>
      <c r="I35" s="63" t="s">
        <v>261</v>
      </c>
      <c r="J35" s="64" t="s">
        <v>262</v>
      </c>
      <c r="K35" s="63">
        <v>7723</v>
      </c>
      <c r="L35" s="63" t="s">
        <v>154</v>
      </c>
      <c r="M35" s="64" t="s">
        <v>190</v>
      </c>
      <c r="N35" s="64"/>
      <c r="O35" s="65" t="s">
        <v>232</v>
      </c>
      <c r="P35" s="65" t="s">
        <v>263</v>
      </c>
    </row>
    <row r="36" spans="1:16" ht="12.75" customHeight="1" thickBot="1">
      <c r="A36" s="16" t="str">
        <f t="shared" si="0"/>
        <v> BBS 96 </v>
      </c>
      <c r="B36" s="5" t="str">
        <f t="shared" si="1"/>
        <v>I</v>
      </c>
      <c r="C36" s="16">
        <f t="shared" si="2"/>
        <v>48113.413999999997</v>
      </c>
      <c r="D36" s="19" t="str">
        <f t="shared" si="3"/>
        <v>vis</v>
      </c>
      <c r="E36" s="62">
        <f>VLOOKUP(C36,Active!C$21:E$967,3,FALSE)</f>
        <v>7760.0053267242492</v>
      </c>
      <c r="F36" s="5" t="s">
        <v>111</v>
      </c>
      <c r="G36" s="19" t="str">
        <f t="shared" si="4"/>
        <v>48113.414</v>
      </c>
      <c r="H36" s="16">
        <f t="shared" si="5"/>
        <v>7760</v>
      </c>
      <c r="I36" s="63" t="s">
        <v>264</v>
      </c>
      <c r="J36" s="64" t="s">
        <v>265</v>
      </c>
      <c r="K36" s="63">
        <v>7760</v>
      </c>
      <c r="L36" s="63" t="s">
        <v>217</v>
      </c>
      <c r="M36" s="64" t="s">
        <v>190</v>
      </c>
      <c r="N36" s="64"/>
      <c r="O36" s="65" t="s">
        <v>232</v>
      </c>
      <c r="P36" s="65" t="s">
        <v>263</v>
      </c>
    </row>
    <row r="37" spans="1:16" ht="12.75" customHeight="1" thickBot="1">
      <c r="A37" s="16" t="str">
        <f t="shared" si="0"/>
        <v> BBS 97 </v>
      </c>
      <c r="B37" s="5" t="str">
        <f t="shared" si="1"/>
        <v>I</v>
      </c>
      <c r="C37" s="16">
        <f t="shared" si="2"/>
        <v>48304.675000000003</v>
      </c>
      <c r="D37" s="19" t="str">
        <f t="shared" si="3"/>
        <v>vis</v>
      </c>
      <c r="E37" s="62">
        <f>VLOOKUP(C37,Active!C$21:E$967,3,FALSE)</f>
        <v>8043.0038285830633</v>
      </c>
      <c r="F37" s="5" t="s">
        <v>111</v>
      </c>
      <c r="G37" s="19" t="str">
        <f t="shared" si="4"/>
        <v>48304.675</v>
      </c>
      <c r="H37" s="16">
        <f t="shared" si="5"/>
        <v>8043</v>
      </c>
      <c r="I37" s="63" t="s">
        <v>266</v>
      </c>
      <c r="J37" s="64" t="s">
        <v>267</v>
      </c>
      <c r="K37" s="63">
        <v>8043</v>
      </c>
      <c r="L37" s="63" t="s">
        <v>268</v>
      </c>
      <c r="M37" s="64" t="s">
        <v>190</v>
      </c>
      <c r="N37" s="64"/>
      <c r="O37" s="65" t="s">
        <v>191</v>
      </c>
      <c r="P37" s="65" t="s">
        <v>269</v>
      </c>
    </row>
    <row r="38" spans="1:16" ht="12.75" customHeight="1" thickBot="1">
      <c r="A38" s="16" t="str">
        <f t="shared" si="0"/>
        <v> BBS 97 </v>
      </c>
      <c r="B38" s="5" t="str">
        <f t="shared" si="1"/>
        <v>I</v>
      </c>
      <c r="C38" s="16">
        <f t="shared" si="2"/>
        <v>48330.356</v>
      </c>
      <c r="D38" s="19" t="str">
        <f t="shared" si="3"/>
        <v>vis</v>
      </c>
      <c r="E38" s="62">
        <f>VLOOKUP(C38,Active!C$21:E$967,3,FALSE)</f>
        <v>8081.0026078754181</v>
      </c>
      <c r="F38" s="5" t="s">
        <v>111</v>
      </c>
      <c r="G38" s="19" t="str">
        <f t="shared" si="4"/>
        <v>48330.356</v>
      </c>
      <c r="H38" s="16">
        <f t="shared" si="5"/>
        <v>8081</v>
      </c>
      <c r="I38" s="63" t="s">
        <v>270</v>
      </c>
      <c r="J38" s="64" t="s">
        <v>271</v>
      </c>
      <c r="K38" s="63">
        <v>8081</v>
      </c>
      <c r="L38" s="63" t="s">
        <v>115</v>
      </c>
      <c r="M38" s="64" t="s">
        <v>190</v>
      </c>
      <c r="N38" s="64"/>
      <c r="O38" s="65" t="s">
        <v>232</v>
      </c>
      <c r="P38" s="65" t="s">
        <v>269</v>
      </c>
    </row>
    <row r="39" spans="1:16" ht="12.75" customHeight="1" thickBot="1">
      <c r="A39" s="16" t="str">
        <f t="shared" si="0"/>
        <v> BBS 97 </v>
      </c>
      <c r="B39" s="5" t="str">
        <f t="shared" si="1"/>
        <v>I</v>
      </c>
      <c r="C39" s="16">
        <f t="shared" si="2"/>
        <v>48357.385999999999</v>
      </c>
      <c r="D39" s="19" t="str">
        <f t="shared" si="3"/>
        <v>vis</v>
      </c>
      <c r="E39" s="62">
        <f>VLOOKUP(C39,Active!C$21:E$967,3,FALSE)</f>
        <v>8120.9974291157287</v>
      </c>
      <c r="F39" s="5" t="s">
        <v>111</v>
      </c>
      <c r="G39" s="19" t="str">
        <f t="shared" si="4"/>
        <v>48357.386</v>
      </c>
      <c r="H39" s="16">
        <f t="shared" si="5"/>
        <v>8121</v>
      </c>
      <c r="I39" s="63" t="s">
        <v>272</v>
      </c>
      <c r="J39" s="64" t="s">
        <v>273</v>
      </c>
      <c r="K39" s="63">
        <v>8121</v>
      </c>
      <c r="L39" s="63" t="s">
        <v>130</v>
      </c>
      <c r="M39" s="64" t="s">
        <v>190</v>
      </c>
      <c r="N39" s="64"/>
      <c r="O39" s="65" t="s">
        <v>232</v>
      </c>
      <c r="P39" s="65" t="s">
        <v>269</v>
      </c>
    </row>
    <row r="40" spans="1:16" ht="12.75" customHeight="1" thickBot="1">
      <c r="A40" s="16" t="str">
        <f t="shared" si="0"/>
        <v> BBS 97 </v>
      </c>
      <c r="B40" s="5" t="str">
        <f t="shared" si="1"/>
        <v>I</v>
      </c>
      <c r="C40" s="16">
        <f t="shared" si="2"/>
        <v>48361.446000000004</v>
      </c>
      <c r="D40" s="19" t="str">
        <f t="shared" si="3"/>
        <v>vis</v>
      </c>
      <c r="E40" s="62">
        <f>VLOOKUP(C40,Active!C$21:E$967,3,FALSE)</f>
        <v>8127.0047903527202</v>
      </c>
      <c r="F40" s="5" t="s">
        <v>111</v>
      </c>
      <c r="G40" s="19" t="str">
        <f t="shared" si="4"/>
        <v>48361.446</v>
      </c>
      <c r="H40" s="16">
        <f t="shared" si="5"/>
        <v>8127</v>
      </c>
      <c r="I40" s="63" t="s">
        <v>274</v>
      </c>
      <c r="J40" s="64" t="s">
        <v>275</v>
      </c>
      <c r="K40" s="63">
        <v>8127</v>
      </c>
      <c r="L40" s="63" t="s">
        <v>268</v>
      </c>
      <c r="M40" s="64" t="s">
        <v>190</v>
      </c>
      <c r="N40" s="64"/>
      <c r="O40" s="65" t="s">
        <v>232</v>
      </c>
      <c r="P40" s="65" t="s">
        <v>269</v>
      </c>
    </row>
    <row r="41" spans="1:16" ht="12.75" customHeight="1" thickBot="1">
      <c r="A41" s="16" t="str">
        <f t="shared" si="0"/>
        <v> BBS 98 </v>
      </c>
      <c r="B41" s="5" t="str">
        <f t="shared" si="1"/>
        <v>I</v>
      </c>
      <c r="C41" s="16">
        <f t="shared" si="2"/>
        <v>48405.374000000003</v>
      </c>
      <c r="D41" s="19" t="str">
        <f t="shared" si="3"/>
        <v>vis</v>
      </c>
      <c r="E41" s="62">
        <f>VLOOKUP(C41,Active!C$21:E$967,3,FALSE)</f>
        <v>8192.0026633621346</v>
      </c>
      <c r="F41" s="5" t="s">
        <v>111</v>
      </c>
      <c r="G41" s="19" t="str">
        <f t="shared" si="4"/>
        <v>48405.374</v>
      </c>
      <c r="H41" s="16">
        <f t="shared" si="5"/>
        <v>8192</v>
      </c>
      <c r="I41" s="63" t="s">
        <v>276</v>
      </c>
      <c r="J41" s="64" t="s">
        <v>277</v>
      </c>
      <c r="K41" s="63">
        <v>8192</v>
      </c>
      <c r="L41" s="63" t="s">
        <v>115</v>
      </c>
      <c r="M41" s="64" t="s">
        <v>190</v>
      </c>
      <c r="N41" s="64"/>
      <c r="O41" s="65" t="s">
        <v>191</v>
      </c>
      <c r="P41" s="65" t="s">
        <v>278</v>
      </c>
    </row>
    <row r="42" spans="1:16" ht="12.75" customHeight="1" thickBot="1">
      <c r="A42" s="16" t="str">
        <f t="shared" si="0"/>
        <v> BBS 98 </v>
      </c>
      <c r="B42" s="5" t="str">
        <f t="shared" si="1"/>
        <v>I</v>
      </c>
      <c r="C42" s="16">
        <f t="shared" si="2"/>
        <v>48405.374000000003</v>
      </c>
      <c r="D42" s="19" t="str">
        <f t="shared" si="3"/>
        <v>vis</v>
      </c>
      <c r="E42" s="62">
        <f>VLOOKUP(C42,Active!C$21:E$967,3,FALSE)</f>
        <v>8192.0026633621346</v>
      </c>
      <c r="F42" s="5" t="s">
        <v>111</v>
      </c>
      <c r="G42" s="19" t="str">
        <f t="shared" si="4"/>
        <v>48405.374</v>
      </c>
      <c r="H42" s="16">
        <f t="shared" si="5"/>
        <v>8192</v>
      </c>
      <c r="I42" s="63" t="s">
        <v>276</v>
      </c>
      <c r="J42" s="64" t="s">
        <v>277</v>
      </c>
      <c r="K42" s="63">
        <v>8192</v>
      </c>
      <c r="L42" s="63" t="s">
        <v>115</v>
      </c>
      <c r="M42" s="64" t="s">
        <v>190</v>
      </c>
      <c r="N42" s="64"/>
      <c r="O42" s="65" t="s">
        <v>232</v>
      </c>
      <c r="P42" s="65" t="s">
        <v>278</v>
      </c>
    </row>
    <row r="43" spans="1:16" ht="12.75" customHeight="1" thickBot="1">
      <c r="A43" s="16" t="str">
        <f t="shared" ref="A43:A74" si="6">P43</f>
        <v> BBS 100 </v>
      </c>
      <c r="B43" s="5" t="str">
        <f t="shared" ref="B43:B74" si="7">IF(H43=INT(H43),"I","II")</f>
        <v>I</v>
      </c>
      <c r="C43" s="16">
        <f t="shared" ref="C43:C74" si="8">1*G43</f>
        <v>48680.436000000002</v>
      </c>
      <c r="D43" s="19" t="str">
        <f t="shared" ref="D43:D74" si="9">VLOOKUP(F43,I$1:J$5,2,FALSE)</f>
        <v>vis</v>
      </c>
      <c r="E43" s="62">
        <f>VLOOKUP(C43,Active!C$21:E$967,3,FALSE)</f>
        <v>8598.9969482309061</v>
      </c>
      <c r="F43" s="5" t="s">
        <v>111</v>
      </c>
      <c r="G43" s="19" t="str">
        <f t="shared" ref="G43:G74" si="10">MID(I43,3,LEN(I43)-3)</f>
        <v>48680.436</v>
      </c>
      <c r="H43" s="16">
        <f t="shared" ref="H43:H74" si="11">1*K43</f>
        <v>8599</v>
      </c>
      <c r="I43" s="63" t="s">
        <v>279</v>
      </c>
      <c r="J43" s="64" t="s">
        <v>280</v>
      </c>
      <c r="K43" s="63">
        <v>8599</v>
      </c>
      <c r="L43" s="63" t="s">
        <v>130</v>
      </c>
      <c r="M43" s="64" t="s">
        <v>190</v>
      </c>
      <c r="N43" s="64"/>
      <c r="O43" s="65" t="s">
        <v>191</v>
      </c>
      <c r="P43" s="65" t="s">
        <v>281</v>
      </c>
    </row>
    <row r="44" spans="1:16" ht="12.75" customHeight="1" thickBot="1">
      <c r="A44" s="16" t="str">
        <f t="shared" si="6"/>
        <v> BBS 101 </v>
      </c>
      <c r="B44" s="5" t="str">
        <f t="shared" si="7"/>
        <v>I</v>
      </c>
      <c r="C44" s="16">
        <f t="shared" si="8"/>
        <v>48780.457999999999</v>
      </c>
      <c r="D44" s="19" t="str">
        <f t="shared" si="9"/>
        <v>vis</v>
      </c>
      <c r="E44" s="62">
        <f>VLOOKUP(C44,Active!C$21:E$967,3,FALSE)</f>
        <v>8746.9940629219327</v>
      </c>
      <c r="F44" s="5" t="s">
        <v>111</v>
      </c>
      <c r="G44" s="19" t="str">
        <f t="shared" si="10"/>
        <v>48780.458</v>
      </c>
      <c r="H44" s="16">
        <f t="shared" si="11"/>
        <v>8747</v>
      </c>
      <c r="I44" s="63" t="s">
        <v>282</v>
      </c>
      <c r="J44" s="64" t="s">
        <v>283</v>
      </c>
      <c r="K44" s="63">
        <v>8747</v>
      </c>
      <c r="L44" s="63" t="s">
        <v>284</v>
      </c>
      <c r="M44" s="64" t="s">
        <v>190</v>
      </c>
      <c r="N44" s="64"/>
      <c r="O44" s="65" t="s">
        <v>191</v>
      </c>
      <c r="P44" s="65" t="s">
        <v>285</v>
      </c>
    </row>
    <row r="45" spans="1:16" ht="12.75" customHeight="1" thickBot="1">
      <c r="A45" s="16" t="str">
        <f t="shared" si="6"/>
        <v> BBS 103 </v>
      </c>
      <c r="B45" s="5" t="str">
        <f t="shared" si="7"/>
        <v>I</v>
      </c>
      <c r="C45" s="16">
        <f t="shared" si="8"/>
        <v>48984.538</v>
      </c>
      <c r="D45" s="19" t="str">
        <f t="shared" si="9"/>
        <v>vis</v>
      </c>
      <c r="E45" s="62">
        <f>VLOOKUP(C45,Active!C$21:E$967,3,FALSE)</f>
        <v>9048.9601420459858</v>
      </c>
      <c r="F45" s="5" t="s">
        <v>111</v>
      </c>
      <c r="G45" s="19" t="str">
        <f t="shared" si="10"/>
        <v>48984.538</v>
      </c>
      <c r="H45" s="16">
        <f t="shared" si="11"/>
        <v>9049</v>
      </c>
      <c r="I45" s="63" t="s">
        <v>286</v>
      </c>
      <c r="J45" s="64" t="s">
        <v>287</v>
      </c>
      <c r="K45" s="63">
        <v>9049</v>
      </c>
      <c r="L45" s="63" t="s">
        <v>288</v>
      </c>
      <c r="M45" s="64" t="s">
        <v>190</v>
      </c>
      <c r="N45" s="64"/>
      <c r="O45" s="65" t="s">
        <v>191</v>
      </c>
      <c r="P45" s="65" t="s">
        <v>289</v>
      </c>
    </row>
    <row r="46" spans="1:16" ht="12.75" customHeight="1" thickBot="1">
      <c r="A46" s="16" t="str">
        <f t="shared" si="6"/>
        <v> BBS 103 </v>
      </c>
      <c r="B46" s="5" t="str">
        <f t="shared" si="7"/>
        <v>I</v>
      </c>
      <c r="C46" s="16">
        <f t="shared" si="8"/>
        <v>49066.345999999998</v>
      </c>
      <c r="D46" s="19" t="str">
        <f t="shared" si="9"/>
        <v>vis</v>
      </c>
      <c r="E46" s="62">
        <f>VLOOKUP(C46,Active!C$21:E$967,3,FALSE)</f>
        <v>9170.0069913255793</v>
      </c>
      <c r="F46" s="5" t="s">
        <v>111</v>
      </c>
      <c r="G46" s="19" t="str">
        <f t="shared" si="10"/>
        <v>49066.346</v>
      </c>
      <c r="H46" s="16">
        <f t="shared" si="11"/>
        <v>9170</v>
      </c>
      <c r="I46" s="63" t="s">
        <v>290</v>
      </c>
      <c r="J46" s="64" t="s">
        <v>291</v>
      </c>
      <c r="K46" s="63">
        <v>9170</v>
      </c>
      <c r="L46" s="63" t="s">
        <v>255</v>
      </c>
      <c r="M46" s="64" t="s">
        <v>190</v>
      </c>
      <c r="N46" s="64"/>
      <c r="O46" s="65" t="s">
        <v>232</v>
      </c>
      <c r="P46" s="65" t="s">
        <v>289</v>
      </c>
    </row>
    <row r="47" spans="1:16" ht="12.75" customHeight="1" thickBot="1">
      <c r="A47" s="16" t="str">
        <f t="shared" si="6"/>
        <v> BBS 104 </v>
      </c>
      <c r="B47" s="5" t="str">
        <f t="shared" si="7"/>
        <v>I</v>
      </c>
      <c r="C47" s="16">
        <f t="shared" si="8"/>
        <v>49097.43</v>
      </c>
      <c r="D47" s="19" t="str">
        <f t="shared" si="9"/>
        <v>vis</v>
      </c>
      <c r="E47" s="62">
        <f>VLOOKUP(C47,Active!C$21:E$967,3,FALSE)</f>
        <v>9216.0002959291305</v>
      </c>
      <c r="F47" s="5" t="s">
        <v>111</v>
      </c>
      <c r="G47" s="19" t="str">
        <f t="shared" si="10"/>
        <v>49097.430</v>
      </c>
      <c r="H47" s="16">
        <f t="shared" si="11"/>
        <v>9216</v>
      </c>
      <c r="I47" s="63" t="s">
        <v>292</v>
      </c>
      <c r="J47" s="64" t="s">
        <v>293</v>
      </c>
      <c r="K47" s="63">
        <v>9216</v>
      </c>
      <c r="L47" s="63" t="s">
        <v>240</v>
      </c>
      <c r="M47" s="64" t="s">
        <v>190</v>
      </c>
      <c r="N47" s="64"/>
      <c r="O47" s="65" t="s">
        <v>232</v>
      </c>
      <c r="P47" s="65" t="s">
        <v>294</v>
      </c>
    </row>
    <row r="48" spans="1:16" ht="12.75" customHeight="1" thickBot="1">
      <c r="A48" s="16" t="str">
        <f t="shared" si="6"/>
        <v> BBS 104 </v>
      </c>
      <c r="B48" s="5" t="str">
        <f t="shared" si="7"/>
        <v>I</v>
      </c>
      <c r="C48" s="16">
        <f t="shared" si="8"/>
        <v>49147.446000000004</v>
      </c>
      <c r="D48" s="19" t="str">
        <f t="shared" si="9"/>
        <v>vis</v>
      </c>
      <c r="E48" s="62">
        <f>VLOOKUP(C48,Active!C$21:E$967,3,FALSE)</f>
        <v>9290.0062515027748</v>
      </c>
      <c r="F48" s="5" t="s">
        <v>111</v>
      </c>
      <c r="G48" s="19" t="str">
        <f t="shared" si="10"/>
        <v>49147.446</v>
      </c>
      <c r="H48" s="16">
        <f t="shared" si="11"/>
        <v>9290</v>
      </c>
      <c r="I48" s="63" t="s">
        <v>295</v>
      </c>
      <c r="J48" s="64" t="s">
        <v>296</v>
      </c>
      <c r="K48" s="63">
        <v>9290</v>
      </c>
      <c r="L48" s="63" t="s">
        <v>217</v>
      </c>
      <c r="M48" s="64" t="s">
        <v>190</v>
      </c>
      <c r="N48" s="64"/>
      <c r="O48" s="65" t="s">
        <v>232</v>
      </c>
      <c r="P48" s="65" t="s">
        <v>294</v>
      </c>
    </row>
    <row r="49" spans="1:16" ht="12.75" customHeight="1" thickBot="1">
      <c r="A49" s="16" t="str">
        <f t="shared" si="6"/>
        <v> BRNO 31 </v>
      </c>
      <c r="B49" s="5" t="str">
        <f t="shared" si="7"/>
        <v>I</v>
      </c>
      <c r="C49" s="16">
        <f t="shared" si="8"/>
        <v>49151.495999999999</v>
      </c>
      <c r="D49" s="19" t="str">
        <f t="shared" si="9"/>
        <v>vis</v>
      </c>
      <c r="E49" s="62">
        <f>VLOOKUP(C49,Active!C$21:E$967,3,FALSE)</f>
        <v>9295.9988162835034</v>
      </c>
      <c r="F49" s="5" t="s">
        <v>111</v>
      </c>
      <c r="G49" s="19" t="str">
        <f t="shared" si="10"/>
        <v>49151.496</v>
      </c>
      <c r="H49" s="16">
        <f t="shared" si="11"/>
        <v>9296</v>
      </c>
      <c r="I49" s="63" t="s">
        <v>297</v>
      </c>
      <c r="J49" s="64" t="s">
        <v>298</v>
      </c>
      <c r="K49" s="63">
        <v>9296</v>
      </c>
      <c r="L49" s="63" t="s">
        <v>189</v>
      </c>
      <c r="M49" s="64" t="s">
        <v>190</v>
      </c>
      <c r="N49" s="64"/>
      <c r="O49" s="65" t="s">
        <v>299</v>
      </c>
      <c r="P49" s="65" t="s">
        <v>244</v>
      </c>
    </row>
    <row r="50" spans="1:16" ht="12.75" customHeight="1" thickBot="1">
      <c r="A50" s="16" t="str">
        <f t="shared" si="6"/>
        <v> BBS 104 </v>
      </c>
      <c r="B50" s="5" t="str">
        <f t="shared" si="7"/>
        <v>I</v>
      </c>
      <c r="C50" s="16">
        <f t="shared" si="8"/>
        <v>49172.45</v>
      </c>
      <c r="D50" s="19" t="str">
        <f t="shared" si="9"/>
        <v>vis</v>
      </c>
      <c r="E50" s="62">
        <f>VLOOKUP(C50,Active!C$21:E$967,3,FALSE)</f>
        <v>9327.0033107070849</v>
      </c>
      <c r="F50" s="5" t="s">
        <v>111</v>
      </c>
      <c r="G50" s="19" t="str">
        <f t="shared" si="10"/>
        <v>49172.450</v>
      </c>
      <c r="H50" s="16">
        <f t="shared" si="11"/>
        <v>9327</v>
      </c>
      <c r="I50" s="63" t="s">
        <v>300</v>
      </c>
      <c r="J50" s="64" t="s">
        <v>301</v>
      </c>
      <c r="K50" s="63">
        <v>9327</v>
      </c>
      <c r="L50" s="63" t="s">
        <v>115</v>
      </c>
      <c r="M50" s="64" t="s">
        <v>190</v>
      </c>
      <c r="N50" s="64"/>
      <c r="O50" s="65" t="s">
        <v>232</v>
      </c>
      <c r="P50" s="65" t="s">
        <v>294</v>
      </c>
    </row>
    <row r="51" spans="1:16" ht="12.75" customHeight="1" thickBot="1">
      <c r="A51" s="16" t="str">
        <f t="shared" si="6"/>
        <v> BBS 105 </v>
      </c>
      <c r="B51" s="5" t="str">
        <f t="shared" si="7"/>
        <v>I</v>
      </c>
      <c r="C51" s="16">
        <f t="shared" si="8"/>
        <v>49236.652999999998</v>
      </c>
      <c r="D51" s="19" t="str">
        <f t="shared" si="9"/>
        <v>vis</v>
      </c>
      <c r="E51" s="62">
        <f>VLOOKUP(C51,Active!C$21:E$967,3,FALSE)</f>
        <v>9422.0009987607991</v>
      </c>
      <c r="F51" s="5" t="s">
        <v>111</v>
      </c>
      <c r="G51" s="19" t="str">
        <f t="shared" si="10"/>
        <v>49236.653</v>
      </c>
      <c r="H51" s="16">
        <f t="shared" si="11"/>
        <v>9422</v>
      </c>
      <c r="I51" s="63" t="s">
        <v>302</v>
      </c>
      <c r="J51" s="64" t="s">
        <v>303</v>
      </c>
      <c r="K51" s="63">
        <v>9422</v>
      </c>
      <c r="L51" s="63" t="s">
        <v>247</v>
      </c>
      <c r="M51" s="64" t="s">
        <v>190</v>
      </c>
      <c r="N51" s="64"/>
      <c r="O51" s="65" t="s">
        <v>191</v>
      </c>
      <c r="P51" s="65" t="s">
        <v>304</v>
      </c>
    </row>
    <row r="52" spans="1:16" ht="12.75" customHeight="1" thickBot="1">
      <c r="A52" s="16" t="str">
        <f t="shared" si="6"/>
        <v> BBS 106 </v>
      </c>
      <c r="B52" s="5" t="str">
        <f t="shared" si="7"/>
        <v>I</v>
      </c>
      <c r="C52" s="16">
        <f t="shared" si="8"/>
        <v>49387.366000000002</v>
      </c>
      <c r="D52" s="19" t="str">
        <f t="shared" si="9"/>
        <v>vis</v>
      </c>
      <c r="E52" s="62">
        <f>VLOOKUP(C52,Active!C$21:E$967,3,FALSE)</f>
        <v>9645.0028298222642</v>
      </c>
      <c r="F52" s="5" t="s">
        <v>111</v>
      </c>
      <c r="G52" s="19" t="str">
        <f t="shared" si="10"/>
        <v>49387.366</v>
      </c>
      <c r="H52" s="16">
        <f t="shared" si="11"/>
        <v>9645</v>
      </c>
      <c r="I52" s="63" t="s">
        <v>305</v>
      </c>
      <c r="J52" s="64" t="s">
        <v>306</v>
      </c>
      <c r="K52" s="63">
        <v>9645</v>
      </c>
      <c r="L52" s="63" t="s">
        <v>115</v>
      </c>
      <c r="M52" s="64" t="s">
        <v>190</v>
      </c>
      <c r="N52" s="64"/>
      <c r="O52" s="65" t="s">
        <v>191</v>
      </c>
      <c r="P52" s="65" t="s">
        <v>307</v>
      </c>
    </row>
    <row r="53" spans="1:16" ht="12.75" customHeight="1" thickBot="1">
      <c r="A53" s="16" t="str">
        <f t="shared" si="6"/>
        <v> BBS 107 </v>
      </c>
      <c r="B53" s="5" t="str">
        <f t="shared" si="7"/>
        <v>I</v>
      </c>
      <c r="C53" s="16">
        <f t="shared" si="8"/>
        <v>49537.398000000001</v>
      </c>
      <c r="D53" s="19" t="str">
        <f t="shared" si="9"/>
        <v>vis</v>
      </c>
      <c r="E53" s="62">
        <f>VLOOKUP(C53,Active!C$21:E$967,3,FALSE)</f>
        <v>9866.9970222131851</v>
      </c>
      <c r="F53" s="5" t="s">
        <v>111</v>
      </c>
      <c r="G53" s="19" t="str">
        <f t="shared" si="10"/>
        <v>49537.398</v>
      </c>
      <c r="H53" s="16">
        <f t="shared" si="11"/>
        <v>9867</v>
      </c>
      <c r="I53" s="63" t="s">
        <v>308</v>
      </c>
      <c r="J53" s="64" t="s">
        <v>309</v>
      </c>
      <c r="K53" s="63">
        <v>9867</v>
      </c>
      <c r="L53" s="63" t="s">
        <v>130</v>
      </c>
      <c r="M53" s="64" t="s">
        <v>190</v>
      </c>
      <c r="N53" s="64"/>
      <c r="O53" s="65" t="s">
        <v>232</v>
      </c>
      <c r="P53" s="65" t="s">
        <v>310</v>
      </c>
    </row>
    <row r="54" spans="1:16" ht="12.75" customHeight="1" thickBot="1">
      <c r="A54" s="16" t="str">
        <f t="shared" si="6"/>
        <v> BBS 107 </v>
      </c>
      <c r="B54" s="5" t="str">
        <f t="shared" si="7"/>
        <v>I</v>
      </c>
      <c r="C54" s="16">
        <f t="shared" si="8"/>
        <v>49564.434000000001</v>
      </c>
      <c r="D54" s="19" t="str">
        <f t="shared" si="9"/>
        <v>vis</v>
      </c>
      <c r="E54" s="62">
        <f>VLOOKUP(C54,Active!C$21:E$967,3,FALSE)</f>
        <v>9907.0007213272474</v>
      </c>
      <c r="F54" s="5" t="s">
        <v>111</v>
      </c>
      <c r="G54" s="19" t="str">
        <f t="shared" si="10"/>
        <v>49564.434</v>
      </c>
      <c r="H54" s="16">
        <f t="shared" si="11"/>
        <v>9907</v>
      </c>
      <c r="I54" s="63" t="s">
        <v>311</v>
      </c>
      <c r="J54" s="64" t="s">
        <v>312</v>
      </c>
      <c r="K54" s="63">
        <v>9907</v>
      </c>
      <c r="L54" s="63" t="s">
        <v>240</v>
      </c>
      <c r="M54" s="64" t="s">
        <v>190</v>
      </c>
      <c r="N54" s="64"/>
      <c r="O54" s="65" t="s">
        <v>232</v>
      </c>
      <c r="P54" s="65" t="s">
        <v>310</v>
      </c>
    </row>
    <row r="55" spans="1:16" ht="12.75" customHeight="1" thickBot="1">
      <c r="A55" s="16" t="str">
        <f t="shared" si="6"/>
        <v> BBS 107 </v>
      </c>
      <c r="B55" s="5" t="str">
        <f t="shared" si="7"/>
        <v>I</v>
      </c>
      <c r="C55" s="16">
        <f t="shared" si="8"/>
        <v>49630.646000000001</v>
      </c>
      <c r="D55" s="19" t="str">
        <f t="shared" si="9"/>
        <v>vis</v>
      </c>
      <c r="E55" s="62">
        <f>VLOOKUP(C55,Active!C$21:E$967,3,FALSE)</f>
        <v>10004.971017441329</v>
      </c>
      <c r="F55" s="5" t="str">
        <f>LEFT(M55,1)</f>
        <v>V</v>
      </c>
      <c r="G55" s="19" t="str">
        <f t="shared" si="10"/>
        <v>49630.646</v>
      </c>
      <c r="H55" s="16">
        <f t="shared" si="11"/>
        <v>10005</v>
      </c>
      <c r="I55" s="63" t="s">
        <v>313</v>
      </c>
      <c r="J55" s="64" t="s">
        <v>314</v>
      </c>
      <c r="K55" s="63">
        <v>10005</v>
      </c>
      <c r="L55" s="63" t="s">
        <v>315</v>
      </c>
      <c r="M55" s="64" t="s">
        <v>190</v>
      </c>
      <c r="N55" s="64"/>
      <c r="O55" s="65" t="s">
        <v>191</v>
      </c>
      <c r="P55" s="65" t="s">
        <v>310</v>
      </c>
    </row>
    <row r="56" spans="1:16" ht="12.75" customHeight="1" thickBot="1">
      <c r="A56" s="16" t="str">
        <f t="shared" si="6"/>
        <v> BBS 108 </v>
      </c>
      <c r="B56" s="5" t="str">
        <f t="shared" si="7"/>
        <v>I</v>
      </c>
      <c r="C56" s="16">
        <f t="shared" si="8"/>
        <v>49701.629000000001</v>
      </c>
      <c r="D56" s="19" t="str">
        <f t="shared" si="9"/>
        <v>vis</v>
      </c>
      <c r="E56" s="62">
        <f>VLOOKUP(C56,Active!C$21:E$967,3,FALSE)</f>
        <v>10110.000702831678</v>
      </c>
      <c r="F56" s="5" t="str">
        <f>LEFT(M56,1)</f>
        <v>V</v>
      </c>
      <c r="G56" s="19" t="str">
        <f t="shared" si="10"/>
        <v>49701.629</v>
      </c>
      <c r="H56" s="16">
        <f t="shared" si="11"/>
        <v>10110</v>
      </c>
      <c r="I56" s="63" t="s">
        <v>316</v>
      </c>
      <c r="J56" s="64" t="s">
        <v>317</v>
      </c>
      <c r="K56" s="63">
        <v>10110</v>
      </c>
      <c r="L56" s="63" t="s">
        <v>240</v>
      </c>
      <c r="M56" s="64" t="s">
        <v>190</v>
      </c>
      <c r="N56" s="64"/>
      <c r="O56" s="65" t="s">
        <v>191</v>
      </c>
      <c r="P56" s="65" t="s">
        <v>318</v>
      </c>
    </row>
    <row r="57" spans="1:16" ht="12.75" customHeight="1" thickBot="1">
      <c r="A57" s="16" t="str">
        <f t="shared" si="6"/>
        <v> BBS 108 </v>
      </c>
      <c r="B57" s="5" t="str">
        <f t="shared" si="7"/>
        <v>I</v>
      </c>
      <c r="C57" s="16">
        <f t="shared" si="8"/>
        <v>49779.351999999999</v>
      </c>
      <c r="D57" s="19" t="str">
        <f t="shared" si="9"/>
        <v>vis</v>
      </c>
      <c r="E57" s="62">
        <f>VLOOKUP(C57,Active!C$21:E$967,3,FALSE)</f>
        <v>10225.003199733666</v>
      </c>
      <c r="F57" s="5" t="str">
        <f>LEFT(M57,1)</f>
        <v>V</v>
      </c>
      <c r="G57" s="19" t="str">
        <f t="shared" si="10"/>
        <v>49779.352</v>
      </c>
      <c r="H57" s="16">
        <f t="shared" si="11"/>
        <v>10225</v>
      </c>
      <c r="I57" s="63" t="s">
        <v>319</v>
      </c>
      <c r="J57" s="64" t="s">
        <v>320</v>
      </c>
      <c r="K57" s="63">
        <v>10225</v>
      </c>
      <c r="L57" s="63" t="s">
        <v>115</v>
      </c>
      <c r="M57" s="64" t="s">
        <v>190</v>
      </c>
      <c r="N57" s="64"/>
      <c r="O57" s="65" t="s">
        <v>232</v>
      </c>
      <c r="P57" s="65" t="s">
        <v>318</v>
      </c>
    </row>
    <row r="58" spans="1:16" ht="12.75" customHeight="1" thickBot="1">
      <c r="A58" s="16" t="str">
        <f t="shared" si="6"/>
        <v> BBS 111 </v>
      </c>
      <c r="B58" s="5" t="str">
        <f t="shared" si="7"/>
        <v>I</v>
      </c>
      <c r="C58" s="16">
        <f t="shared" si="8"/>
        <v>50044.284</v>
      </c>
      <c r="D58" s="19" t="str">
        <f t="shared" si="9"/>
        <v>vis</v>
      </c>
      <c r="E58" s="62">
        <f>VLOOKUP(C58,Active!C$21:E$967,3,FALSE)</f>
        <v>10617.008674422479</v>
      </c>
      <c r="F58" s="5" t="str">
        <f>LEFT(M58,1)</f>
        <v>V</v>
      </c>
      <c r="G58" s="19" t="str">
        <f t="shared" si="10"/>
        <v>50044.284</v>
      </c>
      <c r="H58" s="16">
        <f t="shared" si="11"/>
        <v>10617</v>
      </c>
      <c r="I58" s="63" t="s">
        <v>321</v>
      </c>
      <c r="J58" s="64" t="s">
        <v>322</v>
      </c>
      <c r="K58" s="63">
        <v>10617</v>
      </c>
      <c r="L58" s="63" t="s">
        <v>204</v>
      </c>
      <c r="M58" s="64" t="s">
        <v>190</v>
      </c>
      <c r="N58" s="64"/>
      <c r="O58" s="65" t="s">
        <v>191</v>
      </c>
      <c r="P58" s="65" t="s">
        <v>323</v>
      </c>
    </row>
    <row r="59" spans="1:16" ht="12.75" customHeight="1" thickBot="1">
      <c r="A59" s="16" t="str">
        <f t="shared" si="6"/>
        <v> BBS 111 </v>
      </c>
      <c r="B59" s="5" t="str">
        <f t="shared" si="7"/>
        <v>I</v>
      </c>
      <c r="C59" s="16">
        <f t="shared" si="8"/>
        <v>50152.413999999997</v>
      </c>
      <c r="D59" s="19" t="str">
        <f t="shared" si="9"/>
        <v>vis</v>
      </c>
      <c r="E59" s="62">
        <f>VLOOKUP(C59,Active!C$21:E$967,3,FALSE)</f>
        <v>10777.002755839976</v>
      </c>
      <c r="F59" s="5" t="str">
        <f>LEFT(M59,1)</f>
        <v>V</v>
      </c>
      <c r="G59" s="19" t="str">
        <f t="shared" si="10"/>
        <v>50152.414</v>
      </c>
      <c r="H59" s="16">
        <f t="shared" si="11"/>
        <v>10777</v>
      </c>
      <c r="I59" s="63" t="s">
        <v>324</v>
      </c>
      <c r="J59" s="64" t="s">
        <v>325</v>
      </c>
      <c r="K59" s="63">
        <v>10777</v>
      </c>
      <c r="L59" s="63" t="s">
        <v>115</v>
      </c>
      <c r="M59" s="64" t="s">
        <v>190</v>
      </c>
      <c r="N59" s="64"/>
      <c r="O59" s="65" t="s">
        <v>232</v>
      </c>
      <c r="P59" s="65" t="s">
        <v>323</v>
      </c>
    </row>
    <row r="60" spans="1:16" ht="12.75" customHeight="1" thickBot="1">
      <c r="A60" s="16" t="str">
        <f t="shared" si="6"/>
        <v> BBS 112 </v>
      </c>
      <c r="B60" s="5" t="str">
        <f t="shared" si="7"/>
        <v>I</v>
      </c>
      <c r="C60" s="16">
        <f t="shared" si="8"/>
        <v>50250.415000000001</v>
      </c>
      <c r="D60" s="19" t="str">
        <f t="shared" si="9"/>
        <v>vis</v>
      </c>
      <c r="E60" s="62">
        <f>VLOOKUP(C60,Active!C$21:E$967,3,FALSE)</f>
        <v>10922.009506723145</v>
      </c>
      <c r="F60" s="5" t="s">
        <v>111</v>
      </c>
      <c r="G60" s="19" t="str">
        <f t="shared" si="10"/>
        <v>50250.415</v>
      </c>
      <c r="H60" s="16">
        <f t="shared" si="11"/>
        <v>10922</v>
      </c>
      <c r="I60" s="63" t="s">
        <v>326</v>
      </c>
      <c r="J60" s="64" t="s">
        <v>327</v>
      </c>
      <c r="K60" s="63">
        <v>10922</v>
      </c>
      <c r="L60" s="63" t="s">
        <v>204</v>
      </c>
      <c r="M60" s="64" t="s">
        <v>190</v>
      </c>
      <c r="N60" s="64"/>
      <c r="O60" s="65" t="s">
        <v>232</v>
      </c>
      <c r="P60" s="65" t="s">
        <v>328</v>
      </c>
    </row>
    <row r="61" spans="1:16" ht="12.75" customHeight="1" thickBot="1">
      <c r="A61" s="16" t="str">
        <f t="shared" si="6"/>
        <v> BBS 113 </v>
      </c>
      <c r="B61" s="5" t="str">
        <f t="shared" si="7"/>
        <v>I</v>
      </c>
      <c r="C61" s="16">
        <f t="shared" si="8"/>
        <v>50300.417999999998</v>
      </c>
      <c r="D61" s="19" t="str">
        <f t="shared" si="9"/>
        <v>vis</v>
      </c>
      <c r="E61" s="62">
        <f>VLOOKUP(C61,Active!C$21:E$967,3,FALSE)</f>
        <v>10995.996226903659</v>
      </c>
      <c r="F61" s="5" t="s">
        <v>111</v>
      </c>
      <c r="G61" s="19" t="str">
        <f t="shared" si="10"/>
        <v>50300.418</v>
      </c>
      <c r="H61" s="16">
        <f t="shared" si="11"/>
        <v>10996</v>
      </c>
      <c r="I61" s="63" t="s">
        <v>329</v>
      </c>
      <c r="J61" s="64" t="s">
        <v>330</v>
      </c>
      <c r="K61" s="63">
        <v>10996</v>
      </c>
      <c r="L61" s="63" t="s">
        <v>112</v>
      </c>
      <c r="M61" s="64" t="s">
        <v>190</v>
      </c>
      <c r="N61" s="64"/>
      <c r="O61" s="65" t="s">
        <v>232</v>
      </c>
      <c r="P61" s="65" t="s">
        <v>331</v>
      </c>
    </row>
    <row r="62" spans="1:16" ht="12.75" customHeight="1" thickBot="1">
      <c r="A62" s="16" t="str">
        <f t="shared" si="6"/>
        <v> BBS 113 </v>
      </c>
      <c r="B62" s="5" t="str">
        <f t="shared" si="7"/>
        <v>I</v>
      </c>
      <c r="C62" s="16">
        <f t="shared" si="8"/>
        <v>50343.659</v>
      </c>
      <c r="D62" s="19" t="str">
        <f t="shared" si="9"/>
        <v>vis</v>
      </c>
      <c r="E62" s="62">
        <f>VLOOKUP(C62,Active!C$21:E$967,3,FALSE)</f>
        <v>11059.977583368787</v>
      </c>
      <c r="F62" s="5" t="s">
        <v>111</v>
      </c>
      <c r="G62" s="19" t="str">
        <f t="shared" si="10"/>
        <v>50343.659</v>
      </c>
      <c r="H62" s="16">
        <f t="shared" si="11"/>
        <v>11060</v>
      </c>
      <c r="I62" s="63" t="s">
        <v>332</v>
      </c>
      <c r="J62" s="64" t="s">
        <v>333</v>
      </c>
      <c r="K62" s="63">
        <v>11060</v>
      </c>
      <c r="L62" s="63" t="s">
        <v>334</v>
      </c>
      <c r="M62" s="64" t="s">
        <v>190</v>
      </c>
      <c r="N62" s="64"/>
      <c r="O62" s="65" t="s">
        <v>191</v>
      </c>
      <c r="P62" s="65" t="s">
        <v>331</v>
      </c>
    </row>
    <row r="63" spans="1:16" ht="12.75" customHeight="1" thickBot="1">
      <c r="A63" s="16" t="str">
        <f t="shared" si="6"/>
        <v> BBS 114 </v>
      </c>
      <c r="B63" s="5" t="str">
        <f t="shared" si="7"/>
        <v>I</v>
      </c>
      <c r="C63" s="16">
        <f t="shared" si="8"/>
        <v>50517.366999999998</v>
      </c>
      <c r="D63" s="19" t="str">
        <f t="shared" si="9"/>
        <v>vis</v>
      </c>
      <c r="E63" s="62">
        <f>VLOOKUP(C63,Active!C$21:E$967,3,FALSE)</f>
        <v>11317.003865574197</v>
      </c>
      <c r="F63" s="5" t="s">
        <v>111</v>
      </c>
      <c r="G63" s="19" t="str">
        <f t="shared" si="10"/>
        <v>50517.367</v>
      </c>
      <c r="H63" s="16">
        <f t="shared" si="11"/>
        <v>11317</v>
      </c>
      <c r="I63" s="63" t="s">
        <v>340</v>
      </c>
      <c r="J63" s="64" t="s">
        <v>341</v>
      </c>
      <c r="K63" s="63">
        <v>11317</v>
      </c>
      <c r="L63" s="63" t="s">
        <v>268</v>
      </c>
      <c r="M63" s="64" t="s">
        <v>190</v>
      </c>
      <c r="N63" s="64"/>
      <c r="O63" s="65" t="s">
        <v>232</v>
      </c>
      <c r="P63" s="65" t="s">
        <v>342</v>
      </c>
    </row>
    <row r="64" spans="1:16" ht="12.75" customHeight="1" thickBot="1">
      <c r="A64" s="16" t="str">
        <f t="shared" si="6"/>
        <v> BBS 115 </v>
      </c>
      <c r="B64" s="5" t="str">
        <f t="shared" si="7"/>
        <v>I</v>
      </c>
      <c r="C64" s="16">
        <f t="shared" si="8"/>
        <v>50540.34</v>
      </c>
      <c r="D64" s="19" t="str">
        <f t="shared" si="9"/>
        <v>vis</v>
      </c>
      <c r="E64" s="62">
        <f>VLOOKUP(C64,Active!C$21:E$967,3,FALSE)</f>
        <v>11350.995764514399</v>
      </c>
      <c r="F64" s="5" t="s">
        <v>111</v>
      </c>
      <c r="G64" s="19" t="str">
        <f t="shared" si="10"/>
        <v>50540.340</v>
      </c>
      <c r="H64" s="16">
        <f t="shared" si="11"/>
        <v>11351</v>
      </c>
      <c r="I64" s="63" t="s">
        <v>343</v>
      </c>
      <c r="J64" s="64" t="s">
        <v>344</v>
      </c>
      <c r="K64" s="63">
        <v>11351</v>
      </c>
      <c r="L64" s="63" t="s">
        <v>112</v>
      </c>
      <c r="M64" s="64" t="s">
        <v>190</v>
      </c>
      <c r="N64" s="64"/>
      <c r="O64" s="65" t="s">
        <v>191</v>
      </c>
      <c r="P64" s="65" t="s">
        <v>345</v>
      </c>
    </row>
    <row r="65" spans="1:16" ht="12.75" customHeight="1" thickBot="1">
      <c r="A65" s="16" t="str">
        <f t="shared" si="6"/>
        <v> BBS 115 </v>
      </c>
      <c r="B65" s="5" t="str">
        <f t="shared" si="7"/>
        <v>I</v>
      </c>
      <c r="C65" s="16">
        <f t="shared" si="8"/>
        <v>50546.430999999997</v>
      </c>
      <c r="D65" s="19" t="str">
        <f t="shared" si="9"/>
        <v>vis</v>
      </c>
      <c r="E65" s="62">
        <f>VLOOKUP(C65,Active!C$21:E$967,3,FALSE)</f>
        <v>11360.0082860155</v>
      </c>
      <c r="F65" s="5" t="s">
        <v>111</v>
      </c>
      <c r="G65" s="19" t="str">
        <f t="shared" si="10"/>
        <v>50546.431</v>
      </c>
      <c r="H65" s="16">
        <f t="shared" si="11"/>
        <v>11360</v>
      </c>
      <c r="I65" s="63" t="s">
        <v>346</v>
      </c>
      <c r="J65" s="64" t="s">
        <v>347</v>
      </c>
      <c r="K65" s="63">
        <v>11360</v>
      </c>
      <c r="L65" s="63" t="s">
        <v>204</v>
      </c>
      <c r="M65" s="64" t="s">
        <v>190</v>
      </c>
      <c r="N65" s="64"/>
      <c r="O65" s="65" t="s">
        <v>232</v>
      </c>
      <c r="P65" s="65" t="s">
        <v>345</v>
      </c>
    </row>
    <row r="66" spans="1:16" ht="12.75" customHeight="1" thickBot="1">
      <c r="A66" s="16" t="str">
        <f t="shared" si="6"/>
        <v> BBS 115 </v>
      </c>
      <c r="B66" s="5" t="str">
        <f t="shared" si="7"/>
        <v>I</v>
      </c>
      <c r="C66" s="16">
        <f t="shared" si="8"/>
        <v>50571.428999999996</v>
      </c>
      <c r="D66" s="19" t="str">
        <f t="shared" si="9"/>
        <v>vis</v>
      </c>
      <c r="E66" s="62">
        <f>VLOOKUP(C66,Active!C$21:E$967,3,FALSE)</f>
        <v>11396.996467346069</v>
      </c>
      <c r="F66" s="5" t="s">
        <v>111</v>
      </c>
      <c r="G66" s="19" t="str">
        <f t="shared" si="10"/>
        <v>50571.429</v>
      </c>
      <c r="H66" s="16">
        <f t="shared" si="11"/>
        <v>11397</v>
      </c>
      <c r="I66" s="63" t="s">
        <v>348</v>
      </c>
      <c r="J66" s="64" t="s">
        <v>349</v>
      </c>
      <c r="K66" s="63">
        <v>11397</v>
      </c>
      <c r="L66" s="63" t="s">
        <v>130</v>
      </c>
      <c r="M66" s="64" t="s">
        <v>190</v>
      </c>
      <c r="N66" s="64"/>
      <c r="O66" s="65" t="s">
        <v>232</v>
      </c>
      <c r="P66" s="65" t="s">
        <v>345</v>
      </c>
    </row>
    <row r="67" spans="1:16" ht="12.75" customHeight="1" thickBot="1">
      <c r="A67" s="16" t="str">
        <f t="shared" si="6"/>
        <v> BBS 115 </v>
      </c>
      <c r="B67" s="5" t="str">
        <f t="shared" si="7"/>
        <v>I</v>
      </c>
      <c r="C67" s="16">
        <f t="shared" si="8"/>
        <v>50598.466</v>
      </c>
      <c r="D67" s="19" t="str">
        <f t="shared" si="9"/>
        <v>vis</v>
      </c>
      <c r="E67" s="62">
        <f>VLOOKUP(C67,Active!C$21:E$967,3,FALSE)</f>
        <v>11437.001646105762</v>
      </c>
      <c r="F67" s="5" t="s">
        <v>111</v>
      </c>
      <c r="G67" s="19" t="str">
        <f t="shared" si="10"/>
        <v>50598.466</v>
      </c>
      <c r="H67" s="16">
        <f t="shared" si="11"/>
        <v>11437</v>
      </c>
      <c r="I67" s="63" t="s">
        <v>350</v>
      </c>
      <c r="J67" s="64" t="s">
        <v>351</v>
      </c>
      <c r="K67" s="63">
        <v>11437</v>
      </c>
      <c r="L67" s="63" t="s">
        <v>247</v>
      </c>
      <c r="M67" s="64" t="s">
        <v>190</v>
      </c>
      <c r="N67" s="64"/>
      <c r="O67" s="65" t="s">
        <v>232</v>
      </c>
      <c r="P67" s="65" t="s">
        <v>345</v>
      </c>
    </row>
    <row r="68" spans="1:16" ht="12.75" customHeight="1" thickBot="1">
      <c r="A68" s="16" t="str">
        <f t="shared" si="6"/>
        <v> BBS 116 </v>
      </c>
      <c r="B68" s="5" t="str">
        <f t="shared" si="7"/>
        <v>I</v>
      </c>
      <c r="C68" s="16">
        <f t="shared" si="8"/>
        <v>50750.538999999997</v>
      </c>
      <c r="D68" s="19" t="str">
        <f t="shared" si="9"/>
        <v>vis</v>
      </c>
      <c r="E68" s="62">
        <f>VLOOKUP(C68,Active!C$21:E$967,3,FALSE)</f>
        <v>11662.015795217045</v>
      </c>
      <c r="F68" s="5" t="s">
        <v>111</v>
      </c>
      <c r="G68" s="19" t="str">
        <f t="shared" si="10"/>
        <v>50750.539</v>
      </c>
      <c r="H68" s="16">
        <f t="shared" si="11"/>
        <v>11662</v>
      </c>
      <c r="I68" s="63" t="s">
        <v>352</v>
      </c>
      <c r="J68" s="64" t="s">
        <v>353</v>
      </c>
      <c r="K68" s="63">
        <v>11662</v>
      </c>
      <c r="L68" s="63" t="s">
        <v>221</v>
      </c>
      <c r="M68" s="64" t="s">
        <v>190</v>
      </c>
      <c r="N68" s="64"/>
      <c r="O68" s="65" t="s">
        <v>191</v>
      </c>
      <c r="P68" s="65" t="s">
        <v>354</v>
      </c>
    </row>
    <row r="69" spans="1:16" ht="12.75" customHeight="1" thickBot="1">
      <c r="A69" s="16" t="str">
        <f t="shared" si="6"/>
        <v> BBS 117 </v>
      </c>
      <c r="B69" s="5" t="str">
        <f t="shared" si="7"/>
        <v>I</v>
      </c>
      <c r="C69" s="16">
        <f t="shared" si="8"/>
        <v>50855.285000000003</v>
      </c>
      <c r="D69" s="19" t="str">
        <f t="shared" si="9"/>
        <v>vis</v>
      </c>
      <c r="E69" s="62">
        <f>VLOOKUP(C69,Active!C$21:E$967,3,FALSE)</f>
        <v>11817.002755839985</v>
      </c>
      <c r="F69" s="5" t="s">
        <v>111</v>
      </c>
      <c r="G69" s="19" t="str">
        <f t="shared" si="10"/>
        <v>50855.285</v>
      </c>
      <c r="H69" s="16">
        <f t="shared" si="11"/>
        <v>11817</v>
      </c>
      <c r="I69" s="63" t="s">
        <v>355</v>
      </c>
      <c r="J69" s="64" t="s">
        <v>356</v>
      </c>
      <c r="K69" s="63">
        <v>11817</v>
      </c>
      <c r="L69" s="63" t="s">
        <v>115</v>
      </c>
      <c r="M69" s="64" t="s">
        <v>190</v>
      </c>
      <c r="N69" s="64"/>
      <c r="O69" s="65" t="s">
        <v>191</v>
      </c>
      <c r="P69" s="65" t="s">
        <v>357</v>
      </c>
    </row>
    <row r="70" spans="1:16" ht="12.75" customHeight="1" thickBot="1">
      <c r="A70" s="16" t="str">
        <f t="shared" si="6"/>
        <v>IBVS 4888 </v>
      </c>
      <c r="B70" s="5" t="str">
        <f t="shared" si="7"/>
        <v>I</v>
      </c>
      <c r="C70" s="16">
        <f t="shared" si="8"/>
        <v>50919.490299999998</v>
      </c>
      <c r="D70" s="19" t="str">
        <f t="shared" si="9"/>
        <v>vis</v>
      </c>
      <c r="E70" s="62">
        <f>VLOOKUP(C70,Active!C$21:E$967,3,FALSE)</f>
        <v>11912.003847078626</v>
      </c>
      <c r="F70" s="5" t="s">
        <v>111</v>
      </c>
      <c r="G70" s="19" t="str">
        <f t="shared" si="10"/>
        <v>50919.4903</v>
      </c>
      <c r="H70" s="16">
        <f t="shared" si="11"/>
        <v>11912</v>
      </c>
      <c r="I70" s="63" t="s">
        <v>358</v>
      </c>
      <c r="J70" s="64" t="s">
        <v>359</v>
      </c>
      <c r="K70" s="63">
        <v>11912</v>
      </c>
      <c r="L70" s="63" t="s">
        <v>360</v>
      </c>
      <c r="M70" s="64" t="s">
        <v>158</v>
      </c>
      <c r="N70" s="64" t="s">
        <v>159</v>
      </c>
      <c r="O70" s="65" t="s">
        <v>361</v>
      </c>
      <c r="P70" s="66" t="s">
        <v>362</v>
      </c>
    </row>
    <row r="71" spans="1:16" ht="12.75" customHeight="1" thickBot="1">
      <c r="A71" s="16" t="str">
        <f t="shared" si="6"/>
        <v>BAVM 128 </v>
      </c>
      <c r="B71" s="5" t="str">
        <f t="shared" si="7"/>
        <v>I</v>
      </c>
      <c r="C71" s="16">
        <f t="shared" si="8"/>
        <v>51253.353499999997</v>
      </c>
      <c r="D71" s="19" t="str">
        <f t="shared" si="9"/>
        <v>vis</v>
      </c>
      <c r="E71" s="62">
        <f>VLOOKUP(C71,Active!C$21:E$967,3,FALSE)</f>
        <v>12406.003070264673</v>
      </c>
      <c r="F71" s="5" t="s">
        <v>111</v>
      </c>
      <c r="G71" s="19" t="str">
        <f t="shared" si="10"/>
        <v>51253.3535</v>
      </c>
      <c r="H71" s="16">
        <f t="shared" si="11"/>
        <v>12406</v>
      </c>
      <c r="I71" s="63" t="s">
        <v>366</v>
      </c>
      <c r="J71" s="64" t="s">
        <v>367</v>
      </c>
      <c r="K71" s="63">
        <v>12406</v>
      </c>
      <c r="L71" s="63" t="s">
        <v>368</v>
      </c>
      <c r="M71" s="64" t="s">
        <v>158</v>
      </c>
      <c r="N71" s="64" t="s">
        <v>369</v>
      </c>
      <c r="O71" s="65" t="s">
        <v>370</v>
      </c>
      <c r="P71" s="66" t="s">
        <v>371</v>
      </c>
    </row>
    <row r="72" spans="1:16" ht="12.75" customHeight="1" thickBot="1">
      <c r="A72" s="16" t="str">
        <f t="shared" si="6"/>
        <v> BBS 120 </v>
      </c>
      <c r="B72" s="5" t="str">
        <f t="shared" si="7"/>
        <v>I</v>
      </c>
      <c r="C72" s="16">
        <f t="shared" si="8"/>
        <v>51288.495999999999</v>
      </c>
      <c r="D72" s="19" t="str">
        <f t="shared" si="9"/>
        <v>vis</v>
      </c>
      <c r="E72" s="62">
        <f>VLOOKUP(C72,Active!C$21:E$967,3,FALSE)</f>
        <v>12458.001516636768</v>
      </c>
      <c r="F72" s="5" t="s">
        <v>111</v>
      </c>
      <c r="G72" s="19" t="str">
        <f t="shared" si="10"/>
        <v>51288.496</v>
      </c>
      <c r="H72" s="16">
        <f t="shared" si="11"/>
        <v>12458</v>
      </c>
      <c r="I72" s="63" t="s">
        <v>372</v>
      </c>
      <c r="J72" s="64" t="s">
        <v>373</v>
      </c>
      <c r="K72" s="63">
        <v>12458</v>
      </c>
      <c r="L72" s="63" t="s">
        <v>247</v>
      </c>
      <c r="M72" s="64" t="s">
        <v>190</v>
      </c>
      <c r="N72" s="64"/>
      <c r="O72" s="65" t="s">
        <v>191</v>
      </c>
      <c r="P72" s="65" t="s">
        <v>374</v>
      </c>
    </row>
    <row r="73" spans="1:16" ht="12.75" customHeight="1" thickBot="1">
      <c r="A73" s="16" t="str">
        <f t="shared" si="6"/>
        <v>IBVS 5287 </v>
      </c>
      <c r="B73" s="5" t="str">
        <f t="shared" si="7"/>
        <v>I</v>
      </c>
      <c r="C73" s="16">
        <f t="shared" si="8"/>
        <v>51697.380899999996</v>
      </c>
      <c r="D73" s="19" t="str">
        <f t="shared" si="9"/>
        <v>vis</v>
      </c>
      <c r="E73" s="62">
        <f>VLOOKUP(C73,Active!C$21:E$967,3,FALSE)</f>
        <v>13063.006269998335</v>
      </c>
      <c r="F73" s="5" t="s">
        <v>111</v>
      </c>
      <c r="G73" s="19" t="str">
        <f t="shared" si="10"/>
        <v>51697.3809</v>
      </c>
      <c r="H73" s="16">
        <f t="shared" si="11"/>
        <v>13063</v>
      </c>
      <c r="I73" s="63" t="s">
        <v>381</v>
      </c>
      <c r="J73" s="64" t="s">
        <v>382</v>
      </c>
      <c r="K73" s="63">
        <v>13063</v>
      </c>
      <c r="L73" s="63" t="s">
        <v>383</v>
      </c>
      <c r="M73" s="64" t="s">
        <v>158</v>
      </c>
      <c r="N73" s="64" t="s">
        <v>159</v>
      </c>
      <c r="O73" s="65" t="s">
        <v>361</v>
      </c>
      <c r="P73" s="66" t="s">
        <v>384</v>
      </c>
    </row>
    <row r="74" spans="1:16" ht="12.75" customHeight="1" thickBot="1">
      <c r="A74" s="16" t="str">
        <f t="shared" si="6"/>
        <v>BAVM 152 </v>
      </c>
      <c r="B74" s="5" t="str">
        <f t="shared" si="7"/>
        <v>I</v>
      </c>
      <c r="C74" s="16">
        <f t="shared" si="8"/>
        <v>51926.491199999997</v>
      </c>
      <c r="D74" s="19" t="str">
        <f t="shared" si="9"/>
        <v>vis</v>
      </c>
      <c r="E74" s="62">
        <f>VLOOKUP(C74,Active!C$21:E$967,3,FALSE)</f>
        <v>13402.008323006639</v>
      </c>
      <c r="F74" s="5" t="s">
        <v>111</v>
      </c>
      <c r="G74" s="19" t="str">
        <f t="shared" si="10"/>
        <v>51926.4912</v>
      </c>
      <c r="H74" s="16">
        <f t="shared" si="11"/>
        <v>13402</v>
      </c>
      <c r="I74" s="63" t="s">
        <v>393</v>
      </c>
      <c r="J74" s="64" t="s">
        <v>394</v>
      </c>
      <c r="K74" s="63">
        <v>13402</v>
      </c>
      <c r="L74" s="63" t="s">
        <v>395</v>
      </c>
      <c r="M74" s="64" t="s">
        <v>158</v>
      </c>
      <c r="N74" s="64" t="s">
        <v>369</v>
      </c>
      <c r="O74" s="65" t="s">
        <v>370</v>
      </c>
      <c r="P74" s="66" t="s">
        <v>396</v>
      </c>
    </row>
    <row r="75" spans="1:16" ht="12.75" customHeight="1" thickBot="1">
      <c r="A75" s="16" t="str">
        <f t="shared" ref="A75:A106" si="12">P75</f>
        <v>BAVM 152 </v>
      </c>
      <c r="B75" s="5" t="str">
        <f t="shared" ref="B75:B106" si="13">IF(H75=INT(H75),"I","II")</f>
        <v>I</v>
      </c>
      <c r="C75" s="16">
        <f t="shared" ref="C75:C106" si="14">1*G75</f>
        <v>51968.393100000001</v>
      </c>
      <c r="D75" s="19" t="str">
        <f t="shared" ref="D75:D106" si="15">VLOOKUP(F75,I$1:J$5,2,FALSE)</f>
        <v>vis</v>
      </c>
      <c r="E75" s="62">
        <f>VLOOKUP(C75,Active!C$21:E$967,3,FALSE)</f>
        <v>13464.008286015505</v>
      </c>
      <c r="F75" s="5" t="s">
        <v>111</v>
      </c>
      <c r="G75" s="19" t="str">
        <f t="shared" ref="G75:G106" si="16">MID(I75,3,LEN(I75)-3)</f>
        <v>51968.3931</v>
      </c>
      <c r="H75" s="16">
        <f t="shared" ref="H75:H106" si="17">1*K75</f>
        <v>13464</v>
      </c>
      <c r="I75" s="63" t="s">
        <v>401</v>
      </c>
      <c r="J75" s="64" t="s">
        <v>402</v>
      </c>
      <c r="K75" s="63">
        <v>13464</v>
      </c>
      <c r="L75" s="63" t="s">
        <v>395</v>
      </c>
      <c r="M75" s="64" t="s">
        <v>158</v>
      </c>
      <c r="N75" s="64" t="s">
        <v>369</v>
      </c>
      <c r="O75" s="65" t="s">
        <v>370</v>
      </c>
      <c r="P75" s="66" t="s">
        <v>396</v>
      </c>
    </row>
    <row r="76" spans="1:16" ht="12.75" customHeight="1" thickBot="1">
      <c r="A76" s="16" t="str">
        <f t="shared" si="12"/>
        <v> JAAVSO 38;85 </v>
      </c>
      <c r="B76" s="5" t="str">
        <f t="shared" si="13"/>
        <v>I</v>
      </c>
      <c r="C76" s="16">
        <f t="shared" si="14"/>
        <v>52332.672100000003</v>
      </c>
      <c r="D76" s="19" t="str">
        <f t="shared" si="15"/>
        <v>vis</v>
      </c>
      <c r="E76" s="62">
        <f>VLOOKUP(C76,Active!C$21:E$967,3,FALSE)</f>
        <v>14003.012114598563</v>
      </c>
      <c r="F76" s="5" t="s">
        <v>111</v>
      </c>
      <c r="G76" s="19" t="str">
        <f t="shared" si="16"/>
        <v>52332.6721</v>
      </c>
      <c r="H76" s="16">
        <f t="shared" si="17"/>
        <v>14003</v>
      </c>
      <c r="I76" s="63" t="s">
        <v>420</v>
      </c>
      <c r="J76" s="64" t="s">
        <v>421</v>
      </c>
      <c r="K76" s="63">
        <v>14003</v>
      </c>
      <c r="L76" s="63" t="s">
        <v>422</v>
      </c>
      <c r="M76" s="64" t="s">
        <v>423</v>
      </c>
      <c r="N76" s="64" t="s">
        <v>424</v>
      </c>
      <c r="O76" s="65" t="s">
        <v>425</v>
      </c>
      <c r="P76" s="65" t="s">
        <v>426</v>
      </c>
    </row>
    <row r="77" spans="1:16" ht="12.75" customHeight="1" thickBot="1">
      <c r="A77" s="16" t="str">
        <f t="shared" si="12"/>
        <v>IBVS 5463 </v>
      </c>
      <c r="B77" s="5" t="str">
        <f t="shared" si="13"/>
        <v>II</v>
      </c>
      <c r="C77" s="16">
        <f t="shared" si="14"/>
        <v>52340.455300000001</v>
      </c>
      <c r="D77" s="19" t="str">
        <f t="shared" si="15"/>
        <v>vis</v>
      </c>
      <c r="E77" s="62">
        <f>VLOOKUP(C77,Active!C$21:E$967,3,FALSE)</f>
        <v>14014.52849242607</v>
      </c>
      <c r="F77" s="5" t="s">
        <v>111</v>
      </c>
      <c r="G77" s="19" t="str">
        <f t="shared" si="16"/>
        <v>52340.4553</v>
      </c>
      <c r="H77" s="16">
        <f t="shared" si="17"/>
        <v>14014.5</v>
      </c>
      <c r="I77" s="63" t="s">
        <v>427</v>
      </c>
      <c r="J77" s="64" t="s">
        <v>428</v>
      </c>
      <c r="K77" s="63">
        <v>14014.5</v>
      </c>
      <c r="L77" s="63" t="s">
        <v>429</v>
      </c>
      <c r="M77" s="64" t="s">
        <v>158</v>
      </c>
      <c r="N77" s="64" t="s">
        <v>159</v>
      </c>
      <c r="O77" s="65" t="s">
        <v>430</v>
      </c>
      <c r="P77" s="66" t="s">
        <v>431</v>
      </c>
    </row>
    <row r="78" spans="1:16" ht="12.75" customHeight="1" thickBot="1">
      <c r="A78" s="16" t="str">
        <f t="shared" si="12"/>
        <v>IBVS 5463 </v>
      </c>
      <c r="B78" s="5" t="str">
        <f t="shared" si="13"/>
        <v>I</v>
      </c>
      <c r="C78" s="16">
        <f t="shared" si="14"/>
        <v>52341.4594</v>
      </c>
      <c r="D78" s="19" t="str">
        <f t="shared" si="15"/>
        <v>vis</v>
      </c>
      <c r="E78" s="62">
        <f>VLOOKUP(C78,Active!C$21:E$967,3,FALSE)</f>
        <v>14016.014204598003</v>
      </c>
      <c r="F78" s="5" t="s">
        <v>111</v>
      </c>
      <c r="G78" s="19" t="str">
        <f t="shared" si="16"/>
        <v>52341.4594</v>
      </c>
      <c r="H78" s="16">
        <f t="shared" si="17"/>
        <v>14016</v>
      </c>
      <c r="I78" s="63" t="s">
        <v>432</v>
      </c>
      <c r="J78" s="64" t="s">
        <v>433</v>
      </c>
      <c r="K78" s="63">
        <v>14016</v>
      </c>
      <c r="L78" s="63" t="s">
        <v>434</v>
      </c>
      <c r="M78" s="64" t="s">
        <v>158</v>
      </c>
      <c r="N78" s="64" t="s">
        <v>159</v>
      </c>
      <c r="O78" s="65" t="s">
        <v>430</v>
      </c>
      <c r="P78" s="66" t="s">
        <v>431</v>
      </c>
    </row>
    <row r="79" spans="1:16" ht="12.75" customHeight="1" thickBot="1">
      <c r="A79" s="16" t="str">
        <f t="shared" si="12"/>
        <v>BAVM 158 </v>
      </c>
      <c r="B79" s="5" t="str">
        <f t="shared" si="13"/>
        <v>II</v>
      </c>
      <c r="C79" s="16">
        <f t="shared" si="14"/>
        <v>52409.381699999998</v>
      </c>
      <c r="D79" s="19" t="str">
        <f t="shared" si="15"/>
        <v>vis</v>
      </c>
      <c r="E79" s="62">
        <f>VLOOKUP(C79,Active!C$21:E$967,3,FALSE)</f>
        <v>14116.515138624301</v>
      </c>
      <c r="F79" s="5" t="s">
        <v>111</v>
      </c>
      <c r="G79" s="19" t="str">
        <f t="shared" si="16"/>
        <v>52409.3817</v>
      </c>
      <c r="H79" s="16">
        <f t="shared" si="17"/>
        <v>14116.5</v>
      </c>
      <c r="I79" s="63" t="s">
        <v>435</v>
      </c>
      <c r="J79" s="64" t="s">
        <v>436</v>
      </c>
      <c r="K79" s="63">
        <v>14116.5</v>
      </c>
      <c r="L79" s="63" t="s">
        <v>437</v>
      </c>
      <c r="M79" s="64" t="s">
        <v>158</v>
      </c>
      <c r="N79" s="64" t="s">
        <v>438</v>
      </c>
      <c r="O79" s="65" t="s">
        <v>439</v>
      </c>
      <c r="P79" s="66" t="s">
        <v>440</v>
      </c>
    </row>
    <row r="80" spans="1:16" ht="12.75" customHeight="1" thickBot="1">
      <c r="A80" s="16" t="str">
        <f t="shared" si="12"/>
        <v> BBS 129 </v>
      </c>
      <c r="B80" s="5" t="str">
        <f t="shared" si="13"/>
        <v>I</v>
      </c>
      <c r="C80" s="16">
        <f t="shared" si="14"/>
        <v>52576.650999999998</v>
      </c>
      <c r="D80" s="19" t="str">
        <f t="shared" si="15"/>
        <v>vis</v>
      </c>
      <c r="E80" s="62">
        <f>VLOOKUP(C80,Active!C$21:E$967,3,FALSE)</f>
        <v>14364.014426544843</v>
      </c>
      <c r="F80" s="5" t="s">
        <v>111</v>
      </c>
      <c r="G80" s="19" t="str">
        <f t="shared" si="16"/>
        <v>52576.651</v>
      </c>
      <c r="H80" s="16">
        <f t="shared" si="17"/>
        <v>14364</v>
      </c>
      <c r="I80" s="63" t="s">
        <v>441</v>
      </c>
      <c r="J80" s="64" t="s">
        <v>442</v>
      </c>
      <c r="K80" s="63" t="s">
        <v>443</v>
      </c>
      <c r="L80" s="63" t="s">
        <v>145</v>
      </c>
      <c r="M80" s="64" t="s">
        <v>190</v>
      </c>
      <c r="N80" s="64"/>
      <c r="O80" s="65" t="s">
        <v>191</v>
      </c>
      <c r="P80" s="65" t="s">
        <v>444</v>
      </c>
    </row>
    <row r="81" spans="1:16" ht="12.75" customHeight="1" thickBot="1">
      <c r="A81" s="16" t="str">
        <f t="shared" si="12"/>
        <v>BAVM 158 </v>
      </c>
      <c r="B81" s="5" t="str">
        <f t="shared" si="13"/>
        <v>I</v>
      </c>
      <c r="C81" s="16">
        <f t="shared" si="14"/>
        <v>52689.516300000003</v>
      </c>
      <c r="D81" s="19" t="str">
        <f t="shared" si="15"/>
        <v>vis</v>
      </c>
      <c r="E81" s="62">
        <f>VLOOKUP(C81,Active!C$21:E$967,3,FALSE)</f>
        <v>14531.015073889812</v>
      </c>
      <c r="F81" s="5" t="s">
        <v>111</v>
      </c>
      <c r="G81" s="19" t="str">
        <f t="shared" si="16"/>
        <v>52689.5163</v>
      </c>
      <c r="H81" s="16">
        <f t="shared" si="17"/>
        <v>14531</v>
      </c>
      <c r="I81" s="63" t="s">
        <v>445</v>
      </c>
      <c r="J81" s="64" t="s">
        <v>446</v>
      </c>
      <c r="K81" s="63" t="s">
        <v>447</v>
      </c>
      <c r="L81" s="63" t="s">
        <v>437</v>
      </c>
      <c r="M81" s="64" t="s">
        <v>158</v>
      </c>
      <c r="N81" s="64" t="s">
        <v>438</v>
      </c>
      <c r="O81" s="65" t="s">
        <v>439</v>
      </c>
      <c r="P81" s="66" t="s">
        <v>440</v>
      </c>
    </row>
    <row r="82" spans="1:16" ht="12.75" customHeight="1" thickBot="1">
      <c r="A82" s="16" t="str">
        <f t="shared" si="12"/>
        <v> BBS 130 </v>
      </c>
      <c r="B82" s="5" t="str">
        <f t="shared" si="13"/>
        <v>I</v>
      </c>
      <c r="C82" s="16">
        <f t="shared" si="14"/>
        <v>52879.421999999999</v>
      </c>
      <c r="D82" s="19" t="str">
        <f t="shared" si="15"/>
        <v>vis</v>
      </c>
      <c r="E82" s="62">
        <f>VLOOKUP(C82,Active!C$21:E$967,3,FALSE)</f>
        <v>14812.008212033221</v>
      </c>
      <c r="F82" s="5" t="s">
        <v>111</v>
      </c>
      <c r="G82" s="19" t="str">
        <f t="shared" si="16"/>
        <v>52879.422</v>
      </c>
      <c r="H82" s="16">
        <f t="shared" si="17"/>
        <v>14812</v>
      </c>
      <c r="I82" s="63" t="s">
        <v>448</v>
      </c>
      <c r="J82" s="64" t="s">
        <v>449</v>
      </c>
      <c r="K82" s="63" t="s">
        <v>450</v>
      </c>
      <c r="L82" s="63" t="s">
        <v>204</v>
      </c>
      <c r="M82" s="64" t="s">
        <v>190</v>
      </c>
      <c r="N82" s="64"/>
      <c r="O82" s="65" t="s">
        <v>191</v>
      </c>
      <c r="P82" s="65" t="s">
        <v>451</v>
      </c>
    </row>
    <row r="83" spans="1:16" ht="12.75" customHeight="1" thickBot="1">
      <c r="A83" s="16" t="str">
        <f t="shared" si="12"/>
        <v>OEJV 0003 </v>
      </c>
      <c r="B83" s="5" t="str">
        <f t="shared" si="13"/>
        <v>I</v>
      </c>
      <c r="C83" s="16">
        <f t="shared" si="14"/>
        <v>53202.468999999997</v>
      </c>
      <c r="D83" s="19" t="str">
        <f t="shared" si="15"/>
        <v>vis</v>
      </c>
      <c r="E83" s="62">
        <f>VLOOKUP(C83,Active!C$21:E$967,3,FALSE)</f>
        <v>15290.003292211515</v>
      </c>
      <c r="F83" s="5" t="s">
        <v>111</v>
      </c>
      <c r="G83" s="19" t="str">
        <f t="shared" si="16"/>
        <v>53202.469</v>
      </c>
      <c r="H83" s="16">
        <f t="shared" si="17"/>
        <v>15290</v>
      </c>
      <c r="I83" s="63" t="s">
        <v>458</v>
      </c>
      <c r="J83" s="64" t="s">
        <v>459</v>
      </c>
      <c r="K83" s="63" t="s">
        <v>460</v>
      </c>
      <c r="L83" s="63" t="s">
        <v>115</v>
      </c>
      <c r="M83" s="64" t="s">
        <v>190</v>
      </c>
      <c r="N83" s="64"/>
      <c r="O83" s="65" t="s">
        <v>191</v>
      </c>
      <c r="P83" s="66" t="s">
        <v>461</v>
      </c>
    </row>
    <row r="84" spans="1:16" ht="12.75" customHeight="1" thickBot="1">
      <c r="A84" s="16" t="str">
        <f t="shared" si="12"/>
        <v>IBVS 5694 </v>
      </c>
      <c r="B84" s="5" t="str">
        <f t="shared" si="13"/>
        <v>I</v>
      </c>
      <c r="C84" s="16">
        <f t="shared" si="14"/>
        <v>53384.277499999997</v>
      </c>
      <c r="D84" s="19" t="str">
        <f t="shared" si="15"/>
        <v>vis</v>
      </c>
      <c r="E84" s="62">
        <f>VLOOKUP(C84,Active!C$21:E$967,3,FALSE)</f>
        <v>15559.015443801209</v>
      </c>
      <c r="F84" s="5" t="s">
        <v>111</v>
      </c>
      <c r="G84" s="19" t="str">
        <f t="shared" si="16"/>
        <v>53384.2775</v>
      </c>
      <c r="H84" s="16">
        <f t="shared" si="17"/>
        <v>15559</v>
      </c>
      <c r="I84" s="63" t="s">
        <v>462</v>
      </c>
      <c r="J84" s="64" t="s">
        <v>463</v>
      </c>
      <c r="K84" s="63" t="s">
        <v>464</v>
      </c>
      <c r="L84" s="63" t="s">
        <v>465</v>
      </c>
      <c r="M84" s="64" t="s">
        <v>158</v>
      </c>
      <c r="N84" s="64" t="s">
        <v>159</v>
      </c>
      <c r="O84" s="65" t="s">
        <v>466</v>
      </c>
      <c r="P84" s="66" t="s">
        <v>467</v>
      </c>
    </row>
    <row r="85" spans="1:16" ht="12.75" customHeight="1" thickBot="1">
      <c r="A85" s="16" t="str">
        <f t="shared" si="12"/>
        <v>IBVS 5694 </v>
      </c>
      <c r="B85" s="5" t="str">
        <f t="shared" si="13"/>
        <v>I</v>
      </c>
      <c r="C85" s="16">
        <f t="shared" si="14"/>
        <v>53443.075299999997</v>
      </c>
      <c r="D85" s="19" t="str">
        <f t="shared" si="15"/>
        <v>vis</v>
      </c>
      <c r="E85" s="62">
        <f>VLOOKUP(C85,Active!C$21:E$967,3,FALSE)</f>
        <v>15646.015351323358</v>
      </c>
      <c r="F85" s="5" t="s">
        <v>111</v>
      </c>
      <c r="G85" s="19" t="str">
        <f t="shared" si="16"/>
        <v>53443.0753</v>
      </c>
      <c r="H85" s="16">
        <f t="shared" si="17"/>
        <v>15646</v>
      </c>
      <c r="I85" s="63" t="s">
        <v>468</v>
      </c>
      <c r="J85" s="64" t="s">
        <v>469</v>
      </c>
      <c r="K85" s="63" t="s">
        <v>470</v>
      </c>
      <c r="L85" s="63" t="s">
        <v>465</v>
      </c>
      <c r="M85" s="64" t="s">
        <v>158</v>
      </c>
      <c r="N85" s="64" t="s">
        <v>159</v>
      </c>
      <c r="O85" s="65" t="s">
        <v>466</v>
      </c>
      <c r="P85" s="66" t="s">
        <v>467</v>
      </c>
    </row>
    <row r="86" spans="1:16" ht="12.75" customHeight="1" thickBot="1">
      <c r="A86" s="16" t="str">
        <f t="shared" si="12"/>
        <v>BAVM 173 </v>
      </c>
      <c r="B86" s="5" t="str">
        <f t="shared" si="13"/>
        <v>II</v>
      </c>
      <c r="C86" s="16">
        <f t="shared" si="14"/>
        <v>53464.363299999997</v>
      </c>
      <c r="D86" s="19" t="str">
        <f t="shared" si="15"/>
        <v>vis</v>
      </c>
      <c r="E86" s="62">
        <f>VLOOKUP(C86,Active!C$21:E$967,3,FALSE)</f>
        <v>15677.514047385652</v>
      </c>
      <c r="F86" s="5" t="s">
        <v>111</v>
      </c>
      <c r="G86" s="19" t="str">
        <f t="shared" si="16"/>
        <v>53464.3633</v>
      </c>
      <c r="H86" s="16">
        <f t="shared" si="17"/>
        <v>15677.5</v>
      </c>
      <c r="I86" s="63" t="s">
        <v>471</v>
      </c>
      <c r="J86" s="64" t="s">
        <v>472</v>
      </c>
      <c r="K86" s="63" t="s">
        <v>473</v>
      </c>
      <c r="L86" s="63" t="s">
        <v>474</v>
      </c>
      <c r="M86" s="64" t="s">
        <v>158</v>
      </c>
      <c r="N86" s="64" t="s">
        <v>438</v>
      </c>
      <c r="O86" s="65" t="s">
        <v>439</v>
      </c>
      <c r="P86" s="66" t="s">
        <v>475</v>
      </c>
    </row>
    <row r="87" spans="1:16" ht="12.75" customHeight="1" thickBot="1">
      <c r="A87" s="16" t="str">
        <f t="shared" si="12"/>
        <v>IBVS 5894 </v>
      </c>
      <c r="B87" s="5" t="str">
        <f t="shared" si="13"/>
        <v>I</v>
      </c>
      <c r="C87" s="16">
        <f t="shared" si="14"/>
        <v>54881.938000000002</v>
      </c>
      <c r="D87" s="19" t="str">
        <f t="shared" si="15"/>
        <v>vis</v>
      </c>
      <c r="E87" s="62">
        <f>VLOOKUP(C87,Active!C$21:E$967,3,FALSE)</f>
        <v>17775.022250171092</v>
      </c>
      <c r="F87" s="5" t="s">
        <v>111</v>
      </c>
      <c r="G87" s="19" t="str">
        <f t="shared" si="16"/>
        <v>54881.938</v>
      </c>
      <c r="H87" s="16">
        <f t="shared" si="17"/>
        <v>17775</v>
      </c>
      <c r="I87" s="63" t="s">
        <v>489</v>
      </c>
      <c r="J87" s="64" t="s">
        <v>490</v>
      </c>
      <c r="K87" s="63" t="s">
        <v>491</v>
      </c>
      <c r="L87" s="63" t="s">
        <v>492</v>
      </c>
      <c r="M87" s="64" t="s">
        <v>423</v>
      </c>
      <c r="N87" s="64" t="s">
        <v>111</v>
      </c>
      <c r="O87" s="65" t="s">
        <v>400</v>
      </c>
      <c r="P87" s="66" t="s">
        <v>493</v>
      </c>
    </row>
    <row r="88" spans="1:16" ht="12.75" customHeight="1" thickBot="1">
      <c r="A88" s="16" t="str">
        <f t="shared" si="12"/>
        <v>IBVS 5938 </v>
      </c>
      <c r="B88" s="5" t="str">
        <f t="shared" si="13"/>
        <v>I</v>
      </c>
      <c r="C88" s="16">
        <f t="shared" si="14"/>
        <v>54886.671499999997</v>
      </c>
      <c r="D88" s="19" t="str">
        <f t="shared" si="15"/>
        <v>vis</v>
      </c>
      <c r="E88" s="62">
        <f>VLOOKUP(C88,Active!C$21:E$967,3,FALSE)</f>
        <v>17782.02615273642</v>
      </c>
      <c r="F88" s="5" t="s">
        <v>111</v>
      </c>
      <c r="G88" s="19" t="str">
        <f t="shared" si="16"/>
        <v>54886.6715</v>
      </c>
      <c r="H88" s="16">
        <f t="shared" si="17"/>
        <v>17782</v>
      </c>
      <c r="I88" s="63" t="s">
        <v>494</v>
      </c>
      <c r="J88" s="64" t="s">
        <v>495</v>
      </c>
      <c r="K88" s="63" t="s">
        <v>496</v>
      </c>
      <c r="L88" s="63" t="s">
        <v>497</v>
      </c>
      <c r="M88" s="64" t="s">
        <v>423</v>
      </c>
      <c r="N88" s="64" t="s">
        <v>111</v>
      </c>
      <c r="O88" s="65" t="s">
        <v>425</v>
      </c>
      <c r="P88" s="66" t="s">
        <v>498</v>
      </c>
    </row>
    <row r="89" spans="1:16" ht="12.75" customHeight="1" thickBot="1">
      <c r="A89" s="16" t="str">
        <f t="shared" si="12"/>
        <v> JAAVSO 38;85 </v>
      </c>
      <c r="B89" s="5" t="str">
        <f t="shared" si="13"/>
        <v>I</v>
      </c>
      <c r="C89" s="16">
        <f t="shared" si="14"/>
        <v>54912.3465</v>
      </c>
      <c r="D89" s="19" t="str">
        <f t="shared" si="15"/>
        <v>vis</v>
      </c>
      <c r="E89" s="62">
        <f>VLOOKUP(C89,Active!C$21:E$967,3,FALSE)</f>
        <v>17820.016054155032</v>
      </c>
      <c r="F89" s="5" t="s">
        <v>111</v>
      </c>
      <c r="G89" s="19" t="str">
        <f t="shared" si="16"/>
        <v>54912.3465</v>
      </c>
      <c r="H89" s="16">
        <f t="shared" si="17"/>
        <v>17820</v>
      </c>
      <c r="I89" s="63" t="s">
        <v>499</v>
      </c>
      <c r="J89" s="64" t="s">
        <v>500</v>
      </c>
      <c r="K89" s="63" t="s">
        <v>501</v>
      </c>
      <c r="L89" s="63" t="s">
        <v>502</v>
      </c>
      <c r="M89" s="64" t="s">
        <v>423</v>
      </c>
      <c r="N89" s="64" t="s">
        <v>424</v>
      </c>
      <c r="O89" s="65" t="s">
        <v>503</v>
      </c>
      <c r="P89" s="65" t="s">
        <v>426</v>
      </c>
    </row>
    <row r="90" spans="1:16" ht="12.75" customHeight="1" thickBot="1">
      <c r="A90" s="16" t="str">
        <f t="shared" si="12"/>
        <v>BAVM 209 </v>
      </c>
      <c r="B90" s="5" t="str">
        <f t="shared" si="13"/>
        <v>I</v>
      </c>
      <c r="C90" s="16">
        <f t="shared" si="14"/>
        <v>54924.519500000002</v>
      </c>
      <c r="D90" s="19" t="str">
        <f t="shared" si="15"/>
        <v>vis</v>
      </c>
      <c r="E90" s="62">
        <f>VLOOKUP(C90,Active!C$21:E$967,3,FALSE)</f>
        <v>17838.027780346616</v>
      </c>
      <c r="F90" s="5" t="s">
        <v>111</v>
      </c>
      <c r="G90" s="19" t="str">
        <f t="shared" si="16"/>
        <v>54924.5195</v>
      </c>
      <c r="H90" s="16">
        <f t="shared" si="17"/>
        <v>17838</v>
      </c>
      <c r="I90" s="63" t="s">
        <v>504</v>
      </c>
      <c r="J90" s="64" t="s">
        <v>505</v>
      </c>
      <c r="K90" s="63" t="s">
        <v>506</v>
      </c>
      <c r="L90" s="63" t="s">
        <v>507</v>
      </c>
      <c r="M90" s="64" t="s">
        <v>423</v>
      </c>
      <c r="N90" s="64" t="s">
        <v>438</v>
      </c>
      <c r="O90" s="65" t="s">
        <v>439</v>
      </c>
      <c r="P90" s="66" t="s">
        <v>508</v>
      </c>
    </row>
    <row r="91" spans="1:16" ht="12.75" customHeight="1" thickBot="1">
      <c r="A91" s="16" t="str">
        <f t="shared" si="12"/>
        <v>BAVM 220 </v>
      </c>
      <c r="B91" s="5" t="str">
        <f t="shared" si="13"/>
        <v>I</v>
      </c>
      <c r="C91" s="16">
        <f t="shared" si="14"/>
        <v>55314.477899999998</v>
      </c>
      <c r="D91" s="19" t="str">
        <f t="shared" si="15"/>
        <v>vis</v>
      </c>
      <c r="E91" s="62">
        <f>VLOOKUP(C91,Active!C$21:E$967,3,FALSE)</f>
        <v>18415.028020789025</v>
      </c>
      <c r="F91" s="5" t="s">
        <v>111</v>
      </c>
      <c r="G91" s="19" t="str">
        <f t="shared" si="16"/>
        <v>55314.4779</v>
      </c>
      <c r="H91" s="16">
        <f t="shared" si="17"/>
        <v>18415</v>
      </c>
      <c r="I91" s="63" t="s">
        <v>509</v>
      </c>
      <c r="J91" s="64" t="s">
        <v>510</v>
      </c>
      <c r="K91" s="63" t="s">
        <v>511</v>
      </c>
      <c r="L91" s="63" t="s">
        <v>512</v>
      </c>
      <c r="M91" s="64" t="s">
        <v>423</v>
      </c>
      <c r="N91" s="64" t="s">
        <v>438</v>
      </c>
      <c r="O91" s="65" t="s">
        <v>513</v>
      </c>
      <c r="P91" s="66" t="s">
        <v>514</v>
      </c>
    </row>
    <row r="92" spans="1:16" ht="12.75" customHeight="1" thickBot="1">
      <c r="A92" s="16" t="str">
        <f t="shared" si="12"/>
        <v>IBVS 5992 </v>
      </c>
      <c r="B92" s="5" t="str">
        <f t="shared" si="13"/>
        <v>I</v>
      </c>
      <c r="C92" s="16">
        <f t="shared" si="14"/>
        <v>55615.902800000003</v>
      </c>
      <c r="D92" s="19" t="str">
        <f t="shared" si="15"/>
        <v>vis</v>
      </c>
      <c r="E92" s="62">
        <f>VLOOKUP(C92,Active!C$21:E$967,3,FALSE)</f>
        <v>18861.030055301766</v>
      </c>
      <c r="F92" s="5" t="s">
        <v>111</v>
      </c>
      <c r="G92" s="19" t="str">
        <f t="shared" si="16"/>
        <v>55615.9028</v>
      </c>
      <c r="H92" s="16">
        <f t="shared" si="17"/>
        <v>18861</v>
      </c>
      <c r="I92" s="63" t="s">
        <v>515</v>
      </c>
      <c r="J92" s="64" t="s">
        <v>516</v>
      </c>
      <c r="K92" s="63" t="s">
        <v>517</v>
      </c>
      <c r="L92" s="63" t="s">
        <v>518</v>
      </c>
      <c r="M92" s="64" t="s">
        <v>423</v>
      </c>
      <c r="N92" s="64" t="s">
        <v>111</v>
      </c>
      <c r="O92" s="65" t="s">
        <v>400</v>
      </c>
      <c r="P92" s="66" t="s">
        <v>519</v>
      </c>
    </row>
    <row r="93" spans="1:16" ht="12.75" customHeight="1" thickBot="1">
      <c r="A93" s="16" t="str">
        <f t="shared" si="12"/>
        <v>IBVS 5992 </v>
      </c>
      <c r="B93" s="5" t="str">
        <f t="shared" si="13"/>
        <v>I</v>
      </c>
      <c r="C93" s="16">
        <f t="shared" si="14"/>
        <v>55684.838000000003</v>
      </c>
      <c r="D93" s="19" t="str">
        <f t="shared" si="15"/>
        <v>vis</v>
      </c>
      <c r="E93" s="62">
        <f>VLOOKUP(C93,Active!C$21:E$967,3,FALSE)</f>
        <v>18963.0297223815</v>
      </c>
      <c r="F93" s="5" t="s">
        <v>111</v>
      </c>
      <c r="G93" s="19" t="str">
        <f t="shared" si="16"/>
        <v>55684.8380</v>
      </c>
      <c r="H93" s="16">
        <f t="shared" si="17"/>
        <v>18963</v>
      </c>
      <c r="I93" s="63" t="s">
        <v>520</v>
      </c>
      <c r="J93" s="64" t="s">
        <v>521</v>
      </c>
      <c r="K93" s="63" t="s">
        <v>522</v>
      </c>
      <c r="L93" s="63" t="s">
        <v>523</v>
      </c>
      <c r="M93" s="64" t="s">
        <v>423</v>
      </c>
      <c r="N93" s="64" t="s">
        <v>111</v>
      </c>
      <c r="O93" s="65" t="s">
        <v>400</v>
      </c>
      <c r="P93" s="66" t="s">
        <v>519</v>
      </c>
    </row>
    <row r="94" spans="1:16" ht="12.75" customHeight="1" thickBot="1">
      <c r="A94" s="16" t="str">
        <f t="shared" si="12"/>
        <v>IBVS 6029 </v>
      </c>
      <c r="B94" s="5" t="str">
        <f t="shared" si="13"/>
        <v>I</v>
      </c>
      <c r="C94" s="16">
        <f t="shared" si="14"/>
        <v>55980.854299999999</v>
      </c>
      <c r="D94" s="19" t="str">
        <f t="shared" si="15"/>
        <v>vis</v>
      </c>
      <c r="E94" s="62">
        <f>VLOOKUP(C94,Active!C$21:E$967,3,FALSE)</f>
        <v>19401.028945567541</v>
      </c>
      <c r="F94" s="5" t="s">
        <v>111</v>
      </c>
      <c r="G94" s="19" t="str">
        <f t="shared" si="16"/>
        <v>55980.8543</v>
      </c>
      <c r="H94" s="16">
        <f t="shared" si="17"/>
        <v>19401</v>
      </c>
      <c r="I94" s="63" t="s">
        <v>524</v>
      </c>
      <c r="J94" s="64" t="s">
        <v>525</v>
      </c>
      <c r="K94" s="63" t="s">
        <v>526</v>
      </c>
      <c r="L94" s="63" t="s">
        <v>527</v>
      </c>
      <c r="M94" s="64" t="s">
        <v>423</v>
      </c>
      <c r="N94" s="64" t="s">
        <v>111</v>
      </c>
      <c r="O94" s="65" t="s">
        <v>400</v>
      </c>
      <c r="P94" s="66" t="s">
        <v>528</v>
      </c>
    </row>
    <row r="95" spans="1:16" ht="12.75" customHeight="1" thickBot="1">
      <c r="A95" s="16" t="str">
        <f t="shared" si="12"/>
        <v>IBVS 6029 </v>
      </c>
      <c r="B95" s="5" t="str">
        <f t="shared" si="13"/>
        <v>I</v>
      </c>
      <c r="C95" s="16">
        <f t="shared" si="14"/>
        <v>56045.739800000003</v>
      </c>
      <c r="D95" s="19" t="str">
        <f t="shared" si="15"/>
        <v>vis</v>
      </c>
      <c r="E95" s="62">
        <f>VLOOKUP(C95,Active!C$21:E$967,3,FALSE)</f>
        <v>19497.036491760231</v>
      </c>
      <c r="F95" s="5" t="s">
        <v>111</v>
      </c>
      <c r="G95" s="19" t="str">
        <f t="shared" si="16"/>
        <v>56045.7398</v>
      </c>
      <c r="H95" s="16">
        <f t="shared" si="17"/>
        <v>19497</v>
      </c>
      <c r="I95" s="63" t="s">
        <v>529</v>
      </c>
      <c r="J95" s="64" t="s">
        <v>530</v>
      </c>
      <c r="K95" s="63" t="s">
        <v>531</v>
      </c>
      <c r="L95" s="63" t="s">
        <v>532</v>
      </c>
      <c r="M95" s="64" t="s">
        <v>423</v>
      </c>
      <c r="N95" s="64" t="s">
        <v>111</v>
      </c>
      <c r="O95" s="65" t="s">
        <v>400</v>
      </c>
      <c r="P95" s="66" t="s">
        <v>528</v>
      </c>
    </row>
    <row r="96" spans="1:16" ht="12.75" customHeight="1" thickBot="1">
      <c r="A96" s="16" t="str">
        <f t="shared" si="12"/>
        <v>BAVM 238 </v>
      </c>
      <c r="B96" s="5" t="str">
        <f t="shared" si="13"/>
        <v>II</v>
      </c>
      <c r="C96" s="16">
        <f t="shared" si="14"/>
        <v>56729.349900000001</v>
      </c>
      <c r="D96" s="19" t="str">
        <f t="shared" si="15"/>
        <v>vis</v>
      </c>
      <c r="E96" s="62">
        <f>VLOOKUP(C96,Active!C$21:E$967,3,FALSE)</f>
        <v>20508.537185344117</v>
      </c>
      <c r="F96" s="5" t="s">
        <v>111</v>
      </c>
      <c r="G96" s="19" t="str">
        <f t="shared" si="16"/>
        <v>56729.3499</v>
      </c>
      <c r="H96" s="16">
        <f t="shared" si="17"/>
        <v>20508.5</v>
      </c>
      <c r="I96" s="63" t="s">
        <v>540</v>
      </c>
      <c r="J96" s="64" t="s">
        <v>541</v>
      </c>
      <c r="K96" s="63" t="s">
        <v>542</v>
      </c>
      <c r="L96" s="63" t="s">
        <v>543</v>
      </c>
      <c r="M96" s="64" t="s">
        <v>423</v>
      </c>
      <c r="N96" s="64" t="s">
        <v>438</v>
      </c>
      <c r="O96" s="65" t="s">
        <v>439</v>
      </c>
      <c r="P96" s="66" t="s">
        <v>544</v>
      </c>
    </row>
    <row r="97" spans="1:16" ht="12.75" customHeight="1" thickBot="1">
      <c r="A97" s="16" t="str">
        <f t="shared" si="12"/>
        <v> VB 5.3 </v>
      </c>
      <c r="B97" s="5" t="str">
        <f t="shared" si="13"/>
        <v>I</v>
      </c>
      <c r="C97" s="16">
        <f t="shared" si="14"/>
        <v>26751.541000000001</v>
      </c>
      <c r="D97" s="19" t="str">
        <f t="shared" si="15"/>
        <v>vis</v>
      </c>
      <c r="E97" s="62">
        <f>VLOOKUP(C97,Active!C$21:E$967,3,FALSE)</f>
        <v>-23847.996596815057</v>
      </c>
      <c r="F97" s="5" t="s">
        <v>111</v>
      </c>
      <c r="G97" s="19" t="str">
        <f t="shared" si="16"/>
        <v>26751.541</v>
      </c>
      <c r="H97" s="16">
        <f t="shared" si="17"/>
        <v>-23848</v>
      </c>
      <c r="I97" s="63" t="s">
        <v>113</v>
      </c>
      <c r="J97" s="64" t="s">
        <v>114</v>
      </c>
      <c r="K97" s="63">
        <v>-23848</v>
      </c>
      <c r="L97" s="63" t="s">
        <v>115</v>
      </c>
      <c r="M97" s="64" t="s">
        <v>116</v>
      </c>
      <c r="N97" s="64"/>
      <c r="O97" s="65" t="s">
        <v>117</v>
      </c>
      <c r="P97" s="65" t="s">
        <v>118</v>
      </c>
    </row>
    <row r="98" spans="1:16" ht="12.75" customHeight="1" thickBot="1">
      <c r="A98" s="16" t="str">
        <f t="shared" si="12"/>
        <v> VB 5.3 </v>
      </c>
      <c r="B98" s="5" t="str">
        <f t="shared" si="13"/>
        <v>I</v>
      </c>
      <c r="C98" s="16">
        <f t="shared" si="14"/>
        <v>28246.507000000001</v>
      </c>
      <c r="D98" s="19" t="str">
        <f t="shared" si="15"/>
        <v>vis</v>
      </c>
      <c r="E98" s="62">
        <f>VLOOKUP(C98,Active!C$21:E$967,3,FALSE)</f>
        <v>-21635.976695581401</v>
      </c>
      <c r="F98" s="5" t="s">
        <v>111</v>
      </c>
      <c r="G98" s="19" t="str">
        <f t="shared" si="16"/>
        <v>28246.507</v>
      </c>
      <c r="H98" s="16">
        <f t="shared" si="17"/>
        <v>-21636</v>
      </c>
      <c r="I98" s="63" t="s">
        <v>119</v>
      </c>
      <c r="J98" s="64" t="s">
        <v>120</v>
      </c>
      <c r="K98" s="63">
        <v>-21636</v>
      </c>
      <c r="L98" s="63" t="s">
        <v>121</v>
      </c>
      <c r="M98" s="64" t="s">
        <v>116</v>
      </c>
      <c r="N98" s="64"/>
      <c r="O98" s="65" t="s">
        <v>117</v>
      </c>
      <c r="P98" s="65" t="s">
        <v>118</v>
      </c>
    </row>
    <row r="99" spans="1:16" ht="12.75" customHeight="1" thickBot="1">
      <c r="A99" s="16" t="str">
        <f t="shared" si="12"/>
        <v> VB 5.3 </v>
      </c>
      <c r="B99" s="5" t="str">
        <f t="shared" si="13"/>
        <v>I</v>
      </c>
      <c r="C99" s="16">
        <f t="shared" si="14"/>
        <v>28248.507000000001</v>
      </c>
      <c r="D99" s="19" t="str">
        <f t="shared" si="15"/>
        <v>vis</v>
      </c>
      <c r="E99" s="62">
        <f>VLOOKUP(C99,Active!C$21:E$967,3,FALSE)</f>
        <v>-21633.017404331658</v>
      </c>
      <c r="F99" s="5" t="s">
        <v>111</v>
      </c>
      <c r="G99" s="19" t="str">
        <f t="shared" si="16"/>
        <v>28248.507</v>
      </c>
      <c r="H99" s="16">
        <f t="shared" si="17"/>
        <v>-21633</v>
      </c>
      <c r="I99" s="63" t="s">
        <v>122</v>
      </c>
      <c r="J99" s="64" t="s">
        <v>123</v>
      </c>
      <c r="K99" s="63">
        <v>-21633</v>
      </c>
      <c r="L99" s="63" t="s">
        <v>124</v>
      </c>
      <c r="M99" s="64" t="s">
        <v>116</v>
      </c>
      <c r="N99" s="64"/>
      <c r="O99" s="65" t="s">
        <v>117</v>
      </c>
      <c r="P99" s="65" t="s">
        <v>118</v>
      </c>
    </row>
    <row r="100" spans="1:16" ht="12.75" customHeight="1" thickBot="1">
      <c r="A100" s="16" t="str">
        <f t="shared" si="12"/>
        <v> VB 5.3 </v>
      </c>
      <c r="B100" s="5" t="str">
        <f t="shared" si="13"/>
        <v>I</v>
      </c>
      <c r="C100" s="16">
        <f t="shared" si="14"/>
        <v>28636.438999999998</v>
      </c>
      <c r="D100" s="19" t="str">
        <f t="shared" si="15"/>
        <v>vis</v>
      </c>
      <c r="E100" s="62">
        <f>VLOOKUP(C100,Active!C$21:E$967,3,FALSE)</f>
        <v>-21059.015517783489</v>
      </c>
      <c r="F100" s="5" t="s">
        <v>111</v>
      </c>
      <c r="G100" s="19" t="str">
        <f t="shared" si="16"/>
        <v>28636.439</v>
      </c>
      <c r="H100" s="16">
        <f t="shared" si="17"/>
        <v>-21059</v>
      </c>
      <c r="I100" s="63" t="s">
        <v>125</v>
      </c>
      <c r="J100" s="64" t="s">
        <v>126</v>
      </c>
      <c r="K100" s="63">
        <v>-21059</v>
      </c>
      <c r="L100" s="63" t="s">
        <v>127</v>
      </c>
      <c r="M100" s="64" t="s">
        <v>116</v>
      </c>
      <c r="N100" s="64"/>
      <c r="O100" s="65" t="s">
        <v>117</v>
      </c>
      <c r="P100" s="65" t="s">
        <v>118</v>
      </c>
    </row>
    <row r="101" spans="1:16" ht="12.75" customHeight="1" thickBot="1">
      <c r="A101" s="16" t="str">
        <f t="shared" si="12"/>
        <v> VB 5.3 </v>
      </c>
      <c r="B101" s="5" t="str">
        <f t="shared" si="13"/>
        <v>I</v>
      </c>
      <c r="C101" s="16">
        <f t="shared" si="14"/>
        <v>28684.432000000001</v>
      </c>
      <c r="D101" s="19" t="str">
        <f t="shared" si="15"/>
        <v>vis</v>
      </c>
      <c r="E101" s="62">
        <f>VLOOKUP(C101,Active!C$21:E$967,3,FALSE)</f>
        <v>-20988.002885308964</v>
      </c>
      <c r="F101" s="5" t="s">
        <v>111</v>
      </c>
      <c r="G101" s="19" t="str">
        <f t="shared" si="16"/>
        <v>28684.432</v>
      </c>
      <c r="H101" s="16">
        <f t="shared" si="17"/>
        <v>-20988</v>
      </c>
      <c r="I101" s="63" t="s">
        <v>128</v>
      </c>
      <c r="J101" s="64" t="s">
        <v>129</v>
      </c>
      <c r="K101" s="63">
        <v>-20988</v>
      </c>
      <c r="L101" s="63" t="s">
        <v>130</v>
      </c>
      <c r="M101" s="64" t="s">
        <v>116</v>
      </c>
      <c r="N101" s="64"/>
      <c r="O101" s="65" t="s">
        <v>117</v>
      </c>
      <c r="P101" s="65" t="s">
        <v>118</v>
      </c>
    </row>
    <row r="102" spans="1:16" ht="12.75" customHeight="1" thickBot="1">
      <c r="A102" s="16" t="str">
        <f t="shared" si="12"/>
        <v> VB 5.3 </v>
      </c>
      <c r="B102" s="5" t="str">
        <f t="shared" si="13"/>
        <v>I</v>
      </c>
      <c r="C102" s="16">
        <f t="shared" si="14"/>
        <v>28951.421999999999</v>
      </c>
      <c r="D102" s="19" t="str">
        <f t="shared" si="15"/>
        <v>vis</v>
      </c>
      <c r="E102" s="62">
        <f>VLOOKUP(C102,Active!C$21:E$967,3,FALSE)</f>
        <v>-20592.952299924167</v>
      </c>
      <c r="F102" s="5" t="s">
        <v>111</v>
      </c>
      <c r="G102" s="19" t="str">
        <f t="shared" si="16"/>
        <v>28951.422</v>
      </c>
      <c r="H102" s="16">
        <f t="shared" si="17"/>
        <v>-20593</v>
      </c>
      <c r="I102" s="63" t="s">
        <v>131</v>
      </c>
      <c r="J102" s="64" t="s">
        <v>132</v>
      </c>
      <c r="K102" s="63">
        <v>-20593</v>
      </c>
      <c r="L102" s="63" t="s">
        <v>133</v>
      </c>
      <c r="M102" s="64" t="s">
        <v>116</v>
      </c>
      <c r="N102" s="64"/>
      <c r="O102" s="65" t="s">
        <v>117</v>
      </c>
      <c r="P102" s="65" t="s">
        <v>118</v>
      </c>
    </row>
    <row r="103" spans="1:16" ht="12.75" customHeight="1" thickBot="1">
      <c r="A103" s="16" t="str">
        <f t="shared" si="12"/>
        <v> VB 5.3 </v>
      </c>
      <c r="B103" s="5" t="str">
        <f t="shared" si="13"/>
        <v>I</v>
      </c>
      <c r="C103" s="16">
        <f t="shared" si="14"/>
        <v>29422.412</v>
      </c>
      <c r="D103" s="19" t="str">
        <f t="shared" si="15"/>
        <v>vis</v>
      </c>
      <c r="E103" s="62">
        <f>VLOOKUP(C103,Active!C$21:E$967,3,FALSE)</f>
        <v>-19896.054007065304</v>
      </c>
      <c r="F103" s="5" t="s">
        <v>111</v>
      </c>
      <c r="G103" s="19" t="str">
        <f t="shared" si="16"/>
        <v>29422.412</v>
      </c>
      <c r="H103" s="16">
        <f t="shared" si="17"/>
        <v>-19896</v>
      </c>
      <c r="I103" s="63" t="s">
        <v>134</v>
      </c>
      <c r="J103" s="64" t="s">
        <v>135</v>
      </c>
      <c r="K103" s="63">
        <v>-19896</v>
      </c>
      <c r="L103" s="63" t="s">
        <v>136</v>
      </c>
      <c r="M103" s="64" t="s">
        <v>116</v>
      </c>
      <c r="N103" s="64"/>
      <c r="O103" s="65" t="s">
        <v>117</v>
      </c>
      <c r="P103" s="65" t="s">
        <v>118</v>
      </c>
    </row>
    <row r="104" spans="1:16" ht="12.75" customHeight="1" thickBot="1">
      <c r="A104" s="16" t="str">
        <f t="shared" si="12"/>
        <v> VB 5.3 </v>
      </c>
      <c r="B104" s="5" t="str">
        <f t="shared" si="13"/>
        <v>I</v>
      </c>
      <c r="C104" s="16">
        <f t="shared" si="14"/>
        <v>30731.565999999999</v>
      </c>
      <c r="D104" s="19" t="str">
        <f t="shared" si="15"/>
        <v>vis</v>
      </c>
      <c r="E104" s="62">
        <f>VLOOKUP(C104,Active!C$21:E$967,3,FALSE)</f>
        <v>-17958.970018680524</v>
      </c>
      <c r="F104" s="5" t="s">
        <v>111</v>
      </c>
      <c r="G104" s="19" t="str">
        <f t="shared" si="16"/>
        <v>30731.566</v>
      </c>
      <c r="H104" s="16">
        <f t="shared" si="17"/>
        <v>-17959</v>
      </c>
      <c r="I104" s="63" t="s">
        <v>137</v>
      </c>
      <c r="J104" s="64" t="s">
        <v>138</v>
      </c>
      <c r="K104" s="63">
        <v>-17959</v>
      </c>
      <c r="L104" s="63" t="s">
        <v>139</v>
      </c>
      <c r="M104" s="64" t="s">
        <v>116</v>
      </c>
      <c r="N104" s="64"/>
      <c r="O104" s="65" t="s">
        <v>117</v>
      </c>
      <c r="P104" s="65" t="s">
        <v>118</v>
      </c>
    </row>
    <row r="105" spans="1:16" ht="12.75" customHeight="1" thickBot="1">
      <c r="A105" s="16" t="str">
        <f t="shared" si="12"/>
        <v> VB 5.3 </v>
      </c>
      <c r="B105" s="5" t="str">
        <f t="shared" si="13"/>
        <v>I</v>
      </c>
      <c r="C105" s="16">
        <f t="shared" si="14"/>
        <v>34714.247000000003</v>
      </c>
      <c r="D105" s="19" t="str">
        <f t="shared" si="15"/>
        <v>vis</v>
      </c>
      <c r="E105" s="62">
        <f>VLOOKUP(C105,Active!C$21:E$967,3,FALSE)</f>
        <v>-12066.013501766318</v>
      </c>
      <c r="F105" s="5" t="s">
        <v>111</v>
      </c>
      <c r="G105" s="19" t="str">
        <f t="shared" si="16"/>
        <v>34714.247</v>
      </c>
      <c r="H105" s="16">
        <f t="shared" si="17"/>
        <v>-12066</v>
      </c>
      <c r="I105" s="63" t="s">
        <v>140</v>
      </c>
      <c r="J105" s="64" t="s">
        <v>141</v>
      </c>
      <c r="K105" s="63">
        <v>-12066</v>
      </c>
      <c r="L105" s="63" t="s">
        <v>142</v>
      </c>
      <c r="M105" s="64" t="s">
        <v>116</v>
      </c>
      <c r="N105" s="64"/>
      <c r="O105" s="65" t="s">
        <v>117</v>
      </c>
      <c r="P105" s="65" t="s">
        <v>118</v>
      </c>
    </row>
    <row r="106" spans="1:16" ht="12.75" customHeight="1" thickBot="1">
      <c r="A106" s="16" t="str">
        <f t="shared" si="12"/>
        <v> VB 5.3 </v>
      </c>
      <c r="B106" s="5" t="str">
        <f t="shared" si="13"/>
        <v>I</v>
      </c>
      <c r="C106" s="16">
        <f t="shared" si="14"/>
        <v>36604.584000000003</v>
      </c>
      <c r="D106" s="19" t="str">
        <f t="shared" si="15"/>
        <v>vis</v>
      </c>
      <c r="E106" s="62">
        <f>VLOOKUP(C106,Active!C$21:E$967,3,FALSE)</f>
        <v>-9268.9846301810649</v>
      </c>
      <c r="F106" s="5" t="s">
        <v>111</v>
      </c>
      <c r="G106" s="19" t="str">
        <f t="shared" si="16"/>
        <v>36604.584</v>
      </c>
      <c r="H106" s="16">
        <f t="shared" si="17"/>
        <v>-9269</v>
      </c>
      <c r="I106" s="63" t="s">
        <v>143</v>
      </c>
      <c r="J106" s="64" t="s">
        <v>144</v>
      </c>
      <c r="K106" s="63">
        <v>-9269</v>
      </c>
      <c r="L106" s="63" t="s">
        <v>145</v>
      </c>
      <c r="M106" s="64" t="s">
        <v>116</v>
      </c>
      <c r="N106" s="64"/>
      <c r="O106" s="65" t="s">
        <v>117</v>
      </c>
      <c r="P106" s="65" t="s">
        <v>118</v>
      </c>
    </row>
    <row r="107" spans="1:16" ht="12.75" customHeight="1" thickBot="1">
      <c r="A107" s="16" t="str">
        <f t="shared" ref="A107:A135" si="18">P107</f>
        <v> VB 5.3 </v>
      </c>
      <c r="B107" s="5" t="str">
        <f t="shared" ref="B107:B135" si="19">IF(H107=INT(H107),"I","II")</f>
        <v>I</v>
      </c>
      <c r="C107" s="16">
        <f t="shared" ref="C107:C135" si="20">1*G107</f>
        <v>36604.629000000001</v>
      </c>
      <c r="D107" s="19" t="str">
        <f t="shared" ref="D107:D135" si="21">VLOOKUP(F107,I$1:J$5,2,FALSE)</f>
        <v>vis</v>
      </c>
      <c r="E107" s="62">
        <f>VLOOKUP(C107,Active!C$21:E$967,3,FALSE)</f>
        <v>-9268.9180461279466</v>
      </c>
      <c r="F107" s="5" t="s">
        <v>111</v>
      </c>
      <c r="G107" s="19" t="str">
        <f t="shared" ref="G107:G135" si="22">MID(I107,3,LEN(I107)-3)</f>
        <v>36604.629</v>
      </c>
      <c r="H107" s="16">
        <f t="shared" ref="H107:H135" si="23">1*K107</f>
        <v>-9269</v>
      </c>
      <c r="I107" s="63" t="s">
        <v>146</v>
      </c>
      <c r="J107" s="64" t="s">
        <v>147</v>
      </c>
      <c r="K107" s="63">
        <v>-9269</v>
      </c>
      <c r="L107" s="63" t="s">
        <v>148</v>
      </c>
      <c r="M107" s="64" t="s">
        <v>116</v>
      </c>
      <c r="N107" s="64"/>
      <c r="O107" s="65" t="s">
        <v>117</v>
      </c>
      <c r="P107" s="65" t="s">
        <v>118</v>
      </c>
    </row>
    <row r="108" spans="1:16" ht="12.75" customHeight="1" thickBot="1">
      <c r="A108" s="16" t="str">
        <f t="shared" si="18"/>
        <v> VB 5.3 </v>
      </c>
      <c r="B108" s="5" t="str">
        <f t="shared" si="19"/>
        <v>I</v>
      </c>
      <c r="C108" s="16">
        <f t="shared" si="20"/>
        <v>36608.589999999997</v>
      </c>
      <c r="D108" s="19" t="str">
        <f t="shared" si="21"/>
        <v>vis</v>
      </c>
      <c r="E108" s="62">
        <f>VLOOKUP(C108,Active!C$21:E$967,3,FALSE)</f>
        <v>-9263.0571698078329</v>
      </c>
      <c r="F108" s="5" t="s">
        <v>111</v>
      </c>
      <c r="G108" s="19" t="str">
        <f t="shared" si="22"/>
        <v>36608.590</v>
      </c>
      <c r="H108" s="16">
        <f t="shared" si="23"/>
        <v>-9263</v>
      </c>
      <c r="I108" s="63" t="s">
        <v>149</v>
      </c>
      <c r="J108" s="64" t="s">
        <v>150</v>
      </c>
      <c r="K108" s="63">
        <v>-9263</v>
      </c>
      <c r="L108" s="63" t="s">
        <v>151</v>
      </c>
      <c r="M108" s="64" t="s">
        <v>116</v>
      </c>
      <c r="N108" s="64"/>
      <c r="O108" s="65" t="s">
        <v>117</v>
      </c>
      <c r="P108" s="65" t="s">
        <v>118</v>
      </c>
    </row>
    <row r="109" spans="1:16" ht="12.75" customHeight="1" thickBot="1">
      <c r="A109" s="16" t="str">
        <f t="shared" si="18"/>
        <v> VB 5.3 </v>
      </c>
      <c r="B109" s="5" t="str">
        <f t="shared" si="19"/>
        <v>I</v>
      </c>
      <c r="C109" s="16">
        <f t="shared" si="20"/>
        <v>36608.635999999999</v>
      </c>
      <c r="D109" s="19" t="str">
        <f t="shared" si="21"/>
        <v>vis</v>
      </c>
      <c r="E109" s="62">
        <f>VLOOKUP(C109,Active!C$21:E$967,3,FALSE)</f>
        <v>-9262.9891061090857</v>
      </c>
      <c r="F109" s="5" t="s">
        <v>111</v>
      </c>
      <c r="G109" s="19" t="str">
        <f t="shared" si="22"/>
        <v>36608.636</v>
      </c>
      <c r="H109" s="16">
        <f t="shared" si="23"/>
        <v>-9263</v>
      </c>
      <c r="I109" s="63" t="s">
        <v>152</v>
      </c>
      <c r="J109" s="64" t="s">
        <v>153</v>
      </c>
      <c r="K109" s="63">
        <v>-9263</v>
      </c>
      <c r="L109" s="63" t="s">
        <v>154</v>
      </c>
      <c r="M109" s="64" t="s">
        <v>116</v>
      </c>
      <c r="N109" s="64"/>
      <c r="O109" s="65" t="s">
        <v>117</v>
      </c>
      <c r="P109" s="65" t="s">
        <v>118</v>
      </c>
    </row>
    <row r="110" spans="1:16" ht="12.75" customHeight="1" thickBot="1">
      <c r="A110" s="16" t="str">
        <f t="shared" si="18"/>
        <v> AAPS 37.491 </v>
      </c>
      <c r="B110" s="5" t="str">
        <f t="shared" si="19"/>
        <v>I</v>
      </c>
      <c r="C110" s="16">
        <f t="shared" si="20"/>
        <v>42869.584699999999</v>
      </c>
      <c r="D110" s="19" t="str">
        <f t="shared" si="21"/>
        <v>vis</v>
      </c>
      <c r="E110" s="62">
        <f>VLOOKUP(C110,Active!C$21:E$967,3,FALSE)</f>
        <v>0.99624539923014077</v>
      </c>
      <c r="F110" s="5" t="s">
        <v>111</v>
      </c>
      <c r="G110" s="19" t="str">
        <f t="shared" si="22"/>
        <v>42869.5847</v>
      </c>
      <c r="H110" s="16">
        <f t="shared" si="23"/>
        <v>1</v>
      </c>
      <c r="I110" s="63" t="s">
        <v>155</v>
      </c>
      <c r="J110" s="64" t="s">
        <v>156</v>
      </c>
      <c r="K110" s="63">
        <v>1</v>
      </c>
      <c r="L110" s="63" t="s">
        <v>157</v>
      </c>
      <c r="M110" s="64" t="s">
        <v>158</v>
      </c>
      <c r="N110" s="64" t="s">
        <v>159</v>
      </c>
      <c r="O110" s="65" t="s">
        <v>160</v>
      </c>
      <c r="P110" s="65" t="s">
        <v>161</v>
      </c>
    </row>
    <row r="111" spans="1:16" ht="12.75" customHeight="1" thickBot="1">
      <c r="A111" s="16" t="str">
        <f t="shared" si="18"/>
        <v> AAPS 37.491 </v>
      </c>
      <c r="B111" s="5" t="str">
        <f t="shared" si="19"/>
        <v>I</v>
      </c>
      <c r="C111" s="16">
        <f t="shared" si="20"/>
        <v>42901.351499999997</v>
      </c>
      <c r="D111" s="19" t="str">
        <f t="shared" si="21"/>
        <v>vis</v>
      </c>
      <c r="E111" s="62">
        <f>VLOOKUP(C111,Active!C$21:E$967,3,FALSE)</f>
        <v>47.999852035437222</v>
      </c>
      <c r="F111" s="5" t="s">
        <v>111</v>
      </c>
      <c r="G111" s="19" t="str">
        <f t="shared" si="22"/>
        <v>42901.3515</v>
      </c>
      <c r="H111" s="16">
        <f t="shared" si="23"/>
        <v>48</v>
      </c>
      <c r="I111" s="63" t="s">
        <v>162</v>
      </c>
      <c r="J111" s="64" t="s">
        <v>163</v>
      </c>
      <c r="K111" s="63">
        <v>48</v>
      </c>
      <c r="L111" s="63" t="s">
        <v>164</v>
      </c>
      <c r="M111" s="64" t="s">
        <v>158</v>
      </c>
      <c r="N111" s="64" t="s">
        <v>159</v>
      </c>
      <c r="O111" s="65" t="s">
        <v>160</v>
      </c>
      <c r="P111" s="65" t="s">
        <v>161</v>
      </c>
    </row>
    <row r="112" spans="1:16" ht="12.75" customHeight="1" thickBot="1">
      <c r="A112" s="16" t="str">
        <f t="shared" si="18"/>
        <v> AAPS 37.491 </v>
      </c>
      <c r="B112" s="5" t="str">
        <f t="shared" si="19"/>
        <v>I</v>
      </c>
      <c r="C112" s="16">
        <f t="shared" si="20"/>
        <v>42903.379200000003</v>
      </c>
      <c r="D112" s="19" t="str">
        <f t="shared" si="21"/>
        <v>vis</v>
      </c>
      <c r="E112" s="62">
        <f>VLOOKUP(C112,Active!C$21:E$967,3,FALSE)</f>
        <v>51.000129469000775</v>
      </c>
      <c r="F112" s="5" t="s">
        <v>111</v>
      </c>
      <c r="G112" s="19" t="str">
        <f t="shared" si="22"/>
        <v>42903.3792</v>
      </c>
      <c r="H112" s="16">
        <f t="shared" si="23"/>
        <v>51</v>
      </c>
      <c r="I112" s="63" t="s">
        <v>165</v>
      </c>
      <c r="J112" s="64" t="s">
        <v>166</v>
      </c>
      <c r="K112" s="63">
        <v>51</v>
      </c>
      <c r="L112" s="63" t="s">
        <v>167</v>
      </c>
      <c r="M112" s="64" t="s">
        <v>158</v>
      </c>
      <c r="N112" s="64" t="s">
        <v>159</v>
      </c>
      <c r="O112" s="65" t="s">
        <v>160</v>
      </c>
      <c r="P112" s="65" t="s">
        <v>161</v>
      </c>
    </row>
    <row r="113" spans="1:16" ht="12.75" customHeight="1" thickBot="1">
      <c r="A113" s="16" t="str">
        <f t="shared" si="18"/>
        <v> AAPS 37.491 </v>
      </c>
      <c r="B113" s="5" t="str">
        <f t="shared" si="19"/>
        <v>II</v>
      </c>
      <c r="C113" s="16">
        <f t="shared" si="20"/>
        <v>42904.3946</v>
      </c>
      <c r="D113" s="19" t="str">
        <f t="shared" si="21"/>
        <v>vis</v>
      </c>
      <c r="E113" s="62">
        <f>VLOOKUP(C113,Active!C$21:E$967,3,FALSE)</f>
        <v>52.502561636491613</v>
      </c>
      <c r="F113" s="5" t="s">
        <v>111</v>
      </c>
      <c r="G113" s="19" t="str">
        <f t="shared" si="22"/>
        <v>42904.3946</v>
      </c>
      <c r="H113" s="16">
        <f t="shared" si="23"/>
        <v>52.5</v>
      </c>
      <c r="I113" s="63" t="s">
        <v>168</v>
      </c>
      <c r="J113" s="64" t="s">
        <v>169</v>
      </c>
      <c r="K113" s="63">
        <v>52.5</v>
      </c>
      <c r="L113" s="63" t="s">
        <v>170</v>
      </c>
      <c r="M113" s="64" t="s">
        <v>158</v>
      </c>
      <c r="N113" s="64" t="s">
        <v>159</v>
      </c>
      <c r="O113" s="65" t="s">
        <v>160</v>
      </c>
      <c r="P113" s="65" t="s">
        <v>161</v>
      </c>
    </row>
    <row r="114" spans="1:16" ht="12.75" customHeight="1" thickBot="1">
      <c r="A114" s="16" t="str">
        <f t="shared" si="18"/>
        <v> AAPS 37.491 </v>
      </c>
      <c r="B114" s="5" t="str">
        <f t="shared" si="19"/>
        <v>I</v>
      </c>
      <c r="C114" s="16">
        <f t="shared" si="20"/>
        <v>42905.406499999997</v>
      </c>
      <c r="D114" s="19" t="str">
        <f t="shared" si="21"/>
        <v>vis</v>
      </c>
      <c r="E114" s="62">
        <f>VLOOKUP(C114,Active!C$21:E$967,3,FALSE)</f>
        <v>53.99981504429703</v>
      </c>
      <c r="F114" s="5" t="s">
        <v>111</v>
      </c>
      <c r="G114" s="19" t="str">
        <f t="shared" si="22"/>
        <v>42905.4065</v>
      </c>
      <c r="H114" s="16">
        <f t="shared" si="23"/>
        <v>54</v>
      </c>
      <c r="I114" s="63" t="s">
        <v>171</v>
      </c>
      <c r="J114" s="64" t="s">
        <v>172</v>
      </c>
      <c r="K114" s="63">
        <v>54</v>
      </c>
      <c r="L114" s="63" t="s">
        <v>164</v>
      </c>
      <c r="M114" s="64" t="s">
        <v>158</v>
      </c>
      <c r="N114" s="64" t="s">
        <v>159</v>
      </c>
      <c r="O114" s="65" t="s">
        <v>160</v>
      </c>
      <c r="P114" s="65" t="s">
        <v>161</v>
      </c>
    </row>
    <row r="115" spans="1:16" ht="12.75" customHeight="1" thickBot="1">
      <c r="A115" s="16" t="str">
        <f t="shared" si="18"/>
        <v> AAPS 37.491 </v>
      </c>
      <c r="B115" s="5" t="str">
        <f t="shared" si="19"/>
        <v>I</v>
      </c>
      <c r="C115" s="16">
        <f t="shared" si="20"/>
        <v>42930.413399999998</v>
      </c>
      <c r="D115" s="19" t="str">
        <f t="shared" si="21"/>
        <v>vis</v>
      </c>
      <c r="E115" s="62">
        <f>VLOOKUP(C115,Active!C$21:E$967,3,FALSE)</f>
        <v>91.00116522093019</v>
      </c>
      <c r="F115" s="5" t="s">
        <v>111</v>
      </c>
      <c r="G115" s="19" t="str">
        <f t="shared" si="22"/>
        <v>42930.4134</v>
      </c>
      <c r="H115" s="16">
        <f t="shared" si="23"/>
        <v>91</v>
      </c>
      <c r="I115" s="63" t="s">
        <v>173</v>
      </c>
      <c r="J115" s="64" t="s">
        <v>174</v>
      </c>
      <c r="K115" s="63">
        <v>91</v>
      </c>
      <c r="L115" s="63" t="s">
        <v>175</v>
      </c>
      <c r="M115" s="64" t="s">
        <v>158</v>
      </c>
      <c r="N115" s="64" t="s">
        <v>159</v>
      </c>
      <c r="O115" s="65" t="s">
        <v>160</v>
      </c>
      <c r="P115" s="65" t="s">
        <v>161</v>
      </c>
    </row>
    <row r="116" spans="1:16" ht="12.75" customHeight="1" thickBot="1">
      <c r="A116" s="16" t="str">
        <f t="shared" si="18"/>
        <v> AAPS 37.491 </v>
      </c>
      <c r="B116" s="5" t="str">
        <f t="shared" si="19"/>
        <v>I</v>
      </c>
      <c r="C116" s="16">
        <f t="shared" si="20"/>
        <v>42932.439899999998</v>
      </c>
      <c r="D116" s="19" t="str">
        <f t="shared" si="21"/>
        <v>vis</v>
      </c>
      <c r="E116" s="62">
        <f>VLOOKUP(C116,Active!C$21:E$967,3,FALSE)</f>
        <v>93.99966707973492</v>
      </c>
      <c r="F116" s="5" t="s">
        <v>111</v>
      </c>
      <c r="G116" s="19" t="str">
        <f t="shared" si="22"/>
        <v>42932.4399</v>
      </c>
      <c r="H116" s="16">
        <f t="shared" si="23"/>
        <v>94</v>
      </c>
      <c r="I116" s="63" t="s">
        <v>176</v>
      </c>
      <c r="J116" s="64" t="s">
        <v>177</v>
      </c>
      <c r="K116" s="63">
        <v>94</v>
      </c>
      <c r="L116" s="63" t="s">
        <v>178</v>
      </c>
      <c r="M116" s="64" t="s">
        <v>158</v>
      </c>
      <c r="N116" s="64" t="s">
        <v>159</v>
      </c>
      <c r="O116" s="65" t="s">
        <v>160</v>
      </c>
      <c r="P116" s="65" t="s">
        <v>161</v>
      </c>
    </row>
    <row r="117" spans="1:16" ht="12.75" customHeight="1" thickBot="1">
      <c r="A117" s="16" t="str">
        <f t="shared" si="18"/>
        <v> AAPS 37.491 </v>
      </c>
      <c r="B117" s="5" t="str">
        <f t="shared" si="19"/>
        <v>I</v>
      </c>
      <c r="C117" s="16">
        <f t="shared" si="20"/>
        <v>43247.379399999998</v>
      </c>
      <c r="D117" s="19" t="str">
        <f t="shared" si="21"/>
        <v>vis</v>
      </c>
      <c r="E117" s="62">
        <f>VLOOKUP(C117,Active!C$21:E$967,3,FALSE)</f>
        <v>559.9985203543763</v>
      </c>
      <c r="F117" s="5" t="s">
        <v>111</v>
      </c>
      <c r="G117" s="19" t="str">
        <f t="shared" si="22"/>
        <v>43247.3794</v>
      </c>
      <c r="H117" s="16">
        <f t="shared" si="23"/>
        <v>560</v>
      </c>
      <c r="I117" s="63" t="s">
        <v>179</v>
      </c>
      <c r="J117" s="64" t="s">
        <v>180</v>
      </c>
      <c r="K117" s="63">
        <v>560</v>
      </c>
      <c r="L117" s="63" t="s">
        <v>181</v>
      </c>
      <c r="M117" s="64" t="s">
        <v>158</v>
      </c>
      <c r="N117" s="64" t="s">
        <v>159</v>
      </c>
      <c r="O117" s="65" t="s">
        <v>160</v>
      </c>
      <c r="P117" s="65" t="s">
        <v>161</v>
      </c>
    </row>
    <row r="118" spans="1:16" ht="12.75" customHeight="1" thickBot="1">
      <c r="A118" s="16" t="str">
        <f t="shared" si="18"/>
        <v> AAPS 37.491 </v>
      </c>
      <c r="B118" s="5" t="str">
        <f t="shared" si="19"/>
        <v>I</v>
      </c>
      <c r="C118" s="16">
        <f t="shared" si="20"/>
        <v>43249.406900000002</v>
      </c>
      <c r="D118" s="19" t="str">
        <f t="shared" si="21"/>
        <v>vis</v>
      </c>
      <c r="E118" s="62">
        <f>VLOOKUP(C118,Active!C$21:E$967,3,FALSE)</f>
        <v>562.99850185881155</v>
      </c>
      <c r="F118" s="5" t="s">
        <v>111</v>
      </c>
      <c r="G118" s="19" t="str">
        <f t="shared" si="22"/>
        <v>43249.4069</v>
      </c>
      <c r="H118" s="16">
        <f t="shared" si="23"/>
        <v>563</v>
      </c>
      <c r="I118" s="63" t="s">
        <v>182</v>
      </c>
      <c r="J118" s="64" t="s">
        <v>183</v>
      </c>
      <c r="K118" s="63">
        <v>563</v>
      </c>
      <c r="L118" s="63" t="s">
        <v>181</v>
      </c>
      <c r="M118" s="64" t="s">
        <v>158</v>
      </c>
      <c r="N118" s="64" t="s">
        <v>159</v>
      </c>
      <c r="O118" s="65" t="s">
        <v>160</v>
      </c>
      <c r="P118" s="65" t="s">
        <v>161</v>
      </c>
    </row>
    <row r="119" spans="1:16" ht="12.75" customHeight="1" thickBot="1">
      <c r="A119" s="16" t="str">
        <f t="shared" si="18"/>
        <v> AAPS 37.491 </v>
      </c>
      <c r="B119" s="5" t="str">
        <f t="shared" si="19"/>
        <v>II</v>
      </c>
      <c r="C119" s="16">
        <f t="shared" si="20"/>
        <v>43250.420599999998</v>
      </c>
      <c r="D119" s="19" t="str">
        <f t="shared" si="21"/>
        <v>vis</v>
      </c>
      <c r="E119" s="62">
        <f>VLOOKUP(C119,Active!C$21:E$967,3,FALSE)</f>
        <v>564.49841862873905</v>
      </c>
      <c r="F119" s="5" t="s">
        <v>111</v>
      </c>
      <c r="G119" s="19" t="str">
        <f t="shared" si="22"/>
        <v>43250.4206</v>
      </c>
      <c r="H119" s="16">
        <f t="shared" si="23"/>
        <v>564.5</v>
      </c>
      <c r="I119" s="63" t="s">
        <v>184</v>
      </c>
      <c r="J119" s="64" t="s">
        <v>185</v>
      </c>
      <c r="K119" s="63">
        <v>564.5</v>
      </c>
      <c r="L119" s="63" t="s">
        <v>186</v>
      </c>
      <c r="M119" s="64" t="s">
        <v>158</v>
      </c>
      <c r="N119" s="64" t="s">
        <v>159</v>
      </c>
      <c r="O119" s="65" t="s">
        <v>160</v>
      </c>
      <c r="P119" s="65" t="s">
        <v>161</v>
      </c>
    </row>
    <row r="120" spans="1:16" ht="12.75" customHeight="1" thickBot="1">
      <c r="A120" s="16" t="str">
        <f t="shared" si="18"/>
        <v> BRNO 32 </v>
      </c>
      <c r="B120" s="5" t="str">
        <f t="shared" si="19"/>
        <v>I</v>
      </c>
      <c r="C120" s="16">
        <f t="shared" si="20"/>
        <v>50515.335400000004</v>
      </c>
      <c r="D120" s="19" t="str">
        <f t="shared" si="21"/>
        <v>vis</v>
      </c>
      <c r="E120" s="62">
        <f>VLOOKUP(C120,Active!C$21:E$967,3,FALSE)</f>
        <v>11313.997817522713</v>
      </c>
      <c r="F120" s="5" t="s">
        <v>111</v>
      </c>
      <c r="G120" s="19" t="str">
        <f t="shared" si="22"/>
        <v>50515.3354</v>
      </c>
      <c r="H120" s="16">
        <f t="shared" si="23"/>
        <v>11314</v>
      </c>
      <c r="I120" s="63" t="s">
        <v>335</v>
      </c>
      <c r="J120" s="64" t="s">
        <v>336</v>
      </c>
      <c r="K120" s="63">
        <v>11314</v>
      </c>
      <c r="L120" s="63" t="s">
        <v>337</v>
      </c>
      <c r="M120" s="64" t="s">
        <v>190</v>
      </c>
      <c r="N120" s="64"/>
      <c r="O120" s="65" t="s">
        <v>338</v>
      </c>
      <c r="P120" s="65" t="s">
        <v>339</v>
      </c>
    </row>
    <row r="121" spans="1:16" ht="12.75" customHeight="1" thickBot="1">
      <c r="A121" s="16" t="str">
        <f t="shared" si="18"/>
        <v> BBS 119 </v>
      </c>
      <c r="B121" s="5" t="str">
        <f t="shared" si="19"/>
        <v>I</v>
      </c>
      <c r="C121" s="16">
        <f t="shared" si="20"/>
        <v>51075.616000000002</v>
      </c>
      <c r="D121" s="19" t="str">
        <f t="shared" si="21"/>
        <v>vis</v>
      </c>
      <c r="E121" s="62">
        <f>VLOOKUP(C121,Active!C$21:E$967,3,FALSE)</f>
        <v>12143.014556013843</v>
      </c>
      <c r="F121" s="5" t="s">
        <v>111</v>
      </c>
      <c r="G121" s="19" t="str">
        <f t="shared" si="22"/>
        <v>51075.616</v>
      </c>
      <c r="H121" s="16">
        <f t="shared" si="23"/>
        <v>12143</v>
      </c>
      <c r="I121" s="63" t="s">
        <v>363</v>
      </c>
      <c r="J121" s="64" t="s">
        <v>364</v>
      </c>
      <c r="K121" s="63">
        <v>12143</v>
      </c>
      <c r="L121" s="63" t="s">
        <v>145</v>
      </c>
      <c r="M121" s="64" t="s">
        <v>190</v>
      </c>
      <c r="N121" s="64"/>
      <c r="O121" s="65" t="s">
        <v>191</v>
      </c>
      <c r="P121" s="65" t="s">
        <v>365</v>
      </c>
    </row>
    <row r="122" spans="1:16" ht="12.75" customHeight="1" thickBot="1">
      <c r="A122" s="16" t="str">
        <f t="shared" si="18"/>
        <v> BBS 121 </v>
      </c>
      <c r="B122" s="5" t="str">
        <f t="shared" si="19"/>
        <v>I</v>
      </c>
      <c r="C122" s="16">
        <f t="shared" si="20"/>
        <v>51519.642</v>
      </c>
      <c r="D122" s="19" t="str">
        <f t="shared" si="21"/>
        <v>vis</v>
      </c>
      <c r="E122" s="62">
        <f>VLOOKUP(C122,Active!C$21:E$967,3,FALSE)</f>
        <v>12800.015684243628</v>
      </c>
      <c r="F122" s="5" t="s">
        <v>111</v>
      </c>
      <c r="G122" s="19" t="str">
        <f t="shared" si="22"/>
        <v>51519.642</v>
      </c>
      <c r="H122" s="16">
        <f t="shared" si="23"/>
        <v>12800</v>
      </c>
      <c r="I122" s="63" t="s">
        <v>375</v>
      </c>
      <c r="J122" s="64" t="s">
        <v>376</v>
      </c>
      <c r="K122" s="63">
        <v>12800</v>
      </c>
      <c r="L122" s="63" t="s">
        <v>221</v>
      </c>
      <c r="M122" s="64" t="s">
        <v>190</v>
      </c>
      <c r="N122" s="64"/>
      <c r="O122" s="65" t="s">
        <v>191</v>
      </c>
      <c r="P122" s="65" t="s">
        <v>377</v>
      </c>
    </row>
    <row r="123" spans="1:16" ht="12.75" customHeight="1" thickBot="1">
      <c r="A123" s="16" t="str">
        <f t="shared" si="18"/>
        <v> BBS 122 </v>
      </c>
      <c r="B123" s="5" t="str">
        <f t="shared" si="19"/>
        <v>I</v>
      </c>
      <c r="C123" s="16">
        <f t="shared" si="20"/>
        <v>51563.567999999999</v>
      </c>
      <c r="D123" s="19" t="str">
        <f t="shared" si="21"/>
        <v>vis</v>
      </c>
      <c r="E123" s="62">
        <f>VLOOKUP(C123,Active!C$21:E$967,3,FALSE)</f>
        <v>12865.010597961791</v>
      </c>
      <c r="F123" s="5" t="s">
        <v>111</v>
      </c>
      <c r="G123" s="19" t="str">
        <f t="shared" si="22"/>
        <v>51563.568</v>
      </c>
      <c r="H123" s="16">
        <f t="shared" si="23"/>
        <v>12865</v>
      </c>
      <c r="I123" s="63" t="s">
        <v>378</v>
      </c>
      <c r="J123" s="64" t="s">
        <v>379</v>
      </c>
      <c r="K123" s="63">
        <v>12865</v>
      </c>
      <c r="L123" s="63" t="s">
        <v>154</v>
      </c>
      <c r="M123" s="64" t="s">
        <v>190</v>
      </c>
      <c r="N123" s="64"/>
      <c r="O123" s="65" t="s">
        <v>191</v>
      </c>
      <c r="P123" s="65" t="s">
        <v>380</v>
      </c>
    </row>
    <row r="124" spans="1:16" ht="12.75" customHeight="1" thickBot="1">
      <c r="A124" s="16" t="str">
        <f t="shared" si="18"/>
        <v>OEJV 0074 </v>
      </c>
      <c r="B124" s="5" t="str">
        <f t="shared" si="19"/>
        <v>I</v>
      </c>
      <c r="C124" s="16">
        <f t="shared" si="20"/>
        <v>51699.411999999997</v>
      </c>
      <c r="D124" s="19" t="str">
        <f t="shared" si="21"/>
        <v>vis</v>
      </c>
      <c r="E124" s="62" t="e">
        <f>VLOOKUP(C124,Active!C$21:E$967,3,FALSE)</f>
        <v>#N/A</v>
      </c>
      <c r="F124" s="5" t="s">
        <v>111</v>
      </c>
      <c r="G124" s="19" t="str">
        <f t="shared" si="22"/>
        <v>51699.412</v>
      </c>
      <c r="H124" s="16">
        <f t="shared" si="23"/>
        <v>13066</v>
      </c>
      <c r="I124" s="63" t="s">
        <v>385</v>
      </c>
      <c r="J124" s="64" t="s">
        <v>386</v>
      </c>
      <c r="K124" s="63">
        <v>13066</v>
      </c>
      <c r="L124" s="63" t="s">
        <v>387</v>
      </c>
      <c r="M124" s="64" t="s">
        <v>190</v>
      </c>
      <c r="N124" s="64"/>
      <c r="O124" s="65" t="s">
        <v>388</v>
      </c>
      <c r="P124" s="66" t="s">
        <v>389</v>
      </c>
    </row>
    <row r="125" spans="1:16" ht="12.75" customHeight="1" thickBot="1">
      <c r="A125" s="16" t="str">
        <f t="shared" si="18"/>
        <v> BBS 124 </v>
      </c>
      <c r="B125" s="5" t="str">
        <f t="shared" si="19"/>
        <v>I</v>
      </c>
      <c r="C125" s="16">
        <f t="shared" si="20"/>
        <v>51901.485000000001</v>
      </c>
      <c r="D125" s="19" t="str">
        <f t="shared" si="21"/>
        <v>vis</v>
      </c>
      <c r="E125" s="62">
        <f>VLOOKUP(C125,Active!C$21:E$967,3,FALSE)</f>
        <v>13365.00800858195</v>
      </c>
      <c r="F125" s="5" t="s">
        <v>111</v>
      </c>
      <c r="G125" s="19" t="str">
        <f t="shared" si="22"/>
        <v>51901.485</v>
      </c>
      <c r="H125" s="16">
        <f t="shared" si="23"/>
        <v>13365</v>
      </c>
      <c r="I125" s="63" t="s">
        <v>390</v>
      </c>
      <c r="J125" s="64" t="s">
        <v>391</v>
      </c>
      <c r="K125" s="63">
        <v>13365</v>
      </c>
      <c r="L125" s="63" t="s">
        <v>255</v>
      </c>
      <c r="M125" s="64" t="s">
        <v>190</v>
      </c>
      <c r="N125" s="64"/>
      <c r="O125" s="65" t="s">
        <v>191</v>
      </c>
      <c r="P125" s="65" t="s">
        <v>392</v>
      </c>
    </row>
    <row r="126" spans="1:16" ht="12.75" customHeight="1" thickBot="1">
      <c r="A126" s="16" t="str">
        <f t="shared" si="18"/>
        <v> BBS 124 </v>
      </c>
      <c r="B126" s="5" t="str">
        <f t="shared" si="19"/>
        <v>I</v>
      </c>
      <c r="C126" s="16">
        <f t="shared" si="20"/>
        <v>51951.496700000003</v>
      </c>
      <c r="D126" s="19" t="str">
        <f t="shared" si="21"/>
        <v>vis</v>
      </c>
      <c r="E126" s="62">
        <f>VLOOKUP(C126,Active!C$21:E$967,3,FALSE)</f>
        <v>13439.007601679406</v>
      </c>
      <c r="F126" s="5" t="s">
        <v>111</v>
      </c>
      <c r="G126" s="19" t="str">
        <f t="shared" si="22"/>
        <v>51951.4967</v>
      </c>
      <c r="H126" s="16">
        <f t="shared" si="23"/>
        <v>13439</v>
      </c>
      <c r="I126" s="63" t="s">
        <v>397</v>
      </c>
      <c r="J126" s="64" t="s">
        <v>398</v>
      </c>
      <c r="K126" s="63">
        <v>13439</v>
      </c>
      <c r="L126" s="63" t="s">
        <v>399</v>
      </c>
      <c r="M126" s="64" t="s">
        <v>158</v>
      </c>
      <c r="N126" s="64" t="s">
        <v>159</v>
      </c>
      <c r="O126" s="65" t="s">
        <v>400</v>
      </c>
      <c r="P126" s="65" t="s">
        <v>392</v>
      </c>
    </row>
    <row r="127" spans="1:16" ht="12.75" customHeight="1" thickBot="1">
      <c r="A127" s="16" t="str">
        <f t="shared" si="18"/>
        <v> BBS 125 </v>
      </c>
      <c r="B127" s="5" t="str">
        <f t="shared" si="19"/>
        <v>I</v>
      </c>
      <c r="C127" s="16">
        <f t="shared" si="20"/>
        <v>51999.481</v>
      </c>
      <c r="D127" s="19" t="str">
        <f t="shared" si="21"/>
        <v>vis</v>
      </c>
      <c r="E127" s="62">
        <f>VLOOKUP(C127,Active!C$21:E$967,3,FALSE)</f>
        <v>13510.007361236989</v>
      </c>
      <c r="F127" s="5" t="s">
        <v>111</v>
      </c>
      <c r="G127" s="19" t="str">
        <f t="shared" si="22"/>
        <v>51999.481</v>
      </c>
      <c r="H127" s="16">
        <f t="shared" si="23"/>
        <v>13510</v>
      </c>
      <c r="I127" s="63" t="s">
        <v>403</v>
      </c>
      <c r="J127" s="64" t="s">
        <v>404</v>
      </c>
      <c r="K127" s="63">
        <v>13510</v>
      </c>
      <c r="L127" s="63" t="s">
        <v>255</v>
      </c>
      <c r="M127" s="64" t="s">
        <v>190</v>
      </c>
      <c r="N127" s="64"/>
      <c r="O127" s="65" t="s">
        <v>191</v>
      </c>
      <c r="P127" s="65" t="s">
        <v>405</v>
      </c>
    </row>
    <row r="128" spans="1:16" ht="12.75" customHeight="1" thickBot="1">
      <c r="A128" s="16" t="str">
        <f t="shared" si="18"/>
        <v> BBS 125 </v>
      </c>
      <c r="B128" s="5" t="str">
        <f t="shared" si="19"/>
        <v>I</v>
      </c>
      <c r="C128" s="16">
        <f t="shared" si="20"/>
        <v>52001.509400000003</v>
      </c>
      <c r="D128" s="19" t="str">
        <f t="shared" si="21"/>
        <v>vis</v>
      </c>
      <c r="E128" s="62">
        <f>VLOOKUP(C128,Active!C$21:E$967,3,FALSE)</f>
        <v>13513.008674422485</v>
      </c>
      <c r="F128" s="5" t="s">
        <v>111</v>
      </c>
      <c r="G128" s="19" t="str">
        <f t="shared" si="22"/>
        <v>52001.5094</v>
      </c>
      <c r="H128" s="16">
        <f t="shared" si="23"/>
        <v>13513</v>
      </c>
      <c r="I128" s="63" t="s">
        <v>406</v>
      </c>
      <c r="J128" s="64" t="s">
        <v>407</v>
      </c>
      <c r="K128" s="63">
        <v>13513</v>
      </c>
      <c r="L128" s="63" t="s">
        <v>408</v>
      </c>
      <c r="M128" s="64" t="s">
        <v>158</v>
      </c>
      <c r="N128" s="64" t="s">
        <v>159</v>
      </c>
      <c r="O128" s="65" t="s">
        <v>400</v>
      </c>
      <c r="P128" s="65" t="s">
        <v>405</v>
      </c>
    </row>
    <row r="129" spans="1:16" ht="12.75" customHeight="1" thickBot="1">
      <c r="A129" s="16" t="str">
        <f t="shared" si="18"/>
        <v>OEJV 0074 </v>
      </c>
      <c r="B129" s="5" t="str">
        <f t="shared" si="19"/>
        <v>II</v>
      </c>
      <c r="C129" s="16">
        <f t="shared" si="20"/>
        <v>52117.432000000001</v>
      </c>
      <c r="D129" s="19" t="str">
        <f t="shared" si="21"/>
        <v>vis</v>
      </c>
      <c r="E129" s="62" t="e">
        <f>VLOOKUP(C129,Active!C$21:E$967,3,FALSE)</f>
        <v>#N/A</v>
      </c>
      <c r="F129" s="5" t="s">
        <v>111</v>
      </c>
      <c r="G129" s="19" t="str">
        <f t="shared" si="22"/>
        <v>52117.432</v>
      </c>
      <c r="H129" s="16">
        <f t="shared" si="23"/>
        <v>13684.5</v>
      </c>
      <c r="I129" s="63" t="s">
        <v>409</v>
      </c>
      <c r="J129" s="64" t="s">
        <v>410</v>
      </c>
      <c r="K129" s="63">
        <v>13684.5</v>
      </c>
      <c r="L129" s="63" t="s">
        <v>411</v>
      </c>
      <c r="M129" s="64" t="s">
        <v>190</v>
      </c>
      <c r="N129" s="64"/>
      <c r="O129" s="65" t="s">
        <v>412</v>
      </c>
      <c r="P129" s="66" t="s">
        <v>389</v>
      </c>
    </row>
    <row r="130" spans="1:16" ht="12.75" customHeight="1" thickBot="1">
      <c r="A130" s="16" t="str">
        <f t="shared" si="18"/>
        <v>OEJV 0074 </v>
      </c>
      <c r="B130" s="5" t="str">
        <f t="shared" si="19"/>
        <v>I</v>
      </c>
      <c r="C130" s="16">
        <f t="shared" si="20"/>
        <v>52118.428</v>
      </c>
      <c r="D130" s="19" t="str">
        <f t="shared" si="21"/>
        <v>vis</v>
      </c>
      <c r="E130" s="62" t="e">
        <f>VLOOKUP(C130,Active!C$21:E$967,3,FALSE)</f>
        <v>#N/A</v>
      </c>
      <c r="F130" s="5" t="s">
        <v>111</v>
      </c>
      <c r="G130" s="19" t="str">
        <f t="shared" si="22"/>
        <v>52118.428</v>
      </c>
      <c r="H130" s="16">
        <f t="shared" si="23"/>
        <v>13686</v>
      </c>
      <c r="I130" s="63" t="s">
        <v>413</v>
      </c>
      <c r="J130" s="64" t="s">
        <v>414</v>
      </c>
      <c r="K130" s="63">
        <v>13686</v>
      </c>
      <c r="L130" s="63" t="s">
        <v>255</v>
      </c>
      <c r="M130" s="64" t="s">
        <v>190</v>
      </c>
      <c r="N130" s="64"/>
      <c r="O130" s="65" t="s">
        <v>415</v>
      </c>
      <c r="P130" s="66" t="s">
        <v>389</v>
      </c>
    </row>
    <row r="131" spans="1:16" ht="12.75" customHeight="1" thickBot="1">
      <c r="A131" s="16" t="str">
        <f t="shared" si="18"/>
        <v> BBS 127 </v>
      </c>
      <c r="B131" s="5" t="str">
        <f t="shared" si="19"/>
        <v>I</v>
      </c>
      <c r="C131" s="16">
        <f t="shared" si="20"/>
        <v>52229.27</v>
      </c>
      <c r="D131" s="19" t="str">
        <f t="shared" si="21"/>
        <v>vis</v>
      </c>
      <c r="E131" s="62">
        <f>VLOOKUP(C131,Active!C$21:E$967,3,FALSE)</f>
        <v>13850.013649730889</v>
      </c>
      <c r="F131" s="5" t="s">
        <v>111</v>
      </c>
      <c r="G131" s="19" t="str">
        <f t="shared" si="22"/>
        <v>52229.270</v>
      </c>
      <c r="H131" s="16">
        <f t="shared" si="23"/>
        <v>13850</v>
      </c>
      <c r="I131" s="63" t="s">
        <v>416</v>
      </c>
      <c r="J131" s="64" t="s">
        <v>417</v>
      </c>
      <c r="K131" s="63">
        <v>13850</v>
      </c>
      <c r="L131" s="63" t="s">
        <v>418</v>
      </c>
      <c r="M131" s="64" t="s">
        <v>190</v>
      </c>
      <c r="N131" s="64"/>
      <c r="O131" s="65" t="s">
        <v>191</v>
      </c>
      <c r="P131" s="65" t="s">
        <v>419</v>
      </c>
    </row>
    <row r="132" spans="1:16" ht="12.75" customHeight="1" thickBot="1">
      <c r="A132" s="16" t="str">
        <f t="shared" si="18"/>
        <v>IBVS 5602 </v>
      </c>
      <c r="B132" s="5" t="str">
        <f t="shared" si="19"/>
        <v>I</v>
      </c>
      <c r="C132" s="16">
        <f t="shared" si="20"/>
        <v>53007.835599999999</v>
      </c>
      <c r="D132" s="19" t="str">
        <f t="shared" si="21"/>
        <v>vis</v>
      </c>
      <c r="E132" s="62" t="e">
        <f>VLOOKUP(C132,Active!C$21:E$967,3,FALSE)</f>
        <v>#N/A</v>
      </c>
      <c r="F132" s="5" t="s">
        <v>111</v>
      </c>
      <c r="G132" s="19" t="str">
        <f t="shared" si="22"/>
        <v>53007.8356</v>
      </c>
      <c r="H132" s="16">
        <f t="shared" si="23"/>
        <v>15002</v>
      </c>
      <c r="I132" s="63" t="s">
        <v>452</v>
      </c>
      <c r="J132" s="64" t="s">
        <v>453</v>
      </c>
      <c r="K132" s="63" t="s">
        <v>454</v>
      </c>
      <c r="L132" s="63" t="s">
        <v>455</v>
      </c>
      <c r="M132" s="64" t="s">
        <v>158</v>
      </c>
      <c r="N132" s="64" t="s">
        <v>159</v>
      </c>
      <c r="O132" s="65" t="s">
        <v>456</v>
      </c>
      <c r="P132" s="66" t="s">
        <v>457</v>
      </c>
    </row>
    <row r="133" spans="1:16" ht="12.75" customHeight="1" thickBot="1">
      <c r="A133" s="16" t="str">
        <f t="shared" si="18"/>
        <v>IBVS 5760 </v>
      </c>
      <c r="B133" s="5" t="str">
        <f t="shared" si="19"/>
        <v>I</v>
      </c>
      <c r="C133" s="16">
        <f t="shared" si="20"/>
        <v>53785.7261</v>
      </c>
      <c r="D133" s="19" t="str">
        <f t="shared" si="21"/>
        <v>vis</v>
      </c>
      <c r="E133" s="62" t="e">
        <f>VLOOKUP(C133,Active!C$21:E$967,3,FALSE)</f>
        <v>#N/A</v>
      </c>
      <c r="F133" s="5" t="s">
        <v>111</v>
      </c>
      <c r="G133" s="19" t="str">
        <f t="shared" si="22"/>
        <v>53785.7261</v>
      </c>
      <c r="H133" s="16">
        <f t="shared" si="23"/>
        <v>16153</v>
      </c>
      <c r="I133" s="63" t="s">
        <v>476</v>
      </c>
      <c r="J133" s="64" t="s">
        <v>477</v>
      </c>
      <c r="K133" s="63" t="s">
        <v>478</v>
      </c>
      <c r="L133" s="63" t="s">
        <v>479</v>
      </c>
      <c r="M133" s="64" t="s">
        <v>423</v>
      </c>
      <c r="N133" s="64" t="s">
        <v>480</v>
      </c>
      <c r="O133" s="65" t="s">
        <v>481</v>
      </c>
      <c r="P133" s="66" t="s">
        <v>482</v>
      </c>
    </row>
    <row r="134" spans="1:16" ht="12.75" customHeight="1" thickBot="1">
      <c r="A134" s="16" t="str">
        <f t="shared" si="18"/>
        <v>OEJV 0107 </v>
      </c>
      <c r="B134" s="5" t="str">
        <f t="shared" si="19"/>
        <v>II</v>
      </c>
      <c r="C134" s="16">
        <f t="shared" si="20"/>
        <v>54831.5942</v>
      </c>
      <c r="D134" s="19" t="str">
        <f t="shared" si="21"/>
        <v>vis</v>
      </c>
      <c r="E134" s="62" t="e">
        <f>VLOOKUP(C134,Active!C$21:E$967,3,FALSE)</f>
        <v>#N/A</v>
      </c>
      <c r="F134" s="5" t="s">
        <v>111</v>
      </c>
      <c r="G134" s="19" t="str">
        <f t="shared" si="22"/>
        <v>54831.5942</v>
      </c>
      <c r="H134" s="16">
        <f t="shared" si="23"/>
        <v>17700.5</v>
      </c>
      <c r="I134" s="63" t="s">
        <v>483</v>
      </c>
      <c r="J134" s="64" t="s">
        <v>484</v>
      </c>
      <c r="K134" s="63" t="s">
        <v>485</v>
      </c>
      <c r="L134" s="63" t="s">
        <v>486</v>
      </c>
      <c r="M134" s="64" t="s">
        <v>423</v>
      </c>
      <c r="N134" s="64" t="s">
        <v>480</v>
      </c>
      <c r="O134" s="65" t="s">
        <v>487</v>
      </c>
      <c r="P134" s="66" t="s">
        <v>488</v>
      </c>
    </row>
    <row r="135" spans="1:16" ht="12.75" customHeight="1" thickBot="1">
      <c r="A135" s="16" t="str">
        <f t="shared" si="18"/>
        <v>VSB 56 </v>
      </c>
      <c r="B135" s="5" t="str">
        <f t="shared" si="19"/>
        <v>I</v>
      </c>
      <c r="C135" s="16">
        <f t="shared" si="20"/>
        <v>56297.150600000001</v>
      </c>
      <c r="D135" s="19" t="str">
        <f t="shared" si="21"/>
        <v>vis</v>
      </c>
      <c r="E135" s="62">
        <f>VLOOKUP(C135,Active!C$21:E$967,3,FALSE)</f>
        <v>19869.03538202601</v>
      </c>
      <c r="F135" s="5" t="s">
        <v>111</v>
      </c>
      <c r="G135" s="19" t="str">
        <f t="shared" si="22"/>
        <v>56297.1506</v>
      </c>
      <c r="H135" s="16">
        <f t="shared" si="23"/>
        <v>19869</v>
      </c>
      <c r="I135" s="63" t="s">
        <v>533</v>
      </c>
      <c r="J135" s="64" t="s">
        <v>534</v>
      </c>
      <c r="K135" s="63" t="s">
        <v>535</v>
      </c>
      <c r="L135" s="63" t="s">
        <v>536</v>
      </c>
      <c r="M135" s="64" t="s">
        <v>423</v>
      </c>
      <c r="N135" s="64" t="s">
        <v>537</v>
      </c>
      <c r="O135" s="65" t="s">
        <v>538</v>
      </c>
      <c r="P135" s="66" t="s">
        <v>539</v>
      </c>
    </row>
    <row r="136" spans="1:16">
      <c r="B136" s="5"/>
      <c r="F136" s="5"/>
    </row>
    <row r="137" spans="1:16">
      <c r="B137" s="5"/>
      <c r="F137" s="5"/>
    </row>
    <row r="138" spans="1:16">
      <c r="B138" s="5"/>
      <c r="F138" s="5"/>
    </row>
    <row r="139" spans="1:16">
      <c r="B139" s="5"/>
      <c r="F139" s="5"/>
    </row>
    <row r="140" spans="1:16">
      <c r="B140" s="5"/>
      <c r="F140" s="5"/>
    </row>
    <row r="141" spans="1:16">
      <c r="B141" s="5"/>
      <c r="F141" s="5"/>
    </row>
    <row r="142" spans="1:16">
      <c r="B142" s="5"/>
      <c r="F142" s="5"/>
    </row>
    <row r="143" spans="1:16">
      <c r="B143" s="5"/>
      <c r="F143" s="5"/>
    </row>
    <row r="144" spans="1:1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</sheetData>
  <phoneticPr fontId="8" type="noConversion"/>
  <hyperlinks>
    <hyperlink ref="P70" r:id="rId1" display="http://www.konkoly.hu/cgi-bin/IBVS?4888" xr:uid="{00000000-0004-0000-0100-000000000000}"/>
    <hyperlink ref="P71" r:id="rId2" display="http://www.bav-astro.de/sfs/BAVM_link.php?BAVMnr=128" xr:uid="{00000000-0004-0000-0100-000001000000}"/>
    <hyperlink ref="P73" r:id="rId3" display="http://www.konkoly.hu/cgi-bin/IBVS?5287" xr:uid="{00000000-0004-0000-0100-000002000000}"/>
    <hyperlink ref="P124" r:id="rId4" display="http://var.astro.cz/oejv/issues/oejv0074.pdf" xr:uid="{00000000-0004-0000-0100-000003000000}"/>
    <hyperlink ref="P74" r:id="rId5" display="http://www.bav-astro.de/sfs/BAVM_link.php?BAVMnr=152" xr:uid="{00000000-0004-0000-0100-000004000000}"/>
    <hyperlink ref="P75" r:id="rId6" display="http://www.bav-astro.de/sfs/BAVM_link.php?BAVMnr=152" xr:uid="{00000000-0004-0000-0100-000005000000}"/>
    <hyperlink ref="P129" r:id="rId7" display="http://var.astro.cz/oejv/issues/oejv0074.pdf" xr:uid="{00000000-0004-0000-0100-000006000000}"/>
    <hyperlink ref="P130" r:id="rId8" display="http://var.astro.cz/oejv/issues/oejv0074.pdf" xr:uid="{00000000-0004-0000-0100-000007000000}"/>
    <hyperlink ref="P77" r:id="rId9" display="http://www.konkoly.hu/cgi-bin/IBVS?5463" xr:uid="{00000000-0004-0000-0100-000008000000}"/>
    <hyperlink ref="P78" r:id="rId10" display="http://www.konkoly.hu/cgi-bin/IBVS?5463" xr:uid="{00000000-0004-0000-0100-000009000000}"/>
    <hyperlink ref="P79" r:id="rId11" display="http://www.bav-astro.de/sfs/BAVM_link.php?BAVMnr=158" xr:uid="{00000000-0004-0000-0100-00000A000000}"/>
    <hyperlink ref="P81" r:id="rId12" display="http://www.bav-astro.de/sfs/BAVM_link.php?BAVMnr=158" xr:uid="{00000000-0004-0000-0100-00000B000000}"/>
    <hyperlink ref="P132" r:id="rId13" display="http://www.konkoly.hu/cgi-bin/IBVS?5602" xr:uid="{00000000-0004-0000-0100-00000C000000}"/>
    <hyperlink ref="P83" r:id="rId14" display="http://var.astro.cz/oejv/issues/oejv0003.pdf" xr:uid="{00000000-0004-0000-0100-00000D000000}"/>
    <hyperlink ref="P84" r:id="rId15" display="http://www.konkoly.hu/cgi-bin/IBVS?5694" xr:uid="{00000000-0004-0000-0100-00000E000000}"/>
    <hyperlink ref="P85" r:id="rId16" display="http://www.konkoly.hu/cgi-bin/IBVS?5694" xr:uid="{00000000-0004-0000-0100-00000F000000}"/>
    <hyperlink ref="P86" r:id="rId17" display="http://www.bav-astro.de/sfs/BAVM_link.php?BAVMnr=173" xr:uid="{00000000-0004-0000-0100-000010000000}"/>
    <hyperlink ref="P133" r:id="rId18" display="http://www.konkoly.hu/cgi-bin/IBVS?5760" xr:uid="{00000000-0004-0000-0100-000011000000}"/>
    <hyperlink ref="P134" r:id="rId19" display="http://var.astro.cz/oejv/issues/oejv0107.pdf" xr:uid="{00000000-0004-0000-0100-000012000000}"/>
    <hyperlink ref="P87" r:id="rId20" display="http://www.konkoly.hu/cgi-bin/IBVS?5894" xr:uid="{00000000-0004-0000-0100-000013000000}"/>
    <hyperlink ref="P88" r:id="rId21" display="http://www.konkoly.hu/cgi-bin/IBVS?5938" xr:uid="{00000000-0004-0000-0100-000014000000}"/>
    <hyperlink ref="P90" r:id="rId22" display="http://www.bav-astro.de/sfs/BAVM_link.php?BAVMnr=209" xr:uid="{00000000-0004-0000-0100-000015000000}"/>
    <hyperlink ref="P91" r:id="rId23" display="http://www.bav-astro.de/sfs/BAVM_link.php?BAVMnr=220" xr:uid="{00000000-0004-0000-0100-000016000000}"/>
    <hyperlink ref="P92" r:id="rId24" display="http://www.konkoly.hu/cgi-bin/IBVS?5992" xr:uid="{00000000-0004-0000-0100-000017000000}"/>
    <hyperlink ref="P93" r:id="rId25" display="http://www.konkoly.hu/cgi-bin/IBVS?5992" xr:uid="{00000000-0004-0000-0100-000018000000}"/>
    <hyperlink ref="P94" r:id="rId26" display="http://www.konkoly.hu/cgi-bin/IBVS?6029" xr:uid="{00000000-0004-0000-0100-000019000000}"/>
    <hyperlink ref="P95" r:id="rId27" display="http://www.konkoly.hu/cgi-bin/IBVS?6029" xr:uid="{00000000-0004-0000-0100-00001A000000}"/>
    <hyperlink ref="P135" r:id="rId28" display="http://vsolj.cetus-net.org/vsoljno56.pdf" xr:uid="{00000000-0004-0000-0100-00001B000000}"/>
    <hyperlink ref="P96" r:id="rId29" display="http://www.bav-astro.de/sfs/BAVM_link.php?BAVMnr=238" xr:uid="{00000000-0004-0000-0100-00001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2024-01-17T01:35:25Z</dcterms:modified>
</cp:coreProperties>
</file>