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7A73FF-238F-49B6-AE46-BB05EBF85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8" i="1" l="1"/>
  <c r="F158" i="1" s="1"/>
  <c r="G158" i="1" s="1"/>
  <c r="U158" i="1" s="1"/>
  <c r="Q158" i="1"/>
  <c r="E156" i="1"/>
  <c r="F156" i="1" s="1"/>
  <c r="G156" i="1" s="1"/>
  <c r="K156" i="1" s="1"/>
  <c r="Q156" i="1"/>
  <c r="E157" i="1"/>
  <c r="F157" i="1" s="1"/>
  <c r="G157" i="1" s="1"/>
  <c r="K157" i="1" s="1"/>
  <c r="Q157" i="1"/>
  <c r="E159" i="1"/>
  <c r="F159" i="1" s="1"/>
  <c r="G159" i="1" s="1"/>
  <c r="K159" i="1" s="1"/>
  <c r="D9" i="1"/>
  <c r="C9" i="1"/>
  <c r="Q159" i="1"/>
  <c r="E154" i="1"/>
  <c r="F154" i="1" s="1"/>
  <c r="G154" i="1" s="1"/>
  <c r="K154" i="1" s="1"/>
  <c r="Q154" i="1"/>
  <c r="E148" i="1"/>
  <c r="F148" i="1" s="1"/>
  <c r="G148" i="1" s="1"/>
  <c r="K148" i="1" s="1"/>
  <c r="E149" i="1"/>
  <c r="F149" i="1" s="1"/>
  <c r="G149" i="1" s="1"/>
  <c r="K149" i="1" s="1"/>
  <c r="E123" i="1"/>
  <c r="F123" i="1" s="1"/>
  <c r="G123" i="1" s="1"/>
  <c r="J123" i="1" s="1"/>
  <c r="E124" i="1"/>
  <c r="F124" i="1" s="1"/>
  <c r="G124" i="1" s="1"/>
  <c r="K124" i="1" s="1"/>
  <c r="E125" i="1"/>
  <c r="F125" i="1" s="1"/>
  <c r="G125" i="1" s="1"/>
  <c r="K125" i="1" s="1"/>
  <c r="E126" i="1"/>
  <c r="F126" i="1"/>
  <c r="G126" i="1" s="1"/>
  <c r="K126" i="1" s="1"/>
  <c r="E127" i="1"/>
  <c r="F127" i="1" s="1"/>
  <c r="G127" i="1" s="1"/>
  <c r="J127" i="1" s="1"/>
  <c r="E128" i="1"/>
  <c r="F128" i="1"/>
  <c r="G128" i="1" s="1"/>
  <c r="K128" i="1" s="1"/>
  <c r="E129" i="1"/>
  <c r="F129" i="1" s="1"/>
  <c r="G129" i="1" s="1"/>
  <c r="J129" i="1" s="1"/>
  <c r="E130" i="1"/>
  <c r="F130" i="1" s="1"/>
  <c r="G130" i="1" s="1"/>
  <c r="K130" i="1" s="1"/>
  <c r="E131" i="1"/>
  <c r="F131" i="1" s="1"/>
  <c r="G131" i="1" s="1"/>
  <c r="K131" i="1" s="1"/>
  <c r="E132" i="1"/>
  <c r="F132" i="1" s="1"/>
  <c r="G132" i="1" s="1"/>
  <c r="K132" i="1" s="1"/>
  <c r="E133" i="1"/>
  <c r="F133" i="1" s="1"/>
  <c r="G133" i="1" s="1"/>
  <c r="K133" i="1" s="1"/>
  <c r="E134" i="1"/>
  <c r="F134" i="1" s="1"/>
  <c r="G134" i="1" s="1"/>
  <c r="K134" i="1" s="1"/>
  <c r="E135" i="1"/>
  <c r="F135" i="1" s="1"/>
  <c r="G135" i="1" s="1"/>
  <c r="K135" i="1" s="1"/>
  <c r="E136" i="1"/>
  <c r="F136" i="1" s="1"/>
  <c r="G136" i="1" s="1"/>
  <c r="K136" i="1" s="1"/>
  <c r="E137" i="1"/>
  <c r="F137" i="1" s="1"/>
  <c r="G137" i="1" s="1"/>
  <c r="E138" i="1"/>
  <c r="F138" i="1" s="1"/>
  <c r="G138" i="1" s="1"/>
  <c r="K138" i="1" s="1"/>
  <c r="E139" i="1"/>
  <c r="F139" i="1" s="1"/>
  <c r="G139" i="1" s="1"/>
  <c r="K139" i="1" s="1"/>
  <c r="E140" i="1"/>
  <c r="F140" i="1" s="1"/>
  <c r="G140" i="1" s="1"/>
  <c r="K140" i="1" s="1"/>
  <c r="E141" i="1"/>
  <c r="F141" i="1" s="1"/>
  <c r="G141" i="1" s="1"/>
  <c r="K141" i="1" s="1"/>
  <c r="E142" i="1"/>
  <c r="F142" i="1" s="1"/>
  <c r="G142" i="1" s="1"/>
  <c r="K142" i="1" s="1"/>
  <c r="E143" i="1"/>
  <c r="F143" i="1" s="1"/>
  <c r="G143" i="1" s="1"/>
  <c r="K143" i="1" s="1"/>
  <c r="E144" i="1"/>
  <c r="F144" i="1" s="1"/>
  <c r="G144" i="1" s="1"/>
  <c r="K144" i="1" s="1"/>
  <c r="E145" i="1"/>
  <c r="F145" i="1" s="1"/>
  <c r="G145" i="1" s="1"/>
  <c r="J145" i="1" s="1"/>
  <c r="E146" i="1"/>
  <c r="F146" i="1" s="1"/>
  <c r="G146" i="1" s="1"/>
  <c r="J146" i="1" s="1"/>
  <c r="E147" i="1"/>
  <c r="F147" i="1"/>
  <c r="G147" i="1" s="1"/>
  <c r="K147" i="1" s="1"/>
  <c r="E150" i="1"/>
  <c r="F150" i="1" s="1"/>
  <c r="G150" i="1" s="1"/>
  <c r="K150" i="1" s="1"/>
  <c r="E151" i="1"/>
  <c r="F151" i="1" s="1"/>
  <c r="G151" i="1" s="1"/>
  <c r="K151" i="1" s="1"/>
  <c r="E152" i="1"/>
  <c r="F152" i="1" s="1"/>
  <c r="G152" i="1" s="1"/>
  <c r="K152" i="1" s="1"/>
  <c r="E153" i="1"/>
  <c r="F153" i="1"/>
  <c r="G153" i="1" s="1"/>
  <c r="K153" i="1" s="1"/>
  <c r="E155" i="1"/>
  <c r="F155" i="1"/>
  <c r="G155" i="1" s="1"/>
  <c r="K155" i="1" s="1"/>
  <c r="Q148" i="1"/>
  <c r="Q149" i="1"/>
  <c r="Q153" i="1"/>
  <c r="Q155" i="1"/>
  <c r="Q152" i="1"/>
  <c r="Q150" i="1"/>
  <c r="Q151" i="1"/>
  <c r="E77" i="1"/>
  <c r="F77" i="1" s="1"/>
  <c r="G77" i="1" s="1"/>
  <c r="K77" i="1" s="1"/>
  <c r="E53" i="1"/>
  <c r="F53" i="1" s="1"/>
  <c r="G53" i="1" s="1"/>
  <c r="I53" i="1" s="1"/>
  <c r="E57" i="1"/>
  <c r="F57" i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F62" i="1" s="1"/>
  <c r="G62" i="1" s="1"/>
  <c r="J62" i="1" s="1"/>
  <c r="E67" i="1"/>
  <c r="F67" i="1" s="1"/>
  <c r="G67" i="1" s="1"/>
  <c r="I67" i="1" s="1"/>
  <c r="E69" i="1"/>
  <c r="F69" i="1" s="1"/>
  <c r="G69" i="1" s="1"/>
  <c r="J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5" i="1"/>
  <c r="F75" i="1" s="1"/>
  <c r="G75" i="1" s="1"/>
  <c r="K75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E103" i="2" s="1"/>
  <c r="E82" i="1"/>
  <c r="F82" i="1"/>
  <c r="G82" i="1" s="1"/>
  <c r="K82" i="1" s="1"/>
  <c r="E83" i="1"/>
  <c r="F83" i="1" s="1"/>
  <c r="G83" i="1" s="1"/>
  <c r="K83" i="1" s="1"/>
  <c r="E86" i="1"/>
  <c r="F86" i="1" s="1"/>
  <c r="G86" i="1" s="1"/>
  <c r="K86" i="1" s="1"/>
  <c r="E87" i="1"/>
  <c r="F87" i="1" s="1"/>
  <c r="G87" i="1" s="1"/>
  <c r="K87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/>
  <c r="G100" i="1" s="1"/>
  <c r="K100" i="1" s="1"/>
  <c r="E101" i="1"/>
  <c r="F101" i="1" s="1"/>
  <c r="G101" i="1" s="1"/>
  <c r="K101" i="1" s="1"/>
  <c r="E94" i="1"/>
  <c r="F94" i="1" s="1"/>
  <c r="G94" i="1" s="1"/>
  <c r="J94" i="1" s="1"/>
  <c r="E95" i="1"/>
  <c r="F95" i="1" s="1"/>
  <c r="G95" i="1" s="1"/>
  <c r="J95" i="1" s="1"/>
  <c r="E104" i="1"/>
  <c r="F104" i="1" s="1"/>
  <c r="G104" i="1" s="1"/>
  <c r="J104" i="1" s="1"/>
  <c r="E105" i="1"/>
  <c r="F105" i="1" s="1"/>
  <c r="G105" i="1" s="1"/>
  <c r="J105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4" i="1"/>
  <c r="F114" i="1" s="1"/>
  <c r="G114" i="1" s="1"/>
  <c r="E108" i="1"/>
  <c r="F108" i="1" s="1"/>
  <c r="G108" i="1" s="1"/>
  <c r="E109" i="1"/>
  <c r="F109" i="1" s="1"/>
  <c r="G109" i="1" s="1"/>
  <c r="K109" i="1" s="1"/>
  <c r="E113" i="1"/>
  <c r="F113" i="1" s="1"/>
  <c r="G113" i="1" s="1"/>
  <c r="K113" i="1" s="1"/>
  <c r="E115" i="1"/>
  <c r="F115" i="1" s="1"/>
  <c r="G115" i="1" s="1"/>
  <c r="E121" i="1"/>
  <c r="F121" i="1" s="1"/>
  <c r="G121" i="1" s="1"/>
  <c r="J121" i="1" s="1"/>
  <c r="E120" i="1"/>
  <c r="F120" i="1" s="1"/>
  <c r="G120" i="1" s="1"/>
  <c r="K120" i="1" s="1"/>
  <c r="E116" i="1"/>
  <c r="F116" i="1" s="1"/>
  <c r="G116" i="1" s="1"/>
  <c r="E118" i="1"/>
  <c r="F118" i="1" s="1"/>
  <c r="G118" i="1" s="1"/>
  <c r="J118" i="1" s="1"/>
  <c r="E122" i="1"/>
  <c r="F122" i="1" s="1"/>
  <c r="G122" i="1" s="1"/>
  <c r="J122" i="1" s="1"/>
  <c r="E90" i="1"/>
  <c r="F90" i="1" s="1"/>
  <c r="G90" i="1" s="1"/>
  <c r="K90" i="1" s="1"/>
  <c r="E103" i="1"/>
  <c r="F103" i="1" s="1"/>
  <c r="G103" i="1" s="1"/>
  <c r="K103" i="1" s="1"/>
  <c r="E106" i="1"/>
  <c r="F106" i="1" s="1"/>
  <c r="G106" i="1" s="1"/>
  <c r="E107" i="1"/>
  <c r="F107" i="1" s="1"/>
  <c r="G107" i="1" s="1"/>
  <c r="E119" i="1"/>
  <c r="F119" i="1" s="1"/>
  <c r="G119" i="1" s="1"/>
  <c r="K119" i="1" s="1"/>
  <c r="E21" i="1"/>
  <c r="F21" i="1" s="1"/>
  <c r="G21" i="1" s="1"/>
  <c r="H21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/>
  <c r="G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E45" i="1"/>
  <c r="F45" i="1"/>
  <c r="G45" i="1" s="1"/>
  <c r="H45" i="1" s="1"/>
  <c r="E46" i="1"/>
  <c r="F46" i="1" s="1"/>
  <c r="G46" i="1" s="1"/>
  <c r="H46" i="1" s="1"/>
  <c r="E48" i="1"/>
  <c r="F48" i="1" s="1"/>
  <c r="G48" i="1" s="1"/>
  <c r="H48" i="1" s="1"/>
  <c r="E49" i="1"/>
  <c r="F49" i="1" s="1"/>
  <c r="G49" i="1" s="1"/>
  <c r="H49" i="1" s="1"/>
  <c r="E50" i="1"/>
  <c r="F50" i="1"/>
  <c r="G50" i="1" s="1"/>
  <c r="H50" i="1" s="1"/>
  <c r="E52" i="1"/>
  <c r="F52" i="1" s="1"/>
  <c r="G52" i="1" s="1"/>
  <c r="H52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117" i="1"/>
  <c r="F117" i="1"/>
  <c r="E84" i="1"/>
  <c r="F84" i="1"/>
  <c r="E85" i="1"/>
  <c r="F85" i="1" s="1"/>
  <c r="E74" i="1"/>
  <c r="F74" i="1" s="1"/>
  <c r="G74" i="1" s="1"/>
  <c r="J74" i="1" s="1"/>
  <c r="E76" i="1"/>
  <c r="F76" i="1" s="1"/>
  <c r="G76" i="1" s="1"/>
  <c r="J76" i="1" s="1"/>
  <c r="E88" i="1"/>
  <c r="F88" i="1"/>
  <c r="G88" i="1" s="1"/>
  <c r="E93" i="1"/>
  <c r="F93" i="1" s="1"/>
  <c r="G93" i="1" s="1"/>
  <c r="E91" i="1"/>
  <c r="F91" i="1" s="1"/>
  <c r="G91" i="1" s="1"/>
  <c r="K91" i="1" s="1"/>
  <c r="E68" i="1"/>
  <c r="F68" i="1" s="1"/>
  <c r="G68" i="1" s="1"/>
  <c r="E73" i="1"/>
  <c r="F73" i="1" s="1"/>
  <c r="G73" i="1" s="1"/>
  <c r="I73" i="1" s="1"/>
  <c r="E89" i="1"/>
  <c r="F89" i="1" s="1"/>
  <c r="G89" i="1" s="1"/>
  <c r="K89" i="1" s="1"/>
  <c r="E102" i="1"/>
  <c r="F102" i="1"/>
  <c r="G102" i="1" s="1"/>
  <c r="E92" i="1"/>
  <c r="F92" i="1" s="1"/>
  <c r="E47" i="1"/>
  <c r="F47" i="1" s="1"/>
  <c r="G47" i="1" s="1"/>
  <c r="I47" i="1" s="1"/>
  <c r="E51" i="1"/>
  <c r="F51" i="1" s="1"/>
  <c r="G51" i="1" s="1"/>
  <c r="I51" i="1" s="1"/>
  <c r="Q53" i="1"/>
  <c r="Q57" i="1"/>
  <c r="Q58" i="1"/>
  <c r="Q59" i="1"/>
  <c r="Q60" i="1"/>
  <c r="Q61" i="1"/>
  <c r="Q62" i="1"/>
  <c r="Q67" i="1"/>
  <c r="Q69" i="1"/>
  <c r="Q70" i="1"/>
  <c r="Q71" i="1"/>
  <c r="Q72" i="1"/>
  <c r="Q75" i="1"/>
  <c r="Q78" i="1"/>
  <c r="Q79" i="1"/>
  <c r="Q80" i="1"/>
  <c r="Q81" i="1"/>
  <c r="Q82" i="1"/>
  <c r="Q83" i="1"/>
  <c r="Q86" i="1"/>
  <c r="Q87" i="1"/>
  <c r="Q96" i="1"/>
  <c r="Q97" i="1"/>
  <c r="Q98" i="1"/>
  <c r="Q99" i="1"/>
  <c r="Q100" i="1"/>
  <c r="Q101" i="1"/>
  <c r="Q136" i="1"/>
  <c r="Q140" i="1"/>
  <c r="Q141" i="1"/>
  <c r="Q142" i="1"/>
  <c r="Q144" i="1"/>
  <c r="Q147" i="1"/>
  <c r="G127" i="2"/>
  <c r="C127" i="2"/>
  <c r="E127" i="2"/>
  <c r="G86" i="2"/>
  <c r="C86" i="2"/>
  <c r="E86" i="2" s="1"/>
  <c r="G85" i="2"/>
  <c r="C85" i="2" s="1"/>
  <c r="E85" i="2" s="1"/>
  <c r="G126" i="2"/>
  <c r="C126" i="2"/>
  <c r="G84" i="2"/>
  <c r="C84" i="2" s="1"/>
  <c r="G125" i="2"/>
  <c r="C125" i="2" s="1"/>
  <c r="E125" i="2" s="1"/>
  <c r="G124" i="2"/>
  <c r="C124" i="2" s="1"/>
  <c r="E124" i="2" s="1"/>
  <c r="G123" i="2"/>
  <c r="C123" i="2"/>
  <c r="E123" i="2" s="1"/>
  <c r="G83" i="2"/>
  <c r="C83" i="2"/>
  <c r="E83" i="2"/>
  <c r="G82" i="2"/>
  <c r="C82" i="2"/>
  <c r="G81" i="2"/>
  <c r="C81" i="2" s="1"/>
  <c r="E81" i="2" s="1"/>
  <c r="G122" i="2"/>
  <c r="C122" i="2"/>
  <c r="G80" i="2"/>
  <c r="C80" i="2" s="1"/>
  <c r="G79" i="2"/>
  <c r="C79" i="2" s="1"/>
  <c r="E79" i="2" s="1"/>
  <c r="G78" i="2"/>
  <c r="C78" i="2" s="1"/>
  <c r="G121" i="2"/>
  <c r="C121" i="2" s="1"/>
  <c r="E121" i="2" s="1"/>
  <c r="G77" i="2"/>
  <c r="C77" i="2" s="1"/>
  <c r="E77" i="2" s="1"/>
  <c r="G76" i="2"/>
  <c r="C76" i="2" s="1"/>
  <c r="E76" i="2" s="1"/>
  <c r="G75" i="2"/>
  <c r="C75" i="2"/>
  <c r="G120" i="2"/>
  <c r="C120" i="2"/>
  <c r="E120" i="2"/>
  <c r="G119" i="2"/>
  <c r="C119" i="2"/>
  <c r="E119" i="2" s="1"/>
  <c r="G74" i="2"/>
  <c r="C74" i="2" s="1"/>
  <c r="G73" i="2"/>
  <c r="C73" i="2"/>
  <c r="E73" i="2" s="1"/>
  <c r="G72" i="2"/>
  <c r="C72" i="2" s="1"/>
  <c r="G71" i="2"/>
  <c r="C71" i="2" s="1"/>
  <c r="E71" i="2" s="1"/>
  <c r="G118" i="2"/>
  <c r="C118" i="2" s="1"/>
  <c r="E118" i="2" s="1"/>
  <c r="G70" i="2"/>
  <c r="C70" i="2"/>
  <c r="G69" i="2"/>
  <c r="C69" i="2"/>
  <c r="G68" i="2"/>
  <c r="C68" i="2"/>
  <c r="E68" i="2" s="1"/>
  <c r="G67" i="2"/>
  <c r="C67" i="2" s="1"/>
  <c r="E67" i="2" s="1"/>
  <c r="G66" i="2"/>
  <c r="C66" i="2"/>
  <c r="E66" i="2" s="1"/>
  <c r="G65" i="2"/>
  <c r="C65" i="2" s="1"/>
  <c r="E65" i="2" s="1"/>
  <c r="G117" i="2"/>
  <c r="C117" i="2" s="1"/>
  <c r="E117" i="2" s="1"/>
  <c r="G64" i="2"/>
  <c r="C64" i="2" s="1"/>
  <c r="G63" i="2"/>
  <c r="C63" i="2" s="1"/>
  <c r="G62" i="2"/>
  <c r="C62" i="2" s="1"/>
  <c r="E62" i="2" s="1"/>
  <c r="G61" i="2"/>
  <c r="C61" i="2" s="1"/>
  <c r="G116" i="2"/>
  <c r="C116" i="2"/>
  <c r="E116" i="2" s="1"/>
  <c r="G60" i="2"/>
  <c r="C60" i="2"/>
  <c r="E60" i="2"/>
  <c r="G59" i="2"/>
  <c r="C59" i="2"/>
  <c r="E59" i="2" s="1"/>
  <c r="G58" i="2"/>
  <c r="C58" i="2" s="1"/>
  <c r="E58" i="2" s="1"/>
  <c r="G57" i="2"/>
  <c r="C57" i="2"/>
  <c r="E57" i="2" s="1"/>
  <c r="G56" i="2"/>
  <c r="C56" i="2" s="1"/>
  <c r="G55" i="2"/>
  <c r="C55" i="2" s="1"/>
  <c r="E55" i="2" s="1"/>
  <c r="G115" i="2"/>
  <c r="C115" i="2" s="1"/>
  <c r="G114" i="2"/>
  <c r="C114" i="2"/>
  <c r="E114" i="2" s="1"/>
  <c r="G113" i="2"/>
  <c r="C113" i="2"/>
  <c r="G112" i="2"/>
  <c r="C112" i="2"/>
  <c r="E112" i="2" s="1"/>
  <c r="G111" i="2"/>
  <c r="C111" i="2" s="1"/>
  <c r="G110" i="2"/>
  <c r="C110" i="2"/>
  <c r="E110" i="2" s="1"/>
  <c r="G54" i="2"/>
  <c r="C54" i="2" s="1"/>
  <c r="G53" i="2"/>
  <c r="C53" i="2" s="1"/>
  <c r="E53" i="2" s="1"/>
  <c r="G52" i="2"/>
  <c r="C52" i="2" s="1"/>
  <c r="E52" i="2" s="1"/>
  <c r="G51" i="2"/>
  <c r="C51" i="2"/>
  <c r="G50" i="2"/>
  <c r="C50" i="2"/>
  <c r="E50" i="2"/>
  <c r="G49" i="2"/>
  <c r="C49" i="2"/>
  <c r="E49" i="2" s="1"/>
  <c r="G109" i="2"/>
  <c r="C109" i="2" s="1"/>
  <c r="E109" i="2" s="1"/>
  <c r="G108" i="2"/>
  <c r="C108" i="2"/>
  <c r="G107" i="2"/>
  <c r="C107" i="2" s="1"/>
  <c r="E107" i="2" s="1"/>
  <c r="G106" i="2"/>
  <c r="C106" i="2" s="1"/>
  <c r="E106" i="2" s="1"/>
  <c r="G105" i="2"/>
  <c r="C105" i="2" s="1"/>
  <c r="E105" i="2" s="1"/>
  <c r="G104" i="2"/>
  <c r="C104" i="2"/>
  <c r="E104" i="2" s="1"/>
  <c r="G103" i="2"/>
  <c r="C103" i="2"/>
  <c r="G102" i="2"/>
  <c r="C102" i="2"/>
  <c r="E102" i="2" s="1"/>
  <c r="G101" i="2"/>
  <c r="C101" i="2" s="1"/>
  <c r="G100" i="2"/>
  <c r="C100" i="2"/>
  <c r="E100" i="2" s="1"/>
  <c r="G48" i="2"/>
  <c r="C48" i="2" s="1"/>
  <c r="G99" i="2"/>
  <c r="C99" i="2" s="1"/>
  <c r="E99" i="2" s="1"/>
  <c r="G47" i="2"/>
  <c r="C47" i="2" s="1"/>
  <c r="G46" i="2"/>
  <c r="C46" i="2"/>
  <c r="G98" i="2"/>
  <c r="C98" i="2"/>
  <c r="E98" i="2"/>
  <c r="G97" i="2"/>
  <c r="C97" i="2"/>
  <c r="E97" i="2" s="1"/>
  <c r="G96" i="2"/>
  <c r="C96" i="2" s="1"/>
  <c r="G95" i="2"/>
  <c r="C95" i="2"/>
  <c r="G45" i="2"/>
  <c r="C45" i="2" s="1"/>
  <c r="E45" i="2" s="1"/>
  <c r="G94" i="2"/>
  <c r="C94" i="2" s="1"/>
  <c r="E94" i="2" s="1"/>
  <c r="G44" i="2"/>
  <c r="C44" i="2" s="1"/>
  <c r="E66" i="1"/>
  <c r="F66" i="1" s="1"/>
  <c r="G66" i="1" s="1"/>
  <c r="I66" i="1" s="1"/>
  <c r="G43" i="2"/>
  <c r="C43" i="2" s="1"/>
  <c r="E65" i="1"/>
  <c r="G42" i="2"/>
  <c r="C42" i="2" s="1"/>
  <c r="E64" i="1"/>
  <c r="F64" i="1" s="1"/>
  <c r="G64" i="1" s="1"/>
  <c r="I64" i="1" s="1"/>
  <c r="G41" i="2"/>
  <c r="C41" i="2" s="1"/>
  <c r="E63" i="1"/>
  <c r="G93" i="2"/>
  <c r="C93" i="2"/>
  <c r="E93" i="2" s="1"/>
  <c r="G92" i="2"/>
  <c r="C92" i="2" s="1"/>
  <c r="E92" i="2" s="1"/>
  <c r="G91" i="2"/>
  <c r="C91" i="2" s="1"/>
  <c r="E91" i="2" s="1"/>
  <c r="G90" i="2"/>
  <c r="C90" i="2" s="1"/>
  <c r="E90" i="2" s="1"/>
  <c r="G89" i="2"/>
  <c r="C89" i="2"/>
  <c r="E89" i="2" s="1"/>
  <c r="G88" i="2"/>
  <c r="C88" i="2"/>
  <c r="G40" i="2"/>
  <c r="C40" i="2" s="1"/>
  <c r="E40" i="2" s="1"/>
  <c r="G39" i="2"/>
  <c r="C39" i="2"/>
  <c r="E39" i="2" s="1"/>
  <c r="G38" i="2"/>
  <c r="C38" i="2"/>
  <c r="E38" i="2"/>
  <c r="G87" i="2"/>
  <c r="C87" i="2"/>
  <c r="E87" i="2" s="1"/>
  <c r="G37" i="2"/>
  <c r="C37" i="2" s="1"/>
  <c r="G36" i="2"/>
  <c r="C36" i="2"/>
  <c r="G35" i="2"/>
  <c r="C35" i="2" s="1"/>
  <c r="E35" i="2" s="1"/>
  <c r="G34" i="2"/>
  <c r="C34" i="2" s="1"/>
  <c r="G33" i="2"/>
  <c r="C33" i="2" s="1"/>
  <c r="E33" i="2" s="1"/>
  <c r="G32" i="2"/>
  <c r="C32" i="2"/>
  <c r="E32" i="2" s="1"/>
  <c r="G31" i="2"/>
  <c r="C31" i="2"/>
  <c r="G30" i="2"/>
  <c r="C30" i="2"/>
  <c r="E30" i="2" s="1"/>
  <c r="G29" i="2"/>
  <c r="C29" i="2" s="1"/>
  <c r="E29" i="2" s="1"/>
  <c r="G28" i="2"/>
  <c r="C28" i="2"/>
  <c r="E28" i="2" s="1"/>
  <c r="G27" i="2"/>
  <c r="C27" i="2" s="1"/>
  <c r="E27" i="2" s="1"/>
  <c r="G26" i="2"/>
  <c r="C26" i="2" s="1"/>
  <c r="E26" i="2" s="1"/>
  <c r="G25" i="2"/>
  <c r="C25" i="2" s="1"/>
  <c r="G24" i="2"/>
  <c r="C24" i="2"/>
  <c r="G23" i="2"/>
  <c r="C23" i="2"/>
  <c r="G22" i="2"/>
  <c r="C22" i="2"/>
  <c r="E22" i="2" s="1"/>
  <c r="G21" i="2"/>
  <c r="C21" i="2" s="1"/>
  <c r="G20" i="2"/>
  <c r="C20" i="2"/>
  <c r="E20" i="2" s="1"/>
  <c r="G19" i="2"/>
  <c r="C19" i="2" s="1"/>
  <c r="E19" i="2"/>
  <c r="G18" i="2"/>
  <c r="C18" i="2" s="1"/>
  <c r="E18" i="2" s="1"/>
  <c r="G17" i="2"/>
  <c r="C17" i="2" s="1"/>
  <c r="G16" i="2"/>
  <c r="C16" i="2"/>
  <c r="E16" i="2"/>
  <c r="G15" i="2"/>
  <c r="C15" i="2"/>
  <c r="G14" i="2"/>
  <c r="C14" i="2" s="1"/>
  <c r="E14" i="2" s="1"/>
  <c r="G13" i="2"/>
  <c r="C13" i="2"/>
  <c r="E13" i="2"/>
  <c r="G12" i="2"/>
  <c r="C12" i="2"/>
  <c r="E12" i="2"/>
  <c r="G11" i="2"/>
  <c r="C11" i="2"/>
  <c r="E11" i="2" s="1"/>
  <c r="H127" i="2"/>
  <c r="B127" i="2" s="1"/>
  <c r="D127" i="2"/>
  <c r="A127" i="2"/>
  <c r="H86" i="2"/>
  <c r="B86" i="2" s="1"/>
  <c r="D86" i="2"/>
  <c r="A86" i="2"/>
  <c r="H85" i="2"/>
  <c r="B85" i="2"/>
  <c r="D85" i="2"/>
  <c r="A85" i="2"/>
  <c r="H126" i="2"/>
  <c r="B126" i="2" s="1"/>
  <c r="D126" i="2"/>
  <c r="A126" i="2"/>
  <c r="H84" i="2"/>
  <c r="B84" i="2" s="1"/>
  <c r="D84" i="2"/>
  <c r="A84" i="2"/>
  <c r="H125" i="2"/>
  <c r="B125" i="2" s="1"/>
  <c r="D125" i="2"/>
  <c r="A125" i="2"/>
  <c r="H124" i="2"/>
  <c r="B124" i="2" s="1"/>
  <c r="D124" i="2"/>
  <c r="A124" i="2"/>
  <c r="H123" i="2"/>
  <c r="B123" i="2" s="1"/>
  <c r="D123" i="2"/>
  <c r="A123" i="2"/>
  <c r="H83" i="2"/>
  <c r="B83" i="2"/>
  <c r="D83" i="2"/>
  <c r="A83" i="2"/>
  <c r="H82" i="2"/>
  <c r="B82" i="2" s="1"/>
  <c r="D82" i="2"/>
  <c r="A82" i="2"/>
  <c r="H81" i="2"/>
  <c r="B81" i="2" s="1"/>
  <c r="D81" i="2"/>
  <c r="A81" i="2"/>
  <c r="H122" i="2"/>
  <c r="B122" i="2" s="1"/>
  <c r="D122" i="2"/>
  <c r="A122" i="2"/>
  <c r="H80" i="2"/>
  <c r="B80" i="2"/>
  <c r="D80" i="2"/>
  <c r="A80" i="2"/>
  <c r="H79" i="2"/>
  <c r="B79" i="2" s="1"/>
  <c r="D79" i="2"/>
  <c r="A79" i="2"/>
  <c r="H78" i="2"/>
  <c r="B78" i="2"/>
  <c r="D78" i="2"/>
  <c r="A78" i="2"/>
  <c r="H121" i="2"/>
  <c r="B121" i="2" s="1"/>
  <c r="D121" i="2"/>
  <c r="A121" i="2"/>
  <c r="H77" i="2"/>
  <c r="B77" i="2" s="1"/>
  <c r="D77" i="2"/>
  <c r="A77" i="2"/>
  <c r="H76" i="2"/>
  <c r="B76" i="2" s="1"/>
  <c r="D76" i="2"/>
  <c r="A76" i="2"/>
  <c r="H75" i="2"/>
  <c r="B75" i="2"/>
  <c r="D75" i="2"/>
  <c r="A75" i="2"/>
  <c r="H120" i="2"/>
  <c r="B120" i="2" s="1"/>
  <c r="D120" i="2"/>
  <c r="A120" i="2"/>
  <c r="H119" i="2"/>
  <c r="B119" i="2" s="1"/>
  <c r="D119" i="2"/>
  <c r="A119" i="2"/>
  <c r="H74" i="2"/>
  <c r="B74" i="2" s="1"/>
  <c r="D74" i="2"/>
  <c r="A74" i="2"/>
  <c r="H73" i="2"/>
  <c r="B73" i="2" s="1"/>
  <c r="D73" i="2"/>
  <c r="A73" i="2"/>
  <c r="H72" i="2"/>
  <c r="B72" i="2" s="1"/>
  <c r="D72" i="2"/>
  <c r="A72" i="2"/>
  <c r="H71" i="2"/>
  <c r="B71" i="2" s="1"/>
  <c r="D71" i="2"/>
  <c r="A71" i="2"/>
  <c r="H118" i="2"/>
  <c r="B118" i="2" s="1"/>
  <c r="D118" i="2"/>
  <c r="A118" i="2"/>
  <c r="H70" i="2"/>
  <c r="B70" i="2" s="1"/>
  <c r="D70" i="2"/>
  <c r="A70" i="2"/>
  <c r="H69" i="2"/>
  <c r="B69" i="2"/>
  <c r="D69" i="2"/>
  <c r="A69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65" i="2"/>
  <c r="D65" i="2"/>
  <c r="B65" i="2"/>
  <c r="A65" i="2"/>
  <c r="H117" i="2"/>
  <c r="B117" i="2" s="1"/>
  <c r="D117" i="2"/>
  <c r="A117" i="2"/>
  <c r="H64" i="2"/>
  <c r="B64" i="2"/>
  <c r="D64" i="2"/>
  <c r="A64" i="2"/>
  <c r="H63" i="2"/>
  <c r="B63" i="2" s="1"/>
  <c r="D63" i="2"/>
  <c r="A63" i="2"/>
  <c r="H62" i="2"/>
  <c r="B62" i="2"/>
  <c r="D62" i="2"/>
  <c r="A62" i="2"/>
  <c r="H61" i="2"/>
  <c r="B61" i="2" s="1"/>
  <c r="D61" i="2"/>
  <c r="A61" i="2"/>
  <c r="H116" i="2"/>
  <c r="D116" i="2"/>
  <c r="B116" i="2"/>
  <c r="A116" i="2"/>
  <c r="H60" i="2"/>
  <c r="B60" i="2" s="1"/>
  <c r="D60" i="2"/>
  <c r="A60" i="2"/>
  <c r="H59" i="2"/>
  <c r="D59" i="2"/>
  <c r="B59" i="2"/>
  <c r="A59" i="2"/>
  <c r="H58" i="2"/>
  <c r="B58" i="2" s="1"/>
  <c r="D58" i="2"/>
  <c r="A58" i="2"/>
  <c r="H57" i="2"/>
  <c r="B57" i="2"/>
  <c r="D57" i="2"/>
  <c r="A57" i="2"/>
  <c r="H56" i="2"/>
  <c r="B56" i="2" s="1"/>
  <c r="D56" i="2"/>
  <c r="A56" i="2"/>
  <c r="H55" i="2"/>
  <c r="B55" i="2"/>
  <c r="D55" i="2"/>
  <c r="A55" i="2"/>
  <c r="H115" i="2"/>
  <c r="B115" i="2" s="1"/>
  <c r="D115" i="2"/>
  <c r="A115" i="2"/>
  <c r="H114" i="2"/>
  <c r="B114" i="2" s="1"/>
  <c r="F114" i="2"/>
  <c r="D114" i="2"/>
  <c r="A114" i="2"/>
  <c r="H113" i="2"/>
  <c r="B113" i="2" s="1"/>
  <c r="F113" i="2"/>
  <c r="D113" i="2" s="1"/>
  <c r="A113" i="2"/>
  <c r="H112" i="2"/>
  <c r="B112" i="2" s="1"/>
  <c r="F112" i="2"/>
  <c r="D112" i="2" s="1"/>
  <c r="A112" i="2"/>
  <c r="H111" i="2"/>
  <c r="B111" i="2" s="1"/>
  <c r="F111" i="2"/>
  <c r="D111" i="2"/>
  <c r="A111" i="2"/>
  <c r="H110" i="2"/>
  <c r="B110" i="2" s="1"/>
  <c r="F110" i="2"/>
  <c r="D110" i="2"/>
  <c r="A110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/>
  <c r="D50" i="2"/>
  <c r="A50" i="2"/>
  <c r="H49" i="2"/>
  <c r="B49" i="2" s="1"/>
  <c r="D49" i="2"/>
  <c r="A49" i="2"/>
  <c r="H109" i="2"/>
  <c r="B109" i="2"/>
  <c r="D109" i="2"/>
  <c r="A109" i="2"/>
  <c r="H108" i="2"/>
  <c r="B108" i="2" s="1"/>
  <c r="D108" i="2"/>
  <c r="A108" i="2"/>
  <c r="H107" i="2"/>
  <c r="B107" i="2" s="1"/>
  <c r="D107" i="2"/>
  <c r="A107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/>
  <c r="D103" i="2"/>
  <c r="A103" i="2"/>
  <c r="H102" i="2"/>
  <c r="B102" i="2" s="1"/>
  <c r="D102" i="2"/>
  <c r="A102" i="2"/>
  <c r="H101" i="2"/>
  <c r="B101" i="2"/>
  <c r="D101" i="2"/>
  <c r="A101" i="2"/>
  <c r="H100" i="2"/>
  <c r="B100" i="2" s="1"/>
  <c r="D100" i="2"/>
  <c r="A100" i="2"/>
  <c r="H48" i="2"/>
  <c r="B48" i="2" s="1"/>
  <c r="D48" i="2"/>
  <c r="A48" i="2"/>
  <c r="H99" i="2"/>
  <c r="B99" i="2" s="1"/>
  <c r="D99" i="2"/>
  <c r="A99" i="2"/>
  <c r="H47" i="2"/>
  <c r="B47" i="2" s="1"/>
  <c r="D47" i="2"/>
  <c r="A47" i="2"/>
  <c r="H46" i="2"/>
  <c r="B46" i="2" s="1"/>
  <c r="D46" i="2"/>
  <c r="A46" i="2"/>
  <c r="H98" i="2"/>
  <c r="B98" i="2"/>
  <c r="D98" i="2"/>
  <c r="A98" i="2"/>
  <c r="H97" i="2"/>
  <c r="B97" i="2" s="1"/>
  <c r="D97" i="2"/>
  <c r="A97" i="2"/>
  <c r="H96" i="2"/>
  <c r="B96" i="2"/>
  <c r="D96" i="2"/>
  <c r="A96" i="2"/>
  <c r="H95" i="2"/>
  <c r="B95" i="2" s="1"/>
  <c r="D95" i="2"/>
  <c r="A95" i="2"/>
  <c r="H45" i="2"/>
  <c r="B45" i="2" s="1"/>
  <c r="D45" i="2"/>
  <c r="A45" i="2"/>
  <c r="H94" i="2"/>
  <c r="B94" i="2" s="1"/>
  <c r="D94" i="2"/>
  <c r="A94" i="2"/>
  <c r="H44" i="2"/>
  <c r="B44" i="2" s="1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93" i="2"/>
  <c r="B93" i="2"/>
  <c r="D93" i="2"/>
  <c r="A93" i="2"/>
  <c r="H92" i="2"/>
  <c r="B92" i="2" s="1"/>
  <c r="D92" i="2"/>
  <c r="A92" i="2"/>
  <c r="H91" i="2"/>
  <c r="B91" i="2" s="1"/>
  <c r="D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40" i="2"/>
  <c r="B40" i="2"/>
  <c r="D40" i="2"/>
  <c r="A40" i="2"/>
  <c r="H39" i="2"/>
  <c r="B39" i="2" s="1"/>
  <c r="D39" i="2"/>
  <c r="A39" i="2"/>
  <c r="H38" i="2"/>
  <c r="B38" i="2"/>
  <c r="D38" i="2"/>
  <c r="A38" i="2"/>
  <c r="H87" i="2"/>
  <c r="B87" i="2" s="1"/>
  <c r="D87" i="2"/>
  <c r="A87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/>
  <c r="D33" i="2"/>
  <c r="A33" i="2"/>
  <c r="H32" i="2"/>
  <c r="B32" i="2" s="1"/>
  <c r="D32" i="2"/>
  <c r="A32" i="2"/>
  <c r="H31" i="2"/>
  <c r="B31" i="2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/>
  <c r="D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Q145" i="1"/>
  <c r="Q146" i="1"/>
  <c r="Q89" i="1"/>
  <c r="K102" i="1"/>
  <c r="Q102" i="1"/>
  <c r="Q90" i="1"/>
  <c r="Q103" i="1"/>
  <c r="Q139" i="1"/>
  <c r="Q143" i="1"/>
  <c r="Q129" i="1"/>
  <c r="Q127" i="1"/>
  <c r="K137" i="1"/>
  <c r="Q137" i="1"/>
  <c r="Q138" i="1"/>
  <c r="Q133" i="1"/>
  <c r="Q134" i="1"/>
  <c r="E22" i="1"/>
  <c r="F22" i="1" s="1"/>
  <c r="G22" i="1" s="1"/>
  <c r="H22" i="1" s="1"/>
  <c r="F63" i="1"/>
  <c r="G63" i="1" s="1"/>
  <c r="I63" i="1" s="1"/>
  <c r="F65" i="1"/>
  <c r="G65" i="1" s="1"/>
  <c r="I65" i="1" s="1"/>
  <c r="F16" i="1"/>
  <c r="F17" i="1" s="1"/>
  <c r="C17" i="1"/>
  <c r="Q135" i="1"/>
  <c r="Q128" i="1"/>
  <c r="Q84" i="1"/>
  <c r="Q85" i="1"/>
  <c r="K106" i="1"/>
  <c r="Q106" i="1"/>
  <c r="K107" i="1"/>
  <c r="Q107" i="1"/>
  <c r="Q119" i="1"/>
  <c r="Q124" i="1"/>
  <c r="Q125" i="1"/>
  <c r="Q126" i="1"/>
  <c r="Q130" i="1"/>
  <c r="Q131" i="1"/>
  <c r="Q132" i="1"/>
  <c r="J116" i="1"/>
  <c r="Q116" i="1"/>
  <c r="Q118" i="1"/>
  <c r="Q122" i="1"/>
  <c r="Q123" i="1"/>
  <c r="Q121" i="1"/>
  <c r="Q91" i="1"/>
  <c r="Q117" i="1"/>
  <c r="Q115" i="1"/>
  <c r="K115" i="1"/>
  <c r="Q114" i="1"/>
  <c r="J114" i="1"/>
  <c r="Q113" i="1"/>
  <c r="Q112" i="1"/>
  <c r="Q111" i="1"/>
  <c r="Q110" i="1"/>
  <c r="Q109" i="1"/>
  <c r="Q108" i="1"/>
  <c r="K108" i="1"/>
  <c r="Q120" i="1"/>
  <c r="Q104" i="1"/>
  <c r="Q105" i="1"/>
  <c r="Q76" i="1"/>
  <c r="Q88" i="1"/>
  <c r="Q94" i="1"/>
  <c r="Q95" i="1"/>
  <c r="J88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2" i="1"/>
  <c r="Q54" i="1"/>
  <c r="Q55" i="1"/>
  <c r="Q56" i="1"/>
  <c r="H29" i="1"/>
  <c r="H33" i="1"/>
  <c r="H38" i="1"/>
  <c r="H44" i="1"/>
  <c r="Q93" i="1"/>
  <c r="Q92" i="1"/>
  <c r="Q47" i="1"/>
  <c r="Q63" i="1"/>
  <c r="Q64" i="1"/>
  <c r="Q65" i="1"/>
  <c r="Q66" i="1"/>
  <c r="Q68" i="1"/>
  <c r="Q73" i="1"/>
  <c r="I68" i="1"/>
  <c r="Q51" i="1"/>
  <c r="Q74" i="1"/>
  <c r="Q77" i="1"/>
  <c r="Q22" i="1"/>
  <c r="E88" i="2"/>
  <c r="E78" i="2"/>
  <c r="E41" i="2"/>
  <c r="E64" i="2"/>
  <c r="E15" i="2"/>
  <c r="C11" i="1"/>
  <c r="C12" i="1"/>
  <c r="J93" i="1" l="1"/>
  <c r="N93" i="1"/>
  <c r="F81" i="1"/>
  <c r="G81" i="1" s="1"/>
  <c r="K81" i="1" s="1"/>
  <c r="E54" i="2"/>
  <c r="E72" i="2"/>
  <c r="E80" i="2"/>
  <c r="E24" i="2"/>
  <c r="E111" i="2"/>
  <c r="E51" i="2"/>
  <c r="E43" i="2"/>
  <c r="O158" i="1"/>
  <c r="E61" i="2"/>
  <c r="E101" i="2"/>
  <c r="E122" i="2"/>
  <c r="E95" i="2"/>
  <c r="E46" i="2"/>
  <c r="E74" i="2"/>
  <c r="E31" i="2"/>
  <c r="E36" i="2"/>
  <c r="E47" i="2"/>
  <c r="E21" i="2"/>
  <c r="E17" i="2"/>
  <c r="E126" i="2"/>
  <c r="E34" i="2"/>
  <c r="E63" i="2"/>
  <c r="E42" i="2"/>
  <c r="E69" i="2"/>
  <c r="E75" i="2"/>
  <c r="E25" i="2"/>
  <c r="E96" i="2"/>
  <c r="E108" i="2"/>
  <c r="E56" i="2"/>
  <c r="E37" i="2"/>
  <c r="E48" i="2"/>
  <c r="E113" i="2"/>
  <c r="E70" i="2"/>
  <c r="E82" i="2"/>
  <c r="E44" i="2"/>
  <c r="O157" i="1"/>
  <c r="O156" i="1"/>
  <c r="C16" i="1"/>
  <c r="D18" i="1" s="1"/>
  <c r="O111" i="1"/>
  <c r="O97" i="1"/>
  <c r="O76" i="1"/>
  <c r="O106" i="1"/>
  <c r="O73" i="1"/>
  <c r="O50" i="1"/>
  <c r="O65" i="1"/>
  <c r="O60" i="1"/>
  <c r="O132" i="1"/>
  <c r="O130" i="1"/>
  <c r="O22" i="1"/>
  <c r="O32" i="1"/>
  <c r="O37" i="1"/>
  <c r="O148" i="1"/>
  <c r="O35" i="1"/>
  <c r="O24" i="1"/>
  <c r="O100" i="1"/>
  <c r="O146" i="1"/>
  <c r="O52" i="1"/>
  <c r="W2" i="1"/>
  <c r="O81" i="1"/>
  <c r="O80" i="1"/>
  <c r="O99" i="1"/>
  <c r="O155" i="1"/>
  <c r="O72" i="1"/>
  <c r="W9" i="1"/>
  <c r="O46" i="1"/>
  <c r="O55" i="1"/>
  <c r="O75" i="1"/>
  <c r="O88" i="1"/>
  <c r="O104" i="1"/>
  <c r="O91" i="1"/>
  <c r="O29" i="1"/>
  <c r="O89" i="1"/>
  <c r="O56" i="1"/>
  <c r="O77" i="1"/>
  <c r="O122" i="1"/>
  <c r="O129" i="1"/>
  <c r="W4" i="1"/>
  <c r="O41" i="1"/>
  <c r="O59" i="1"/>
  <c r="W13" i="1"/>
  <c r="O138" i="1"/>
  <c r="O105" i="1"/>
  <c r="O70" i="1"/>
  <c r="W12" i="1"/>
  <c r="O154" i="1"/>
  <c r="O25" i="1"/>
  <c r="O149" i="1"/>
  <c r="O31" i="1"/>
  <c r="O38" i="1"/>
  <c r="W7" i="1"/>
  <c r="W10" i="1"/>
  <c r="O147" i="1"/>
  <c r="O62" i="1"/>
  <c r="O125" i="1"/>
  <c r="O23" i="1"/>
  <c r="O48" i="1"/>
  <c r="O54" i="1"/>
  <c r="O49" i="1"/>
  <c r="O110" i="1"/>
  <c r="W8" i="1"/>
  <c r="O98" i="1"/>
  <c r="O66" i="1"/>
  <c r="O119" i="1"/>
  <c r="O159" i="1"/>
  <c r="O117" i="1"/>
  <c r="O95" i="1"/>
  <c r="O67" i="1"/>
  <c r="O57" i="1"/>
  <c r="O124" i="1"/>
  <c r="O53" i="1"/>
  <c r="O136" i="1"/>
  <c r="O28" i="1"/>
  <c r="O74" i="1"/>
  <c r="O27" i="1"/>
  <c r="O33" i="1"/>
  <c r="O131" i="1"/>
  <c r="O40" i="1"/>
  <c r="O51" i="1"/>
  <c r="O139" i="1"/>
  <c r="O58" i="1"/>
  <c r="O137" i="1"/>
  <c r="O85" i="1"/>
  <c r="O144" i="1"/>
  <c r="O101" i="1"/>
  <c r="W5" i="1"/>
  <c r="O61" i="1"/>
  <c r="O151" i="1"/>
  <c r="O36" i="1"/>
  <c r="O120" i="1"/>
  <c r="O93" i="1"/>
  <c r="O103" i="1"/>
  <c r="W11" i="1"/>
  <c r="O87" i="1"/>
  <c r="O116" i="1"/>
  <c r="O152" i="1"/>
  <c r="O69" i="1"/>
  <c r="O96" i="1"/>
  <c r="O86" i="1"/>
  <c r="O34" i="1"/>
  <c r="W3" i="1"/>
  <c r="O42" i="1"/>
  <c r="O94" i="1"/>
  <c r="O83" i="1"/>
  <c r="O123" i="1"/>
  <c r="O143" i="1"/>
  <c r="O30" i="1"/>
  <c r="O26" i="1"/>
  <c r="W6" i="1"/>
  <c r="O107" i="1"/>
  <c r="O127" i="1"/>
  <c r="O71" i="1"/>
  <c r="O114" i="1"/>
  <c r="O79" i="1"/>
  <c r="O141" i="1"/>
  <c r="O112" i="1"/>
  <c r="O44" i="1"/>
  <c r="O142" i="1"/>
  <c r="O134" i="1"/>
  <c r="O92" i="1"/>
  <c r="O21" i="1"/>
  <c r="W14" i="1"/>
  <c r="O121" i="1"/>
  <c r="O68" i="1"/>
  <c r="O128" i="1"/>
  <c r="O109" i="1"/>
  <c r="O43" i="1"/>
  <c r="O150" i="1"/>
  <c r="O145" i="1"/>
  <c r="O45" i="1"/>
  <c r="O78" i="1"/>
  <c r="O126" i="1"/>
  <c r="O39" i="1"/>
  <c r="O102" i="1"/>
  <c r="C15" i="1"/>
  <c r="O90" i="1"/>
  <c r="O115" i="1"/>
  <c r="O63" i="1"/>
  <c r="O84" i="1"/>
  <c r="O118" i="1"/>
  <c r="O153" i="1"/>
  <c r="O47" i="1"/>
  <c r="O82" i="1"/>
  <c r="O108" i="1"/>
  <c r="O113" i="1"/>
  <c r="O64" i="1"/>
  <c r="O135" i="1"/>
  <c r="O140" i="1"/>
  <c r="O133" i="1"/>
  <c r="E23" i="2"/>
  <c r="E84" i="2"/>
  <c r="E115" i="2"/>
  <c r="F18" i="1" l="1"/>
  <c r="F19" i="1" s="1"/>
  <c r="C18" i="1"/>
</calcChain>
</file>

<file path=xl/sharedStrings.xml><?xml version="1.0" encoding="utf-8"?>
<sst xmlns="http://schemas.openxmlformats.org/spreadsheetml/2006/main" count="1286" uniqueCount="569">
  <si>
    <t>VSB-063</t>
  </si>
  <si>
    <t>IBVS 6244</t>
  </si>
  <si>
    <t>IBVS 6196</t>
  </si>
  <si>
    <t>EB</t>
  </si>
  <si>
    <t>GCVS 4 Ephem.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</si>
  <si>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</si>
  <si>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</si>
  <si>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</si>
  <si>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</si>
  <si>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</si>
  <si>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</si>
  <si>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</si>
  <si>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</si>
  <si>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</si>
  <si>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</si>
  <si>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</si>
  <si>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Faulkner '86</t>
  </si>
  <si>
    <t>IBVS 4912</t>
  </si>
  <si>
    <t>Faulkner 86 = PASP 98, p 690 -</t>
  </si>
  <si>
    <t>error</t>
  </si>
  <si>
    <t>na</t>
  </si>
  <si>
    <t>??</t>
  </si>
  <si>
    <t>System Type:</t>
  </si>
  <si>
    <t>Linear</t>
  </si>
  <si>
    <t>Quadratic</t>
  </si>
  <si>
    <t>LS Intercept =</t>
  </si>
  <si>
    <t>--- Working ----</t>
  </si>
  <si>
    <t>LS Slope =</t>
  </si>
  <si>
    <t>LS Quadr term =</t>
  </si>
  <si>
    <t>New epoch =</t>
  </si>
  <si>
    <t>Lin Fit</t>
  </si>
  <si>
    <t>Q. Fit</t>
  </si>
  <si>
    <t>Date</t>
  </si>
  <si>
    <t>Nelson (unpubl.)</t>
  </si>
  <si>
    <t>Wils P</t>
  </si>
  <si>
    <t>BBSAG</t>
  </si>
  <si>
    <t>Bull.76</t>
  </si>
  <si>
    <t>B</t>
  </si>
  <si>
    <t>Peter H</t>
  </si>
  <si>
    <t>Bull.95</t>
  </si>
  <si>
    <t>Bull.96</t>
  </si>
  <si>
    <t>Bull.97</t>
  </si>
  <si>
    <t>Diethelm</t>
  </si>
  <si>
    <t>R</t>
  </si>
  <si>
    <t>Bull.109</t>
  </si>
  <si>
    <t>Misc</t>
  </si>
  <si>
    <t>IBVS 5399</t>
  </si>
  <si>
    <t>I</t>
  </si>
  <si>
    <t>IBVS 5464</t>
  </si>
  <si>
    <t>Srivastava 1993</t>
  </si>
  <si>
    <t xml:space="preserve">1993Ap&amp;SS.206...13S </t>
  </si>
  <si>
    <t>IBVS 5484</t>
  </si>
  <si>
    <t>IBVS 5296</t>
  </si>
  <si>
    <t>IBVS 5643</t>
  </si>
  <si>
    <t>II</t>
  </si>
  <si>
    <t>IBVS 5657</t>
  </si>
  <si>
    <t>IBVS 5694</t>
  </si>
  <si>
    <t>IBVS 5707</t>
  </si>
  <si>
    <t># of data points:</t>
  </si>
  <si>
    <t>IBVS 5438</t>
  </si>
  <si>
    <t>IBVS 5713</t>
  </si>
  <si>
    <t>AX Dra / gsc 4168-0362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</si>
  <si>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</si>
  <si>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</si>
  <si>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</si>
  <si>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</si>
  <si>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</si>
  <si>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</si>
  <si>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5802</t>
  </si>
  <si>
    <t>Start of linear fit &gt;&gt;&gt;&gt;&gt;&gt;&gt;&gt;&gt;&gt;&gt;&gt;&gt;&gt;&gt;&gt;&gt;&gt;&gt;&gt;&gt;</t>
  </si>
  <si>
    <t>IBVS 5894</t>
  </si>
  <si>
    <t>OEJV 0074</t>
  </si>
  <si>
    <t>vis</t>
  </si>
  <si>
    <t>OEJV 0094</t>
  </si>
  <si>
    <t>OEJV 0107</t>
  </si>
  <si>
    <t>IBVS 5945</t>
  </si>
  <si>
    <t>Add cycle</t>
  </si>
  <si>
    <t>Old Cycle</t>
  </si>
  <si>
    <t>IBVS 5974</t>
  </si>
  <si>
    <t>IBVS 5918</t>
  </si>
  <si>
    <t>IBVS 5959</t>
  </si>
  <si>
    <t>IBVS 5992</t>
  </si>
  <si>
    <t>JAVSO..40....1</t>
  </si>
  <si>
    <t>IBVS 6029</t>
  </si>
  <si>
    <t>2012JAVSO..40..975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</si>
  <si>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</si>
  <si>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</si>
  <si>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</si>
  <si>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</si>
  <si>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</si>
  <si>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</si>
  <si>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</si>
  <si>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</si>
  <si>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</si>
  <si>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</si>
  <si>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</si>
  <si>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</si>
  <si>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2426767.659 </t>
  </si>
  <si>
    <t> 01.03.1932 03:48 </t>
  </si>
  <si>
    <t> -0.016 </t>
  </si>
  <si>
    <t>P </t>
  </si>
  <si>
    <t> W.Strohmeier </t>
  </si>
  <si>
    <t> VB 5.11 </t>
  </si>
  <si>
    <t>2426770.519 </t>
  </si>
  <si>
    <t> 04.03.1932 00:27 </t>
  </si>
  <si>
    <t> 0.003 </t>
  </si>
  <si>
    <t>2427459.706 </t>
  </si>
  <si>
    <t> 22.01.1934 04:56 </t>
  </si>
  <si>
    <t> 0.007 </t>
  </si>
  <si>
    <t>2427532.437 </t>
  </si>
  <si>
    <t> 04.04.1934 22:29 </t>
  </si>
  <si>
    <t> 0.013 </t>
  </si>
  <si>
    <t>2428957.385 </t>
  </si>
  <si>
    <t> 27.02.1938 21:14 </t>
  </si>
  <si>
    <t> 0.004 </t>
  </si>
  <si>
    <t>2429024.452 </t>
  </si>
  <si>
    <t> 05.05.1938 22:50 </t>
  </si>
  <si>
    <t> 0.028 </t>
  </si>
  <si>
    <t>2429045.456 </t>
  </si>
  <si>
    <t> 26.05.1938 22:56 </t>
  </si>
  <si>
    <t> 0.010 </t>
  </si>
  <si>
    <t>2436614.552 </t>
  </si>
  <si>
    <t> 15.02.1959 01:14 </t>
  </si>
  <si>
    <t> 0.020 </t>
  </si>
  <si>
    <t>2437018.493 </t>
  </si>
  <si>
    <t> 24.03.1960 23:49 </t>
  </si>
  <si>
    <t> -0.004 </t>
  </si>
  <si>
    <t>2437026.455 </t>
  </si>
  <si>
    <t> 01.04.1960 22:55 </t>
  </si>
  <si>
    <t>2437315.635 </t>
  </si>
  <si>
    <t> 16.01.1961 03:14 </t>
  </si>
  <si>
    <t> -0.012 </t>
  </si>
  <si>
    <t>2437319.622 </t>
  </si>
  <si>
    <t> 20.01.1961 02:55 </t>
  </si>
  <si>
    <t> -0.002 </t>
  </si>
  <si>
    <t>2445061.390 </t>
  </si>
  <si>
    <t> 01.04.1982 21:21 </t>
  </si>
  <si>
    <t> -0.042 </t>
  </si>
  <si>
    <t>V </t>
  </si>
  <si>
    <t> J.Hübscher </t>
  </si>
  <si>
    <t>BAVM 34 </t>
  </si>
  <si>
    <t>2445061.404 </t>
  </si>
  <si>
    <t> 01.04.1982 21:41 </t>
  </si>
  <si>
    <t> -0.028 </t>
  </si>
  <si>
    <t> W.Braune </t>
  </si>
  <si>
    <t>2445075.601 </t>
  </si>
  <si>
    <t> 16.04.1982 02:25 </t>
  </si>
  <si>
    <t> -0.035 </t>
  </si>
  <si>
    <t> H.Grzelczyk </t>
  </si>
  <si>
    <t>2445104.571 </t>
  </si>
  <si>
    <t> 15.05.1982 01:42 </t>
  </si>
  <si>
    <t> P.Frank </t>
  </si>
  <si>
    <t>BAVM 36 </t>
  </si>
  <si>
    <t>2445116.511 </t>
  </si>
  <si>
    <t> 27.05.1982 00:15 </t>
  </si>
  <si>
    <t> -0.033 </t>
  </si>
  <si>
    <t>2445120.486 </t>
  </si>
  <si>
    <t> 30.05.1982 23:39 </t>
  </si>
  <si>
    <t>2445388.655 </t>
  </si>
  <si>
    <t> 23.02.1983 03:43 </t>
  </si>
  <si>
    <t> -0.040 </t>
  </si>
  <si>
    <t>2445561.381 </t>
  </si>
  <si>
    <t> 14.08.1983 21:08 </t>
  </si>
  <si>
    <t> -0.036 </t>
  </si>
  <si>
    <t>BAVM 38 </t>
  </si>
  <si>
    <t>2445615.345 </t>
  </si>
  <si>
    <t> 07.10.1983 20:16 </t>
  </si>
  <si>
    <t> -0.048 </t>
  </si>
  <si>
    <t>2445635.238 </t>
  </si>
  <si>
    <t> 27.10.1983 17:42 </t>
  </si>
  <si>
    <t>2445816.487 </t>
  </si>
  <si>
    <t> 25.04.1984 23:41 </t>
  </si>
  <si>
    <t>2445936.367 </t>
  </si>
  <si>
    <t> 23.08.1984 20:48 </t>
  </si>
  <si>
    <t> -0.039 </t>
  </si>
  <si>
    <t>BAVM 39 </t>
  </si>
  <si>
    <t>2446115.339 </t>
  </si>
  <si>
    <t> 18.02.1985 20:08 </t>
  </si>
  <si>
    <t> -0.038 </t>
  </si>
  <si>
    <t> P.Wils </t>
  </si>
  <si>
    <t> BBS 76 </t>
  </si>
  <si>
    <t>2446145.445 </t>
  </si>
  <si>
    <t> 20.03.1985 22:40 </t>
  </si>
  <si>
    <t> -0.045 </t>
  </si>
  <si>
    <t>2446172.7202 </t>
  </si>
  <si>
    <t> 17.04.1985 05:17 </t>
  </si>
  <si>
    <t> -0.0417 </t>
  </si>
  <si>
    <t>E </t>
  </si>
  <si>
    <t>?</t>
  </si>
  <si>
    <t> D.R.Faulkner </t>
  </si>
  <si>
    <t> PASP 98.691 </t>
  </si>
  <si>
    <t>2446220.445 </t>
  </si>
  <si>
    <t> 03.06.1985 22:40 </t>
  </si>
  <si>
    <t> -0.043 </t>
  </si>
  <si>
    <t>BAVM 43 </t>
  </si>
  <si>
    <t>2446522.1401 </t>
  </si>
  <si>
    <t> 01.04.1986 15:21 </t>
  </si>
  <si>
    <t> -0.0429 </t>
  </si>
  <si>
    <t> Z.Di-sheng et al. </t>
  </si>
  <si>
    <t> ASS 206.13 </t>
  </si>
  <si>
    <t>2446522.1423 </t>
  </si>
  <si>
    <t> 01.04.1986 15:24 </t>
  </si>
  <si>
    <t> -0.0407 </t>
  </si>
  <si>
    <t>2446589.1878 </t>
  </si>
  <si>
    <t> 07.06.1986 16:30 </t>
  </si>
  <si>
    <t> -0.0386 </t>
  </si>
  <si>
    <t>2446591.458 </t>
  </si>
  <si>
    <t> 09.06.1986 22:59 </t>
  </si>
  <si>
    <t> -0.041 </t>
  </si>
  <si>
    <t> H.Vielmetter </t>
  </si>
  <si>
    <t>BAVM 46 </t>
  </si>
  <si>
    <t>2447565.290 </t>
  </si>
  <si>
    <t> 07.02.1989 18:57 </t>
  </si>
  <si>
    <t> Moschner&amp;Kleikamp </t>
  </si>
  <si>
    <t>BAVM 52 </t>
  </si>
  <si>
    <t>2447592.560 </t>
  </si>
  <si>
    <t> 07.03.1989 01:26 </t>
  </si>
  <si>
    <t>2447596.537 </t>
  </si>
  <si>
    <t> 11.03.1989 00:53 </t>
  </si>
  <si>
    <t>2447729.4890 </t>
  </si>
  <si>
    <t> 21.07.1989 23:44 </t>
  </si>
  <si>
    <t> -0.0434 </t>
  </si>
  <si>
    <t>B;V</t>
  </si>
  <si>
    <t> F.Agerer </t>
  </si>
  <si>
    <t>BAVM 56 </t>
  </si>
  <si>
    <t>2447805.6216 </t>
  </si>
  <si>
    <t> 06.10.1989 02:55 </t>
  </si>
  <si>
    <t> -0.0448 </t>
  </si>
  <si>
    <t>2448012.399 </t>
  </si>
  <si>
    <t> 30.04.1990 21:34 </t>
  </si>
  <si>
    <t> -0.079 </t>
  </si>
  <si>
    <t> H.Peter </t>
  </si>
  <si>
    <t> BBS 95 </t>
  </si>
  <si>
    <t>2448016.432 </t>
  </si>
  <si>
    <t> 04.05.1990 22:22 </t>
  </si>
  <si>
    <t> -0.023 </t>
  </si>
  <si>
    <t>2448041.446 </t>
  </si>
  <si>
    <t> 29.05.1990 22:42 </t>
  </si>
  <si>
    <t> -0.009 </t>
  </si>
  <si>
    <t>2448091.413 </t>
  </si>
  <si>
    <t> 18.07.1990 21:54 </t>
  </si>
  <si>
    <t> BBS 96 </t>
  </si>
  <si>
    <t>2448312.422 </t>
  </si>
  <si>
    <t> 24.02.1991 22:07 </t>
  </si>
  <si>
    <t> -0.047 </t>
  </si>
  <si>
    <t>BAVM 59 </t>
  </si>
  <si>
    <t>2448332.327 </t>
  </si>
  <si>
    <t> 16.03.1991 19:50 </t>
  </si>
  <si>
    <t> BBS 97 </t>
  </si>
  <si>
    <t>2448362.4188 </t>
  </si>
  <si>
    <t> 15.04.1991 22:03 </t>
  </si>
  <si>
    <t> -0.0487 </t>
  </si>
  <si>
    <t>2448720.3610 </t>
  </si>
  <si>
    <t> 07.04.1992 20:39 </t>
  </si>
  <si>
    <t> -0.0501 </t>
  </si>
  <si>
    <t>BAVM 60 </t>
  </si>
  <si>
    <t>2448720.3612 </t>
  </si>
  <si>
    <t> 07.04.1992 20:40 </t>
  </si>
  <si>
    <t> -0.0499 </t>
  </si>
  <si>
    <t>2449005.5809 </t>
  </si>
  <si>
    <t> 18.01.1993 01:56 </t>
  </si>
  <si>
    <t>o</t>
  </si>
  <si>
    <t>BAVM 62 </t>
  </si>
  <si>
    <t>2449810.387 </t>
  </si>
  <si>
    <t> 02.04.1995 21:17 </t>
  </si>
  <si>
    <t> R.Diethelm </t>
  </si>
  <si>
    <t> BBS 109 </t>
  </si>
  <si>
    <t>2451177.6711 </t>
  </si>
  <si>
    <t> 30.12.1998 04:06 </t>
  </si>
  <si>
    <t> -0.0510 </t>
  </si>
  <si>
    <t> D.Husar </t>
  </si>
  <si>
    <t>BAVM 128 </t>
  </si>
  <si>
    <t>2451279.376 </t>
  </si>
  <si>
    <t> 10.04.1999 21:01 </t>
  </si>
  <si>
    <t> A.Paschke </t>
  </si>
  <si>
    <t> BBS 121 </t>
  </si>
  <si>
    <t>2451580.4989 </t>
  </si>
  <si>
    <t> 05.02.2000 23:58 </t>
  </si>
  <si>
    <t> -0.0518 </t>
  </si>
  <si>
    <t> K.&amp; M.Rätz </t>
  </si>
  <si>
    <t>BAVM 152 </t>
  </si>
  <si>
    <t>2452000.0877 </t>
  </si>
  <si>
    <t> 31.03.2001 14:06 </t>
  </si>
  <si>
    <t> -0.0524 </t>
  </si>
  <si>
    <t> Kim et al. </t>
  </si>
  <si>
    <t> PASP 116 </t>
  </si>
  <si>
    <t>2452000.3708 </t>
  </si>
  <si>
    <t> 31.03.2001 20:53 </t>
  </si>
  <si>
    <t> -0.0534 </t>
  </si>
  <si>
    <t> BBS 125 </t>
  </si>
  <si>
    <t>2452025.0870 </t>
  </si>
  <si>
    <t> 25.04.2001 14:05 </t>
  </si>
  <si>
    <t> -0.0523 </t>
  </si>
  <si>
    <t>2452026.2242 </t>
  </si>
  <si>
    <t> 26.04.2001 17:22 </t>
  </si>
  <si>
    <t> -0.0514 </t>
  </si>
  <si>
    <t>2452027.0751 </t>
  </si>
  <si>
    <t> 27.04.2001 13:48 </t>
  </si>
  <si>
    <t> -0.0528 </t>
  </si>
  <si>
    <t>2452041.2804 </t>
  </si>
  <si>
    <t> 11.05.2001 18:43 </t>
  </si>
  <si>
    <t> -0.0516 </t>
  </si>
  <si>
    <t>2452042.419 </t>
  </si>
  <si>
    <t> 12.05.2001 22:03 </t>
  </si>
  <si>
    <t> -0.049 </t>
  </si>
  <si>
    <t> L.Brát </t>
  </si>
  <si>
    <t>OEJV 0074 </t>
  </si>
  <si>
    <t>2452042.421 </t>
  </si>
  <si>
    <t> 12.05.2001 22:06 </t>
  </si>
  <si>
    <t> P.Sobotka </t>
  </si>
  <si>
    <t>2452045.2564 </t>
  </si>
  <si>
    <t> 15.05.2001 18:09 </t>
  </si>
  <si>
    <t>2452047.2456 </t>
  </si>
  <si>
    <t> 17.05.2001 17:53 </t>
  </si>
  <si>
    <t> -0.0521 </t>
  </si>
  <si>
    <t>2452409.4489 </t>
  </si>
  <si>
    <t> 14.05.2002 22:46 </t>
  </si>
  <si>
    <t> -0.0536 </t>
  </si>
  <si>
    <t>-I</t>
  </si>
  <si>
    <t>BAVM 158 </t>
  </si>
  <si>
    <t>2452435.5845 </t>
  </si>
  <si>
    <t> 10.06.2002 02:01 </t>
  </si>
  <si>
    <t>45177</t>
  </si>
  <si>
    <t>C </t>
  </si>
  <si>
    <t> S.Dvorak </t>
  </si>
  <si>
    <t> JAAVSO 40;975 </t>
  </si>
  <si>
    <t>2452693.5314 </t>
  </si>
  <si>
    <t> 23.02.2003 00:45 </t>
  </si>
  <si>
    <t>45631</t>
  </si>
  <si>
    <t> -0.0533 </t>
  </si>
  <si>
    <t> BBS 129 </t>
  </si>
  <si>
    <t>2452721.3642 </t>
  </si>
  <si>
    <t> 22.03.2003 20:44 </t>
  </si>
  <si>
    <t>45680</t>
  </si>
  <si>
    <t> -0.0606 </t>
  </si>
  <si>
    <t> V.Bakis et al. </t>
  </si>
  <si>
    <t>IBVS 5399 </t>
  </si>
  <si>
    <t>2452722.5070 </t>
  </si>
  <si>
    <t> 24.03.2003 00:10 </t>
  </si>
  <si>
    <t>45682</t>
  </si>
  <si>
    <t> -0.0541 </t>
  </si>
  <si>
    <t> K.Poschinger </t>
  </si>
  <si>
    <t>2452726.4851 </t>
  </si>
  <si>
    <t> 27.03.2003 23:38 </t>
  </si>
  <si>
    <t>45689</t>
  </si>
  <si>
    <t> -0.0532 </t>
  </si>
  <si>
    <t>2452744.0980 </t>
  </si>
  <si>
    <t> 14.04.2003 14:21 </t>
  </si>
  <si>
    <t>45720</t>
  </si>
  <si>
    <t>2452745.2341 </t>
  </si>
  <si>
    <t> 15.04.2003 17:37 </t>
  </si>
  <si>
    <t>45722</t>
  </si>
  <si>
    <t>2452746.0885 </t>
  </si>
  <si>
    <t> 16.04.2003 14:07 </t>
  </si>
  <si>
    <t>45723.5</t>
  </si>
  <si>
    <t>2452769.0974 </t>
  </si>
  <si>
    <t> 09.05.2003 14:20 </t>
  </si>
  <si>
    <t>45764</t>
  </si>
  <si>
    <t>2452770.2326 </t>
  </si>
  <si>
    <t> 10.05.2003 17:34 </t>
  </si>
  <si>
    <t>45766</t>
  </si>
  <si>
    <t> -0.0543 </t>
  </si>
  <si>
    <t>2452771.0865 </t>
  </si>
  <si>
    <t> 11.05.2003 14:04 </t>
  </si>
  <si>
    <t>45767.5</t>
  </si>
  <si>
    <t> -0.0527 </t>
  </si>
  <si>
    <t>2452975.9090 </t>
  </si>
  <si>
    <t> 02.12.2003 09:48 </t>
  </si>
  <si>
    <t>46128</t>
  </si>
  <si>
    <t>2453065.6800 </t>
  </si>
  <si>
    <t> 01.03.2004 04:19 </t>
  </si>
  <si>
    <t>46286</t>
  </si>
  <si>
    <t> v.Poschinger </t>
  </si>
  <si>
    <t>BAVM 172 </t>
  </si>
  <si>
    <t>2453069.6560 </t>
  </si>
  <si>
    <t> 05.03.2004 03:44 </t>
  </si>
  <si>
    <t>46293</t>
  </si>
  <si>
    <t>2453267.37671 </t>
  </si>
  <si>
    <t> 18.09.2004 21:02 </t>
  </si>
  <si>
    <t>46641</t>
  </si>
  <si>
    <t> -0.05407 </t>
  </si>
  <si>
    <t> R.Ehrenberger </t>
  </si>
  <si>
    <t>2453355.44168 </t>
  </si>
  <si>
    <t> 15.12.2004 22:36 </t>
  </si>
  <si>
    <t>46796</t>
  </si>
  <si>
    <t> -0.05458 </t>
  </si>
  <si>
    <t>2453456.0073 </t>
  </si>
  <si>
    <t> 26.03.2005 12:10 </t>
  </si>
  <si>
    <t>46973</t>
  </si>
  <si>
    <t> C.-H.Kim et al. </t>
  </si>
  <si>
    <t>IBVS 5694 </t>
  </si>
  <si>
    <t>2453459.9841 </t>
  </si>
  <si>
    <t> 30.03.2005 11:37 </t>
  </si>
  <si>
    <t>46980</t>
  </si>
  <si>
    <t> -0.0544 </t>
  </si>
  <si>
    <t>2453460.5517 </t>
  </si>
  <si>
    <t> 31.03.2005 01:14 </t>
  </si>
  <si>
    <t>46981</t>
  </si>
  <si>
    <t> -0.0550 </t>
  </si>
  <si>
    <t>BAVM 173 </t>
  </si>
  <si>
    <t>2453464.5296 </t>
  </si>
  <si>
    <t> 04.04.2005 00:42 </t>
  </si>
  <si>
    <t>46988</t>
  </si>
  <si>
    <t> -0.0542 </t>
  </si>
  <si>
    <t>2453472.4839 </t>
  </si>
  <si>
    <t> 11.04.2005 23:36 </t>
  </si>
  <si>
    <t>47002</t>
  </si>
  <si>
    <t>2453474.1878 </t>
  </si>
  <si>
    <t> 13.04.2005 16:30 </t>
  </si>
  <si>
    <t>47005</t>
  </si>
  <si>
    <t> -0.0548 </t>
  </si>
  <si>
    <t>2453484.4141 </t>
  </si>
  <si>
    <t> 23.04.2005 21:56 </t>
  </si>
  <si>
    <t>47023</t>
  </si>
  <si>
    <t> -0.0555 </t>
  </si>
  <si>
    <t>2453487.2564 </t>
  </si>
  <si>
    <t> 26.04.2005 18:09 </t>
  </si>
  <si>
    <t>47028</t>
  </si>
  <si>
    <t> -0.0540 </t>
  </si>
  <si>
    <t>2453758.5549 </t>
  </si>
  <si>
    <t> 23.01.2006 01:19 </t>
  </si>
  <si>
    <t>47505.5</t>
  </si>
  <si>
    <t>BAVM 186 </t>
  </si>
  <si>
    <t>2453800.3190 </t>
  </si>
  <si>
    <t> 05.03.2006 19:39 </t>
  </si>
  <si>
    <t>47579</t>
  </si>
  <si>
    <t> -0.0500 </t>
  </si>
  <si>
    <t> S.Dogru et al. </t>
  </si>
  <si>
    <t>IBVS 5707 </t>
  </si>
  <si>
    <t>2453809.4038 </t>
  </si>
  <si>
    <t> 14.03.2006 21:41 </t>
  </si>
  <si>
    <t>47595</t>
  </si>
  <si>
    <t> -0.0558 </t>
  </si>
  <si>
    <t>2453814.51840 </t>
  </si>
  <si>
    <t> 20.03.2006 00:26 </t>
  </si>
  <si>
    <t>47604</t>
  </si>
  <si>
    <t> -0.05470 </t>
  </si>
  <si>
    <t>2453828.7218 </t>
  </si>
  <si>
    <t> 03.04.2006 05:19 </t>
  </si>
  <si>
    <t>47629</t>
  </si>
  <si>
    <t> -0.0554 </t>
  </si>
  <si>
    <t> R. Nelson </t>
  </si>
  <si>
    <t>IBVS 5760 </t>
  </si>
  <si>
    <t>2453847.4711 </t>
  </si>
  <si>
    <t> 21.04.2006 23:18 </t>
  </si>
  <si>
    <t>47662</t>
  </si>
  <si>
    <t> R. Diethelm </t>
  </si>
  <si>
    <t>IBVS 5713 </t>
  </si>
  <si>
    <t>2453864.5162 </t>
  </si>
  <si>
    <t> 09.05.2006 00:23 </t>
  </si>
  <si>
    <t>47692</t>
  </si>
  <si>
    <t>2453866.5060 </t>
  </si>
  <si>
    <t> 11.05.2006 00:08 </t>
  </si>
  <si>
    <t>47695.5</t>
  </si>
  <si>
    <t>2454084.67689 </t>
  </si>
  <si>
    <t> 15.12.2006 04:14 </t>
  </si>
  <si>
    <t>48079.5</t>
  </si>
  <si>
    <t> -0.05838 </t>
  </si>
  <si>
    <t>2454653.4090 </t>
  </si>
  <si>
    <t> 05.07.2008 21:48 </t>
  </si>
  <si>
    <t>49080.5</t>
  </si>
  <si>
    <t> -0.0588 </t>
  </si>
  <si>
    <t>OEJV 0094 </t>
  </si>
  <si>
    <t>2454829.5416 </t>
  </si>
  <si>
    <t> 29.12.2008 00:59 </t>
  </si>
  <si>
    <t>49390.5</t>
  </si>
  <si>
    <t> -0.0572 </t>
  </si>
  <si>
    <t>OEJV 0107 </t>
  </si>
  <si>
    <t>2454881.5272 </t>
  </si>
  <si>
    <t> 19.02.2009 00:39 </t>
  </si>
  <si>
    <t>49482</t>
  </si>
  <si>
    <t> -0.0586 </t>
  </si>
  <si>
    <t>-U;-I</t>
  </si>
  <si>
    <t> M.Rätz &amp; K.Rätz </t>
  </si>
  <si>
    <t>BAVM 214 </t>
  </si>
  <si>
    <t>2454884.9375 </t>
  </si>
  <si>
    <t> 22.02.2009 10:30 </t>
  </si>
  <si>
    <t>49488</t>
  </si>
  <si>
    <t> -0.0573 </t>
  </si>
  <si>
    <t>IBVS 5894 </t>
  </si>
  <si>
    <t>2454924.4244 </t>
  </si>
  <si>
    <t> 02.04.2009 22:11 </t>
  </si>
  <si>
    <t>49557.5</t>
  </si>
  <si>
    <t> -0.0579 </t>
  </si>
  <si>
    <t>BAVM 209 </t>
  </si>
  <si>
    <t>2454928.3995 </t>
  </si>
  <si>
    <t> 06.04.2009 21:35 </t>
  </si>
  <si>
    <t>49564.5</t>
  </si>
  <si>
    <t> -0.0599 </t>
  </si>
  <si>
    <t> R.Drevený </t>
  </si>
  <si>
    <t>2455261.6291 </t>
  </si>
  <si>
    <t> 06.03.2010 03:05 </t>
  </si>
  <si>
    <t>50151</t>
  </si>
  <si>
    <t> -0.0587 </t>
  </si>
  <si>
    <t>IBVS 5974 </t>
  </si>
  <si>
    <t>2455275.8333 </t>
  </si>
  <si>
    <t> 20.03.2010 07:59 </t>
  </si>
  <si>
    <t>50176</t>
  </si>
  <si>
    <t>2455329.8113 </t>
  </si>
  <si>
    <t> 13.05.2010 07:28 </t>
  </si>
  <si>
    <t>50271</t>
  </si>
  <si>
    <t> -0.0563 </t>
  </si>
  <si>
    <t>IBVS 5945 </t>
  </si>
  <si>
    <t>2455602.5275 </t>
  </si>
  <si>
    <t> 10.02.2011 00:39 </t>
  </si>
  <si>
    <t>50751</t>
  </si>
  <si>
    <t> -0.0590 </t>
  </si>
  <si>
    <t> M.&amp; K.Rätz </t>
  </si>
  <si>
    <t>BAVM 225 </t>
  </si>
  <si>
    <t>2455617.8672 </t>
  </si>
  <si>
    <t> 25.02.2011 08:48 </t>
  </si>
  <si>
    <t>50778</t>
  </si>
  <si>
    <t> -0.0597 </t>
  </si>
  <si>
    <t>IBVS 5992 </t>
  </si>
  <si>
    <t>2455663.8898 </t>
  </si>
  <si>
    <t> 12.04.2011 09:21 </t>
  </si>
  <si>
    <t>50859</t>
  </si>
  <si>
    <t> -0.0584 </t>
  </si>
  <si>
    <t>2455984.8995 </t>
  </si>
  <si>
    <t> 27.02.2012 09:35 </t>
  </si>
  <si>
    <t>51424</t>
  </si>
  <si>
    <t> -0.0616 </t>
  </si>
  <si>
    <t>IBVS 6029 </t>
  </si>
  <si>
    <t>2456011.0356 </t>
  </si>
  <si>
    <t> 24.03.2012 12:51 </t>
  </si>
  <si>
    <t>51470</t>
  </si>
  <si>
    <t> -0.0611 </t>
  </si>
  <si>
    <t>Rc</t>
  </si>
  <si>
    <t> K.Shiokawa </t>
  </si>
  <si>
    <t>VSB 55 </t>
  </si>
  <si>
    <t>2456045.9804 </t>
  </si>
  <si>
    <t> 28.04.2012 11:31 </t>
  </si>
  <si>
    <t>51531.5</t>
  </si>
  <si>
    <t>2456046.2622 </t>
  </si>
  <si>
    <t> 28.04.2012 18:17 </t>
  </si>
  <si>
    <t>51532</t>
  </si>
  <si>
    <t> -0.0607 </t>
  </si>
  <si>
    <t>2456049.6708 </t>
  </si>
  <si>
    <t> 02.05.2012 04:05 </t>
  </si>
  <si>
    <t>51538</t>
  </si>
  <si>
    <t> -0.0610 </t>
  </si>
  <si>
    <t>2456058.1937 </t>
  </si>
  <si>
    <t> 10.05.2012 16:38 </t>
  </si>
  <si>
    <t>51553</t>
  </si>
  <si>
    <t> H.Itoh </t>
  </si>
  <si>
    <t>2456729.4783 </t>
  </si>
  <si>
    <t> 12.03.2014 23:28 </t>
  </si>
  <si>
    <t>52734.5</t>
  </si>
  <si>
    <t> -0.0623 </t>
  </si>
  <si>
    <t>BAVM 238 </t>
  </si>
  <si>
    <t>2456764.4196 </t>
  </si>
  <si>
    <t> 16.04.2014 22:04 </t>
  </si>
  <si>
    <t>52796</t>
  </si>
  <si>
    <t> -0.0631 </t>
  </si>
  <si>
    <t>2457097.3656 </t>
  </si>
  <si>
    <t> 15.03.2015 20:46 </t>
  </si>
  <si>
    <t>53382</t>
  </si>
  <si>
    <t> -0.0614 </t>
  </si>
  <si>
    <t>BAVM 241 (=IBVS 6157) </t>
  </si>
  <si>
    <t>BAD?</t>
  </si>
  <si>
    <t>s5</t>
  </si>
  <si>
    <t>s6</t>
  </si>
  <si>
    <t>IBVS 6157</t>
  </si>
  <si>
    <t>OEJV 0179</t>
  </si>
  <si>
    <t>OEJV 0211</t>
  </si>
  <si>
    <t>RHN 2021</t>
  </si>
  <si>
    <t>IBVS 6234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</si>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</sst>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14" fillId="0" borderId="0" xfId="42" applyFont="1" applyAlignment="1">
      <alignment vertical="center" wrapText="1"/>
    </xf>
    <xf numFmtId="0" fontId="14" fillId="0" borderId="0" xfId="42" applyFont="1" applyAlignment="1">
      <alignment horizontal="center" vertical="center" wrapText="1"/>
    </xf>
    <xf numFmtId="0" fontId="14" fillId="0" borderId="0" xfId="42" applyFont="1" applyAlignment="1">
      <alignment horizontal="left" vertical="center" wrapText="1"/>
    </xf>
    <xf numFmtId="0" fontId="14" fillId="0" borderId="0" xfId="42" applyFont="1" applyAlignment="1">
      <alignment vertical="center"/>
    </xf>
    <xf numFmtId="0" fontId="14" fillId="0" borderId="0" xfId="42" applyFont="1" applyAlignment="1">
      <alignment horizontal="center" vertical="center"/>
    </xf>
    <xf numFmtId="0" fontId="14" fillId="0" borderId="0" xfId="42" applyFont="1" applyAlignment="1">
      <alignment horizontal="left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left" vertical="center" wrapText="1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Dra -- O-C Diagr.</a:t>
            </a:r>
          </a:p>
        </c:rich>
      </c:tx>
      <c:layout>
        <c:manualLayout>
          <c:xMode val="edge"/>
          <c:yMode val="edge"/>
          <c:x val="0.3840364608038452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0611712434487"/>
          <c:y val="0.15"/>
          <c:w val="0.82680783691982551"/>
          <c:h val="0.637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57355</c:v>
                </c:pt>
                <c:pt idx="138">
                  <c:v>57399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-1.599999999962165E-2</c:v>
                </c:pt>
                <c:pt idx="1">
                  <c:v>0</c:v>
                </c:pt>
                <c:pt idx="2">
                  <c:v>3.1780000026628841E-3</c:v>
                </c:pt>
                <c:pt idx="3">
                  <c:v>6.7607999990286771E-3</c:v>
                </c:pt>
                <c:pt idx="4">
                  <c:v>1.2717600002360996E-2</c:v>
                </c:pt>
                <c:pt idx="5">
                  <c:v>4.402399998070905E-3</c:v>
                </c:pt>
                <c:pt idx="6">
                  <c:v>2.8003200000966899E-2</c:v>
                </c:pt>
                <c:pt idx="7">
                  <c:v>9.9203999998280779E-3</c:v>
                </c:pt>
                <c:pt idx="8">
                  <c:v>1.9783600007940549E-2</c:v>
                </c:pt>
                <c:pt idx="9">
                  <c:v>-4.1047999984584749E-3</c:v>
                </c:pt>
                <c:pt idx="10">
                  <c:v>3.5936000058427453E-3</c:v>
                </c:pt>
                <c:pt idx="11">
                  <c:v>-1.2085999995179009E-2</c:v>
                </c:pt>
                <c:pt idx="12">
                  <c:v>-2.2367999990819953E-3</c:v>
                </c:pt>
                <c:pt idx="13">
                  <c:v>-4.2351199997938238E-2</c:v>
                </c:pt>
                <c:pt idx="14">
                  <c:v>-3.5351200000150129E-2</c:v>
                </c:pt>
                <c:pt idx="15">
                  <c:v>-2.8351199995086063E-2</c:v>
                </c:pt>
                <c:pt idx="16">
                  <c:v>-3.5461200001009274E-2</c:v>
                </c:pt>
                <c:pt idx="17">
                  <c:v>-4.1845599997031968E-2</c:v>
                </c:pt>
                <c:pt idx="18">
                  <c:v>-3.3298000002105255E-2</c:v>
                </c:pt>
                <c:pt idx="19">
                  <c:v>-3.5448800001177005E-2</c:v>
                </c:pt>
                <c:pt idx="20">
                  <c:v>-4.0045600006124005E-2</c:v>
                </c:pt>
                <c:pt idx="21">
                  <c:v>-3.6023200002091471E-2</c:v>
                </c:pt>
                <c:pt idx="22">
                  <c:v>-4.7641199998906814E-2</c:v>
                </c:pt>
                <c:pt idx="23">
                  <c:v>-4.03952000051504E-2</c:v>
                </c:pt>
                <c:pt idx="24">
                  <c:v>-3.5838799994962756E-2</c:v>
                </c:pt>
                <c:pt idx="25">
                  <c:v>-3.8527199998497963E-2</c:v>
                </c:pt>
                <c:pt idx="27">
                  <c:v>-3.8313199998810887E-2</c:v>
                </c:pt>
                <c:pt idx="28">
                  <c:v>-4.502640000282554E-2</c:v>
                </c:pt>
                <c:pt idx="29">
                  <c:v>-4.1817600002104882E-2</c:v>
                </c:pt>
                <c:pt idx="31">
                  <c:v>-4.1717599997355137E-2</c:v>
                </c:pt>
                <c:pt idx="33">
                  <c:v>-4.2923599998175632E-2</c:v>
                </c:pt>
                <c:pt idx="34">
                  <c:v>-4.0723599995544646E-2</c:v>
                </c:pt>
                <c:pt idx="35">
                  <c:v>-3.8622799998847768E-2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E-44CE-8377-2610D0A556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57355</c:v>
                </c:pt>
                <c:pt idx="138">
                  <c:v>57399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6">
                  <c:v>-3.8313199998810887E-2</c:v>
                </c:pt>
                <c:pt idx="30">
                  <c:v>-4.1717599997355137E-2</c:v>
                </c:pt>
                <c:pt idx="32">
                  <c:v>-4.2727200001536403E-2</c:v>
                </c:pt>
                <c:pt idx="36">
                  <c:v>-4.108039999846369E-2</c:v>
                </c:pt>
                <c:pt idx="37">
                  <c:v>-4.2861999994784128E-2</c:v>
                </c:pt>
                <c:pt idx="38">
                  <c:v>-4.4753200003469829E-2</c:v>
                </c:pt>
                <c:pt idx="39">
                  <c:v>-4.4904000002134126E-2</c:v>
                </c:pt>
                <c:pt idx="40">
                  <c:v>-4.3373599997721612E-2</c:v>
                </c:pt>
                <c:pt idx="42">
                  <c:v>-7.924480000656331E-2</c:v>
                </c:pt>
                <c:pt idx="43">
                  <c:v>-2.3395600001094863E-2</c:v>
                </c:pt>
                <c:pt idx="44">
                  <c:v>-8.6291999978129752E-3</c:v>
                </c:pt>
                <c:pt idx="45">
                  <c:v>-4.0096400000038557E-2</c:v>
                </c:pt>
                <c:pt idx="46">
                  <c:v>-4.7048000000359025E-2</c:v>
                </c:pt>
                <c:pt idx="47">
                  <c:v>-2.780200000415789E-2</c:v>
                </c:pt>
                <c:pt idx="49">
                  <c:v>-5.0087200004782062E-2</c:v>
                </c:pt>
                <c:pt idx="50">
                  <c:v>-4.9887200002558529E-2</c:v>
                </c:pt>
                <c:pt idx="51">
                  <c:v>-4.8715999997511972E-2</c:v>
                </c:pt>
                <c:pt idx="52">
                  <c:v>-4.7488600001088344E-2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E-44CE-8377-2610D0A556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Active!$D$21:$D$31</c:f>
                <c:numCache>
                  <c:formatCode>General</c:formatCode>
                  <c:ptCount val="11"/>
                  <c:pt idx="1">
                    <c:v>0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57355</c:v>
                </c:pt>
                <c:pt idx="138">
                  <c:v>57399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41">
                  <c:v>-4.4803199998568743E-2</c:v>
                </c:pt>
                <c:pt idx="48">
                  <c:v>-4.8715199998696335E-2</c:v>
                </c:pt>
                <c:pt idx="53">
                  <c:v>-5.101719999947818E-2</c:v>
                </c:pt>
                <c:pt idx="55">
                  <c:v>-5.1776800006336998E-2</c:v>
                </c:pt>
                <c:pt idx="67">
                  <c:v>-5.3636399999959394E-2</c:v>
                </c:pt>
                <c:pt idx="72">
                  <c:v>-5.2592000007280149E-2</c:v>
                </c:pt>
                <c:pt idx="73">
                  <c:v>-5.412080000678543E-2</c:v>
                </c:pt>
                <c:pt idx="74">
                  <c:v>-5.3171600004134234E-2</c:v>
                </c:pt>
                <c:pt idx="83">
                  <c:v>-5.2418400002352428E-2</c:v>
                </c:pt>
                <c:pt idx="84">
                  <c:v>-5.3569199997582473E-2</c:v>
                </c:pt>
                <c:pt idx="89">
                  <c:v>-5.4976399995211978E-2</c:v>
                </c:pt>
                <c:pt idx="90">
                  <c:v>-5.4227199994784314E-2</c:v>
                </c:pt>
                <c:pt idx="91">
                  <c:v>-5.4228799999691546E-2</c:v>
                </c:pt>
                <c:pt idx="93">
                  <c:v>-5.548119999730261E-2</c:v>
                </c:pt>
                <c:pt idx="95">
                  <c:v>-5.4004199992050417E-2</c:v>
                </c:pt>
                <c:pt idx="97">
                  <c:v>-5.5818000000726897E-2</c:v>
                </c:pt>
                <c:pt idx="100">
                  <c:v>-5.5532799997308757E-2</c:v>
                </c:pt>
                <c:pt idx="101">
                  <c:v>-5.5364800005918369E-2</c:v>
                </c:pt>
                <c:pt idx="102">
                  <c:v>-5.4140200001711491E-2</c:v>
                </c:pt>
                <c:pt idx="106">
                  <c:v>-5.864080000173999E-2</c:v>
                </c:pt>
                <c:pt idx="108">
                  <c:v>-5.785299999115523E-2</c:v>
                </c:pt>
                <c:pt idx="124">
                  <c:v>-6.2251800001831725E-2</c:v>
                </c:pt>
                <c:pt idx="125">
                  <c:v>-6.3062399996852037E-2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E-44CE-8377-2610D0A556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57355</c:v>
                </c:pt>
                <c:pt idx="138">
                  <c:v>57399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4">
                  <c:v>-4.7544799999741372E-2</c:v>
                </c:pt>
                <c:pt idx="56">
                  <c:v>-4.8829399995156564E-2</c:v>
                </c:pt>
                <c:pt idx="57">
                  <c:v>-5.23862000045483E-2</c:v>
                </c:pt>
                <c:pt idx="58">
                  <c:v>-5.3368400003819261E-2</c:v>
                </c:pt>
                <c:pt idx="59">
                  <c:v>-5.2319800000987016E-2</c:v>
                </c:pt>
                <c:pt idx="60">
                  <c:v>-5.1448600002913736E-2</c:v>
                </c:pt>
                <c:pt idx="61">
                  <c:v>-5.2795199997490272E-2</c:v>
                </c:pt>
                <c:pt idx="62">
                  <c:v>-5.1605199994810391E-2</c:v>
                </c:pt>
                <c:pt idx="63">
                  <c:v>-4.8834000001079403E-2</c:v>
                </c:pt>
                <c:pt idx="64">
                  <c:v>-4.6734000003198162E-2</c:v>
                </c:pt>
                <c:pt idx="65">
                  <c:v>-5.2756000004592352E-2</c:v>
                </c:pt>
                <c:pt idx="66">
                  <c:v>-5.2131399999780115E-2</c:v>
                </c:pt>
                <c:pt idx="68">
                  <c:v>-5.3598800004692748E-2</c:v>
                </c:pt>
                <c:pt idx="69">
                  <c:v>-5.3598800004692748E-2</c:v>
                </c:pt>
                <c:pt idx="70">
                  <c:v>-5.3336400000262074E-2</c:v>
                </c:pt>
                <c:pt idx="75">
                  <c:v>-5.3368000000773463E-2</c:v>
                </c:pt>
                <c:pt idx="76">
                  <c:v>-5.3596799996739719E-2</c:v>
                </c:pt>
                <c:pt idx="77">
                  <c:v>-5.1443400006974116E-2</c:v>
                </c:pt>
                <c:pt idx="78">
                  <c:v>-5.3201599999738391E-2</c:v>
                </c:pt>
                <c:pt idx="79">
                  <c:v>-5.4330400002072565E-2</c:v>
                </c:pt>
                <c:pt idx="80">
                  <c:v>-5.2677000006951857E-2</c:v>
                </c:pt>
                <c:pt idx="81">
                  <c:v>-5.3443199998582713E-2</c:v>
                </c:pt>
                <c:pt idx="82">
                  <c:v>-5.3443199998582713E-2</c:v>
                </c:pt>
                <c:pt idx="85">
                  <c:v>-5.407040000136476E-2</c:v>
                </c:pt>
                <c:pt idx="86">
                  <c:v>-5.4582400000072084E-2</c:v>
                </c:pt>
                <c:pt idx="87">
                  <c:v>-5.4061200004070997E-2</c:v>
                </c:pt>
                <c:pt idx="88">
                  <c:v>-5.4371999998693354E-2</c:v>
                </c:pt>
                <c:pt idx="92">
                  <c:v>-5.4852000008395407E-2</c:v>
                </c:pt>
                <c:pt idx="94">
                  <c:v>-5.4003199998987839E-2</c:v>
                </c:pt>
                <c:pt idx="96">
                  <c:v>-4.9987599995802157E-2</c:v>
                </c:pt>
                <c:pt idx="98">
                  <c:v>-5.4697600004146807E-2</c:v>
                </c:pt>
                <c:pt idx="99">
                  <c:v>-5.536759999813512E-2</c:v>
                </c:pt>
                <c:pt idx="103">
                  <c:v>-5.8379800000693649E-2</c:v>
                </c:pt>
                <c:pt idx="104">
                  <c:v>-5.8794199998374097E-2</c:v>
                </c:pt>
                <c:pt idx="105">
                  <c:v>-5.7128200001898222E-2</c:v>
                </c:pt>
                <c:pt idx="107">
                  <c:v>-5.7327200003783219E-2</c:v>
                </c:pt>
                <c:pt idx="109">
                  <c:v>-5.9863800001039635E-2</c:v>
                </c:pt>
                <c:pt idx="110">
                  <c:v>-5.833379999967292E-2</c:v>
                </c:pt>
                <c:pt idx="111">
                  <c:v>-5.7543800001440104E-2</c:v>
                </c:pt>
                <c:pt idx="112">
                  <c:v>-5.8724399998027366E-2</c:v>
                </c:pt>
                <c:pt idx="113">
                  <c:v>-5.8634400003938936E-2</c:v>
                </c:pt>
                <c:pt idx="114">
                  <c:v>-5.6252399997902103E-2</c:v>
                </c:pt>
                <c:pt idx="115">
                  <c:v>-5.8964399999240413E-2</c:v>
                </c:pt>
                <c:pt idx="116">
                  <c:v>-5.9703200000512879E-2</c:v>
                </c:pt>
                <c:pt idx="117">
                  <c:v>-5.8419600005436223E-2</c:v>
                </c:pt>
                <c:pt idx="118">
                  <c:v>-6.1605599999893457E-2</c:v>
                </c:pt>
                <c:pt idx="119">
                  <c:v>-6.106799999543E-2</c:v>
                </c:pt>
                <c:pt idx="120">
                  <c:v>-5.8378599998832215E-2</c:v>
                </c:pt>
                <c:pt idx="121">
                  <c:v>-6.0660800001642201E-2</c:v>
                </c:pt>
                <c:pt idx="122">
                  <c:v>-6.1047200004395563E-2</c:v>
                </c:pt>
                <c:pt idx="123">
                  <c:v>-6.061319999571424E-2</c:v>
                </c:pt>
                <c:pt idx="126">
                  <c:v>-6.1400800004776102E-2</c:v>
                </c:pt>
                <c:pt idx="127">
                  <c:v>-6.4175200001045596E-2</c:v>
                </c:pt>
                <c:pt idx="128">
                  <c:v>-6.4250599993101787E-2</c:v>
                </c:pt>
                <c:pt idx="129">
                  <c:v>-6.5880200003448408E-2</c:v>
                </c:pt>
                <c:pt idx="130">
                  <c:v>-6.3460199999099132E-2</c:v>
                </c:pt>
                <c:pt idx="131">
                  <c:v>-6.2262400002509821E-2</c:v>
                </c:pt>
                <c:pt idx="132">
                  <c:v>-6.5822799995657988E-2</c:v>
                </c:pt>
                <c:pt idx="133">
                  <c:v>-6.3073400102439336E-2</c:v>
                </c:pt>
                <c:pt idx="134">
                  <c:v>-6.630579999909969E-2</c:v>
                </c:pt>
                <c:pt idx="135">
                  <c:v>-6.9697799997811671E-2</c:v>
                </c:pt>
                <c:pt idx="136">
                  <c:v>-6.9479999998293351E-2</c:v>
                </c:pt>
                <c:pt idx="138">
                  <c:v>-6.8795600003795698E-2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DE-44CE-8377-2610D0A556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Active!$L$21:$L$88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DE-44CE-8377-2610D0A556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Active!$M$21:$M$85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DE-44CE-8377-2610D0A556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DE-44CE-8377-2610D0A55673}"/>
            </c:ext>
          </c:extLst>
        </c:ser>
        <c:ser>
          <c:idx val="7"/>
          <c:order val="7"/>
          <c:tx>
            <c:strRef>
              <c:f>Active!$W$1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-0.15468447675463728</c:v>
                </c:pt>
                <c:pt idx="1">
                  <c:v>-0.14517808882088612</c:v>
                </c:pt>
                <c:pt idx="2">
                  <c:v>-0.13567170088713498</c:v>
                </c:pt>
                <c:pt idx="3">
                  <c:v>-0.12616531295338382</c:v>
                </c:pt>
                <c:pt idx="4">
                  <c:v>-0.11665892501963265</c:v>
                </c:pt>
                <c:pt idx="5">
                  <c:v>-0.1071525370858815</c:v>
                </c:pt>
                <c:pt idx="6">
                  <c:v>-9.7646149152130352E-2</c:v>
                </c:pt>
                <c:pt idx="7">
                  <c:v>-8.8139761218379187E-2</c:v>
                </c:pt>
                <c:pt idx="8">
                  <c:v>-7.8633373284628036E-2</c:v>
                </c:pt>
                <c:pt idx="9">
                  <c:v>-6.9126985350876885E-2</c:v>
                </c:pt>
                <c:pt idx="10">
                  <c:v>-5.962059741712572E-2</c:v>
                </c:pt>
                <c:pt idx="11">
                  <c:v>-5.0114209483374569E-2</c:v>
                </c:pt>
                <c:pt idx="12">
                  <c:v>-4.0607821549623419E-2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DE-44CE-8377-2610D0A556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57199.5</c:v>
                </c:pt>
                <c:pt idx="136">
                  <c:v>57200</c:v>
                </c:pt>
                <c:pt idx="137">
                  <c:v>57355</c:v>
                </c:pt>
                <c:pt idx="138">
                  <c:v>57399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37">
                  <c:v>0.11483799999405164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DE-44CE-8377-2610D0A55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3720"/>
        <c:axId val="1"/>
      </c:scatterChart>
      <c:valAx>
        <c:axId val="8670437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7862947854405"/>
              <c:y val="0.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16867469879517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28931473927205"/>
          <c:y val="0.921875"/>
          <c:w val="0.7213860165069727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16</xdr:col>
      <xdr:colOff>171450</xdr:colOff>
      <xdr:row>17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C06472B-1A4E-DA05-2264-6EF8F8312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9" TargetMode="External"/><Relationship Id="rId18" Type="http://schemas.openxmlformats.org/officeDocument/2006/relationships/hyperlink" Target="http://www.bav-astro.de/sfs/BAVM_link.php?BAVMnr=52" TargetMode="External"/><Relationship Id="rId26" Type="http://schemas.openxmlformats.org/officeDocument/2006/relationships/hyperlink" Target="http://www.bav-astro.de/sfs/BAVM_link.php?BAVMnr=128" TargetMode="External"/><Relationship Id="rId39" Type="http://schemas.openxmlformats.org/officeDocument/2006/relationships/hyperlink" Target="http://www.konkoly.hu/cgi-bin/IBVS?5694" TargetMode="External"/><Relationship Id="rId21" Type="http://schemas.openxmlformats.org/officeDocument/2006/relationships/hyperlink" Target="http://www.bav-astro.de/sfs/BAVM_link.php?BAVMnr=59" TargetMode="External"/><Relationship Id="rId34" Type="http://schemas.openxmlformats.org/officeDocument/2006/relationships/hyperlink" Target="http://www.bav-astro.de/sfs/BAVM_link.php?BAVMnr=172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www.bav-astro.de/sfs/BAVM_link.php?BAVMnr=186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konkoly.hu/cgi-bin/IBVS?5974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6" TargetMode="External"/><Relationship Id="rId71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52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bav-astro.de/sfs/BAVM_link.php?BAVMnr=214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www.bav-astro.de/sfs/BAVM_link.php?BAVMnr=46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186" TargetMode="External"/><Relationship Id="rId57" Type="http://schemas.openxmlformats.org/officeDocument/2006/relationships/hyperlink" Target="http://var.astro.cz/oejv/issues/oejv0107.pdf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56" TargetMode="External"/><Relationship Id="rId31" Type="http://schemas.openxmlformats.org/officeDocument/2006/relationships/hyperlink" Target="http://www.konkoly.hu/cgi-bin/IBVS?5399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konkoly.hu/cgi-bin/IBVS?5713" TargetMode="External"/><Relationship Id="rId60" Type="http://schemas.openxmlformats.org/officeDocument/2006/relationships/hyperlink" Target="http://www.bav-astro.de/sfs/BAVM_link.php?BAVMnr=209" TargetMode="External"/><Relationship Id="rId65" Type="http://schemas.openxmlformats.org/officeDocument/2006/relationships/hyperlink" Target="http://www.bav-astro.de/sfs/BAVM_link.php?BAVMnr=225" TargetMode="External"/><Relationship Id="rId73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43" TargetMode="External"/><Relationship Id="rId22" Type="http://schemas.openxmlformats.org/officeDocument/2006/relationships/hyperlink" Target="http://www.bav-astro.de/sfs/BAVM_link.php?BAVMnr=59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58" TargetMode="External"/><Relationship Id="rId35" Type="http://schemas.openxmlformats.org/officeDocument/2006/relationships/hyperlink" Target="http://www.bav-astro.de/sfs/BAVM_link.php?BAVMnr=172" TargetMode="External"/><Relationship Id="rId43" Type="http://schemas.openxmlformats.org/officeDocument/2006/relationships/hyperlink" Target="http://www.bav-astro.de/sfs/BAVM_link.php?BAVMnr=173" TargetMode="External"/><Relationship Id="rId48" Type="http://schemas.openxmlformats.org/officeDocument/2006/relationships/hyperlink" Target="http://www.konkoly.hu/cgi-bin/IBVS?5707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www.konkoly.hu/cgi-bin/IBVS?5945" TargetMode="External"/><Relationship Id="rId69" Type="http://schemas.openxmlformats.org/officeDocument/2006/relationships/hyperlink" Target="http://vsolj.cetus-net.org/vsoljno55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bav-astro.de/sfs/BAVM_link.php?BAVMnr=38" TargetMode="External"/><Relationship Id="rId51" Type="http://schemas.openxmlformats.org/officeDocument/2006/relationships/hyperlink" Target="http://www.konkoly.hu/cgi-bin/IBVS?5760" TargetMode="External"/><Relationship Id="rId72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39" TargetMode="External"/><Relationship Id="rId17" Type="http://schemas.openxmlformats.org/officeDocument/2006/relationships/hyperlink" Target="http://www.bav-astro.de/sfs/BAVM_link.php?BAVMnr=52" TargetMode="External"/><Relationship Id="rId25" Type="http://schemas.openxmlformats.org/officeDocument/2006/relationships/hyperlink" Target="http://www.bav-astro.de/sfs/BAVM_link.php?BAVMnr=62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konkoly.hu/cgi-bin/IBVS?5694" TargetMode="External"/><Relationship Id="rId46" Type="http://schemas.openxmlformats.org/officeDocument/2006/relationships/hyperlink" Target="http://www.konkoly.hu/cgi-bin/IBVS?5694" TargetMode="External"/><Relationship Id="rId59" Type="http://schemas.openxmlformats.org/officeDocument/2006/relationships/hyperlink" Target="http://www.konkoly.hu/cgi-bin/IBVS?5894" TargetMode="External"/><Relationship Id="rId67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56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www.konkoly.hu/cgi-bin/IBVS?5974" TargetMode="External"/><Relationship Id="rId70" Type="http://schemas.openxmlformats.org/officeDocument/2006/relationships/hyperlink" Target="http://vsolj.cetus-net.org/vsoljno55.pdf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29"/>
  <sheetViews>
    <sheetView tabSelected="1" workbookViewId="0">
      <pane xSplit="13" ySplit="21" topLeftCell="N137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7109375" customWidth="1"/>
    <col min="2" max="2" width="4.42578125" customWidth="1"/>
    <col min="3" max="3" width="13.28515625" customWidth="1"/>
    <col min="4" max="5" width="9.85546875" customWidth="1"/>
    <col min="6" max="6" width="16.85546875" customWidth="1"/>
    <col min="7" max="7" width="11" customWidth="1"/>
    <col min="8" max="16" width="9.7109375" customWidth="1"/>
    <col min="17" max="17" width="11.140625" customWidth="1"/>
  </cols>
  <sheetData>
    <row r="1" spans="1:23" ht="21" thickBot="1" x14ac:dyDescent="0.35">
      <c r="A1" s="1" t="s">
        <v>61</v>
      </c>
      <c r="E1" t="s">
        <v>18</v>
      </c>
      <c r="V1" s="2" t="s">
        <v>13</v>
      </c>
      <c r="W1" s="4" t="s">
        <v>30</v>
      </c>
    </row>
    <row r="2" spans="1:23" s="29" customFormat="1" ht="12.95" customHeight="1" thickTop="1" x14ac:dyDescent="0.2">
      <c r="A2" s="29" t="s">
        <v>22</v>
      </c>
      <c r="B2" s="29" t="s">
        <v>3</v>
      </c>
      <c r="V2" s="29">
        <v>0</v>
      </c>
      <c r="W2" s="29">
        <f ca="1">+C$11+C$12*V2</f>
        <v>-0.15468447675463728</v>
      </c>
    </row>
    <row r="3" spans="1:23" s="29" customFormat="1" ht="12.95" customHeight="1" x14ac:dyDescent="0.2">
      <c r="V3" s="29">
        <v>5000</v>
      </c>
      <c r="W3" s="29">
        <f t="shared" ref="W3:W14" ca="1" si="0">+C$11+C$12*V3</f>
        <v>-0.14517808882088612</v>
      </c>
    </row>
    <row r="4" spans="1:23" s="29" customFormat="1" ht="12.95" customHeight="1" thickTop="1" thickBot="1" x14ac:dyDescent="0.25">
      <c r="A4" s="29" t="s">
        <v>4</v>
      </c>
      <c r="C4" s="30">
        <v>26767.674999999999</v>
      </c>
      <c r="D4" s="31">
        <v>0.56816440000000001</v>
      </c>
      <c r="V4" s="29">
        <v>10000</v>
      </c>
      <c r="W4" s="29">
        <f t="shared" ca="1" si="0"/>
        <v>-0.13567170088713498</v>
      </c>
    </row>
    <row r="5" spans="1:23" s="29" customFormat="1" ht="12.95" customHeight="1" thickTop="1" x14ac:dyDescent="0.2">
      <c r="A5" s="32" t="s">
        <v>62</v>
      </c>
      <c r="C5" s="33">
        <v>-9.5</v>
      </c>
      <c r="D5" s="29" t="s">
        <v>63</v>
      </c>
      <c r="V5" s="29">
        <v>15000</v>
      </c>
      <c r="W5" s="29">
        <f t="shared" ca="1" si="0"/>
        <v>-0.12616531295338382</v>
      </c>
    </row>
    <row r="6" spans="1:23" s="29" customFormat="1" ht="12.95" customHeight="1" x14ac:dyDescent="0.2">
      <c r="A6" s="34" t="s">
        <v>26</v>
      </c>
      <c r="V6" s="29">
        <v>20000</v>
      </c>
      <c r="W6" s="29">
        <f t="shared" ca="1" si="0"/>
        <v>-0.11665892501963265</v>
      </c>
    </row>
    <row r="7" spans="1:23" s="29" customFormat="1" ht="12.95" customHeight="1" x14ac:dyDescent="0.2">
      <c r="A7" s="29" t="s">
        <v>5</v>
      </c>
      <c r="C7" s="29">
        <v>26767.674999999999</v>
      </c>
      <c r="V7" s="29">
        <v>25000</v>
      </c>
      <c r="W7" s="29">
        <f t="shared" ca="1" si="0"/>
        <v>-0.1071525370858815</v>
      </c>
    </row>
    <row r="8" spans="1:23" s="29" customFormat="1" ht="12.95" customHeight="1" x14ac:dyDescent="0.2">
      <c r="A8" s="29" t="s">
        <v>6</v>
      </c>
      <c r="C8" s="29">
        <v>0.56816440000000001</v>
      </c>
      <c r="V8" s="29">
        <v>30000</v>
      </c>
      <c r="W8" s="29">
        <f t="shared" ca="1" si="0"/>
        <v>-9.7646149152130352E-2</v>
      </c>
    </row>
    <row r="9" spans="1:23" s="29" customFormat="1" ht="12.95" customHeight="1" x14ac:dyDescent="0.2">
      <c r="A9" s="35" t="s">
        <v>69</v>
      </c>
      <c r="B9" s="36">
        <v>120</v>
      </c>
      <c r="C9" s="37" t="str">
        <f>"F"&amp;B9</f>
        <v>F120</v>
      </c>
      <c r="D9" s="38" t="str">
        <f>"G"&amp;B9</f>
        <v>G120</v>
      </c>
      <c r="V9" s="29">
        <v>35000</v>
      </c>
      <c r="W9" s="29">
        <f t="shared" ca="1" si="0"/>
        <v>-8.8139761218379187E-2</v>
      </c>
    </row>
    <row r="10" spans="1:23" s="29" customFormat="1" ht="12.95" customHeight="1" thickBot="1" x14ac:dyDescent="0.25">
      <c r="C10" s="39" t="s">
        <v>23</v>
      </c>
      <c r="D10" s="39" t="s">
        <v>24</v>
      </c>
      <c r="V10" s="29">
        <v>40000</v>
      </c>
      <c r="W10" s="29">
        <f t="shared" ca="1" si="0"/>
        <v>-7.8633373284628036E-2</v>
      </c>
    </row>
    <row r="11" spans="1:23" s="29" customFormat="1" ht="12.95" customHeight="1" x14ac:dyDescent="0.2">
      <c r="A11" s="29" t="s">
        <v>25</v>
      </c>
      <c r="C11" s="38">
        <f ca="1">INTERCEPT(INDIRECT($D$9):G982,INDIRECT($C$9):F982)</f>
        <v>-0.15468447675463728</v>
      </c>
      <c r="D11" s="40"/>
      <c r="V11" s="29">
        <v>45000</v>
      </c>
      <c r="W11" s="29">
        <f t="shared" ca="1" si="0"/>
        <v>-6.9126985350876885E-2</v>
      </c>
    </row>
    <row r="12" spans="1:23" s="29" customFormat="1" ht="12.95" customHeight="1" x14ac:dyDescent="0.2">
      <c r="A12" s="29" t="s">
        <v>27</v>
      </c>
      <c r="C12" s="38">
        <f ca="1">SLOPE(INDIRECT($D$9):G982,INDIRECT($C$9):F982)</f>
        <v>1.9012775867502312E-6</v>
      </c>
      <c r="D12" s="40"/>
      <c r="V12" s="29">
        <v>50000</v>
      </c>
      <c r="W12" s="29">
        <f t="shared" ca="1" si="0"/>
        <v>-5.962059741712572E-2</v>
      </c>
    </row>
    <row r="13" spans="1:23" s="29" customFormat="1" ht="12.95" customHeight="1" x14ac:dyDescent="0.2">
      <c r="A13" s="29" t="s">
        <v>28</v>
      </c>
      <c r="C13" s="40" t="s">
        <v>20</v>
      </c>
      <c r="V13" s="29">
        <v>55000</v>
      </c>
      <c r="W13" s="29">
        <f t="shared" ca="1" si="0"/>
        <v>-5.0114209483374569E-2</v>
      </c>
    </row>
    <row r="14" spans="1:23" s="29" customFormat="1" ht="12.95" customHeight="1" x14ac:dyDescent="0.2">
      <c r="V14" s="29">
        <v>60000</v>
      </c>
      <c r="W14" s="29">
        <f t="shared" ca="1" si="0"/>
        <v>-4.0607821549623419E-2</v>
      </c>
    </row>
    <row r="15" spans="1:23" s="29" customFormat="1" ht="12.95" customHeight="1" x14ac:dyDescent="0.2">
      <c r="A15" s="41" t="s">
        <v>29</v>
      </c>
      <c r="C15" s="42">
        <f ca="1">(C7+C11)+(C8+C12)*INT(MAX(F21:F3523))</f>
        <v>59379.697842555441</v>
      </c>
      <c r="E15" s="43" t="s">
        <v>76</v>
      </c>
      <c r="F15" s="33">
        <v>1</v>
      </c>
    </row>
    <row r="16" spans="1:23" s="29" customFormat="1" ht="12.95" customHeight="1" x14ac:dyDescent="0.2">
      <c r="A16" s="34" t="s">
        <v>7</v>
      </c>
      <c r="C16" s="44">
        <f ca="1">+C8+C12</f>
        <v>0.56816630127758672</v>
      </c>
      <c r="E16" s="43" t="s">
        <v>64</v>
      </c>
      <c r="F16" s="45">
        <f ca="1">NOW()+15018.5+$C$5/24</f>
        <v>60326.608881481479</v>
      </c>
    </row>
    <row r="17" spans="1:29" s="29" customFormat="1" ht="12.95" customHeight="1" thickBot="1" x14ac:dyDescent="0.25">
      <c r="A17" s="43" t="s">
        <v>58</v>
      </c>
      <c r="C17" s="29">
        <f>COUNT(C21:C2181)</f>
        <v>139</v>
      </c>
      <c r="E17" s="43" t="s">
        <v>77</v>
      </c>
      <c r="F17" s="45">
        <f ca="1">ROUND(2*(F16-$C$7)/$C$8,0)/2+F15</f>
        <v>59066.5</v>
      </c>
    </row>
    <row r="18" spans="1:29" s="29" customFormat="1" ht="12.95" customHeight="1" thickTop="1" thickBot="1" x14ac:dyDescent="0.25">
      <c r="A18" s="34" t="s">
        <v>8</v>
      </c>
      <c r="C18" s="30">
        <f ca="1">+C15</f>
        <v>59379.697842555441</v>
      </c>
      <c r="D18" s="31">
        <f ca="1">+C16</f>
        <v>0.56816630127758672</v>
      </c>
      <c r="E18" s="43" t="s">
        <v>65</v>
      </c>
      <c r="F18" s="38">
        <f ca="1">ROUND(2*(F16-$C$15)/$C$16,0)/2+F15</f>
        <v>1667.5</v>
      </c>
    </row>
    <row r="19" spans="1:29" s="29" customFormat="1" ht="12.95" customHeight="1" thickTop="1" x14ac:dyDescent="0.2">
      <c r="E19" s="43" t="s">
        <v>66</v>
      </c>
      <c r="F19" s="46">
        <f ca="1">+$C$15+$C$16*F18-15018.5-$C$5/24</f>
        <v>45309.010983269152</v>
      </c>
    </row>
    <row r="20" spans="1:29" s="29" customFormat="1" ht="12.95" customHeight="1" thickBot="1" x14ac:dyDescent="0.25">
      <c r="A20" s="47" t="s">
        <v>9</v>
      </c>
      <c r="B20" s="47" t="s">
        <v>10</v>
      </c>
      <c r="C20" s="47" t="s">
        <v>11</v>
      </c>
      <c r="D20" s="47" t="s">
        <v>19</v>
      </c>
      <c r="E20" s="47" t="s">
        <v>12</v>
      </c>
      <c r="F20" s="47" t="s">
        <v>13</v>
      </c>
      <c r="G20" s="47" t="s">
        <v>14</v>
      </c>
      <c r="H20" s="48" t="s">
        <v>93</v>
      </c>
      <c r="I20" s="48" t="s">
        <v>72</v>
      </c>
      <c r="J20" s="49" t="s">
        <v>90</v>
      </c>
      <c r="K20" s="49" t="s">
        <v>88</v>
      </c>
      <c r="L20" s="50" t="s">
        <v>560</v>
      </c>
      <c r="M20" s="49" t="s">
        <v>561</v>
      </c>
      <c r="N20" s="49" t="s">
        <v>45</v>
      </c>
      <c r="O20" s="49" t="s">
        <v>30</v>
      </c>
      <c r="P20" s="50" t="s">
        <v>31</v>
      </c>
      <c r="Q20" s="39" t="s">
        <v>32</v>
      </c>
      <c r="U20" s="51" t="s">
        <v>559</v>
      </c>
    </row>
    <row r="21" spans="1:29" s="29" customFormat="1" ht="12.95" customHeight="1" thickTop="1" x14ac:dyDescent="0.2">
      <c r="A21" s="29" t="s">
        <v>49</v>
      </c>
      <c r="C21" s="52">
        <v>26767.659</v>
      </c>
      <c r="D21" s="52"/>
      <c r="E21" s="29">
        <f t="shared" ref="E21:E52" si="1">+(C21-C$7)/C$8</f>
        <v>-2.816086329875939E-2</v>
      </c>
      <c r="F21" s="29">
        <f t="shared" ref="F21:F52" si="2">ROUND(2*E21,0)/2</f>
        <v>0</v>
      </c>
      <c r="G21" s="29">
        <f t="shared" ref="G21:G52" si="3">+C21-(C$7+F21*C$8)</f>
        <v>-1.599999999962165E-2</v>
      </c>
      <c r="H21" s="29">
        <f t="shared" ref="H21:H46" si="4">G21</f>
        <v>-1.599999999962165E-2</v>
      </c>
      <c r="O21" s="29">
        <f t="shared" ref="O21:O52" ca="1" si="5">+C$11+C$12*E21</f>
        <v>-0.15468453029625551</v>
      </c>
      <c r="Q21" s="53">
        <f t="shared" ref="Q21:Q52" si="6">+C21-15018.5</f>
        <v>11749.159</v>
      </c>
      <c r="AC21" s="29" t="s">
        <v>50</v>
      </c>
    </row>
    <row r="22" spans="1:29" s="29" customFormat="1" ht="12.95" customHeight="1" x14ac:dyDescent="0.2">
      <c r="A22" s="29" t="s">
        <v>15</v>
      </c>
      <c r="C22" s="52">
        <v>26767.674999999999</v>
      </c>
      <c r="D22" s="52" t="s">
        <v>20</v>
      </c>
      <c r="E22" s="29">
        <f t="shared" si="1"/>
        <v>0</v>
      </c>
      <c r="F22" s="29">
        <f t="shared" si="2"/>
        <v>0</v>
      </c>
      <c r="G22" s="29">
        <f t="shared" si="3"/>
        <v>0</v>
      </c>
      <c r="H22" s="29">
        <f t="shared" si="4"/>
        <v>0</v>
      </c>
      <c r="O22" s="29">
        <f t="shared" ca="1" si="5"/>
        <v>-0.15468447675463728</v>
      </c>
      <c r="Q22" s="53">
        <f t="shared" si="6"/>
        <v>11749.174999999999</v>
      </c>
    </row>
    <row r="23" spans="1:29" s="29" customFormat="1" ht="12.95" customHeight="1" x14ac:dyDescent="0.2">
      <c r="A23" s="29" t="s">
        <v>49</v>
      </c>
      <c r="C23" s="52">
        <v>26770.519</v>
      </c>
      <c r="D23" s="52"/>
      <c r="E23" s="29">
        <f t="shared" si="1"/>
        <v>5.0055934514745388</v>
      </c>
      <c r="F23" s="29">
        <f t="shared" si="2"/>
        <v>5</v>
      </c>
      <c r="G23" s="29">
        <f t="shared" si="3"/>
        <v>3.1780000026628841E-3</v>
      </c>
      <c r="H23" s="29">
        <f t="shared" si="4"/>
        <v>3.1780000026628841E-3</v>
      </c>
      <c r="O23" s="29">
        <f t="shared" ca="1" si="5"/>
        <v>-0.1546749597319996</v>
      </c>
      <c r="Q23" s="53">
        <f t="shared" si="6"/>
        <v>11752.019</v>
      </c>
    </row>
    <row r="24" spans="1:29" s="29" customFormat="1" ht="12.95" customHeight="1" x14ac:dyDescent="0.2">
      <c r="A24" s="29" t="s">
        <v>49</v>
      </c>
      <c r="C24" s="52">
        <v>27459.705999999998</v>
      </c>
      <c r="D24" s="52"/>
      <c r="E24" s="29">
        <f t="shared" si="1"/>
        <v>1218.0118993727854</v>
      </c>
      <c r="F24" s="29">
        <f t="shared" si="2"/>
        <v>1218</v>
      </c>
      <c r="G24" s="29">
        <f t="shared" si="3"/>
        <v>6.7607999990286771E-3</v>
      </c>
      <c r="H24" s="29">
        <f t="shared" si="4"/>
        <v>6.7607999990286771E-3</v>
      </c>
      <c r="O24" s="29">
        <f t="shared" ca="1" si="5"/>
        <v>-0.15236869802996472</v>
      </c>
      <c r="Q24" s="53">
        <f t="shared" si="6"/>
        <v>12441.205999999998</v>
      </c>
    </row>
    <row r="25" spans="1:29" s="29" customFormat="1" ht="12.95" customHeight="1" x14ac:dyDescent="0.2">
      <c r="A25" s="29" t="s">
        <v>49</v>
      </c>
      <c r="C25" s="52">
        <v>27532.437000000002</v>
      </c>
      <c r="D25" s="52"/>
      <c r="E25" s="29">
        <f t="shared" si="1"/>
        <v>1346.0223836621979</v>
      </c>
      <c r="F25" s="29">
        <f t="shared" si="2"/>
        <v>1346</v>
      </c>
      <c r="G25" s="29">
        <f t="shared" si="3"/>
        <v>1.2717600002360996E-2</v>
      </c>
      <c r="H25" s="29">
        <f t="shared" si="4"/>
        <v>1.2717600002360996E-2</v>
      </c>
      <c r="O25" s="29">
        <f t="shared" ca="1" si="5"/>
        <v>-0.15212531456531622</v>
      </c>
      <c r="Q25" s="53">
        <f t="shared" si="6"/>
        <v>12513.937000000002</v>
      </c>
    </row>
    <row r="26" spans="1:29" s="29" customFormat="1" ht="12.95" customHeight="1" x14ac:dyDescent="0.2">
      <c r="A26" s="29" t="s">
        <v>49</v>
      </c>
      <c r="C26" s="52">
        <v>28957.384999999998</v>
      </c>
      <c r="D26" s="52"/>
      <c r="E26" s="29">
        <f t="shared" si="1"/>
        <v>3854.0077484615354</v>
      </c>
      <c r="F26" s="29">
        <f t="shared" si="2"/>
        <v>3854</v>
      </c>
      <c r="G26" s="29">
        <f t="shared" si="3"/>
        <v>4.402399998070905E-3</v>
      </c>
      <c r="H26" s="29">
        <f t="shared" si="4"/>
        <v>4.402399998070905E-3</v>
      </c>
      <c r="O26" s="29">
        <f t="shared" ca="1" si="5"/>
        <v>-0.14735693820332565</v>
      </c>
      <c r="Q26" s="53">
        <f t="shared" si="6"/>
        <v>13938.884999999998</v>
      </c>
    </row>
    <row r="27" spans="1:29" s="29" customFormat="1" ht="12.95" customHeight="1" x14ac:dyDescent="0.2">
      <c r="A27" s="29" t="s">
        <v>49</v>
      </c>
      <c r="C27" s="52">
        <v>29024.452000000001</v>
      </c>
      <c r="D27" s="52"/>
      <c r="E27" s="29">
        <f t="shared" si="1"/>
        <v>3972.0492871429497</v>
      </c>
      <c r="F27" s="29">
        <f t="shared" si="2"/>
        <v>3972</v>
      </c>
      <c r="G27" s="29">
        <f t="shared" si="3"/>
        <v>2.8003200000966899E-2</v>
      </c>
      <c r="H27" s="29">
        <f t="shared" si="4"/>
        <v>2.8003200000966899E-2</v>
      </c>
      <c r="O27" s="29">
        <f t="shared" ca="1" si="5"/>
        <v>-0.14713250847152515</v>
      </c>
      <c r="Q27" s="53">
        <f t="shared" si="6"/>
        <v>14005.952000000001</v>
      </c>
    </row>
    <row r="28" spans="1:29" s="29" customFormat="1" ht="12.95" customHeight="1" x14ac:dyDescent="0.2">
      <c r="A28" s="29" t="s">
        <v>49</v>
      </c>
      <c r="C28" s="52">
        <v>29045.455999999998</v>
      </c>
      <c r="D28" s="52"/>
      <c r="E28" s="29">
        <f t="shared" si="1"/>
        <v>4009.0174604392655</v>
      </c>
      <c r="F28" s="29">
        <f t="shared" si="2"/>
        <v>4009</v>
      </c>
      <c r="G28" s="29">
        <f t="shared" si="3"/>
        <v>9.9203999998280779E-3</v>
      </c>
      <c r="H28" s="29">
        <f t="shared" si="4"/>
        <v>9.9203999998280779E-3</v>
      </c>
      <c r="O28" s="29">
        <f t="shared" ca="1" si="5"/>
        <v>-0.14706222171221378</v>
      </c>
      <c r="Q28" s="53">
        <f t="shared" si="6"/>
        <v>14026.955999999998</v>
      </c>
    </row>
    <row r="29" spans="1:29" s="29" customFormat="1" ht="12.95" customHeight="1" x14ac:dyDescent="0.2">
      <c r="A29" s="29" t="s">
        <v>49</v>
      </c>
      <c r="C29" s="52">
        <v>36614.552000000003</v>
      </c>
      <c r="D29" s="52"/>
      <c r="E29" s="29">
        <f t="shared" si="1"/>
        <v>17331.034820203455</v>
      </c>
      <c r="F29" s="29">
        <f t="shared" si="2"/>
        <v>17331</v>
      </c>
      <c r="G29" s="29">
        <f t="shared" si="3"/>
        <v>1.9783600007940549E-2</v>
      </c>
      <c r="H29" s="29">
        <f t="shared" si="4"/>
        <v>1.9783600007940549E-2</v>
      </c>
      <c r="O29" s="29">
        <f t="shared" ca="1" si="5"/>
        <v>-0.12173336869579662</v>
      </c>
      <c r="Q29" s="53">
        <f t="shared" si="6"/>
        <v>21596.052000000003</v>
      </c>
    </row>
    <row r="30" spans="1:29" s="29" customFormat="1" ht="12.95" customHeight="1" x14ac:dyDescent="0.2">
      <c r="A30" s="29" t="s">
        <v>49</v>
      </c>
      <c r="C30" s="52">
        <v>37018.493000000002</v>
      </c>
      <c r="D30" s="52"/>
      <c r="E30" s="29">
        <f t="shared" si="1"/>
        <v>18041.992775330524</v>
      </c>
      <c r="F30" s="29">
        <f t="shared" si="2"/>
        <v>18042</v>
      </c>
      <c r="G30" s="29">
        <f t="shared" si="3"/>
        <v>-4.1047999984584749E-3</v>
      </c>
      <c r="H30" s="29">
        <f t="shared" si="4"/>
        <v>-4.1047999984584749E-3</v>
      </c>
      <c r="O30" s="29">
        <f t="shared" ca="1" si="5"/>
        <v>-0.12038164027059176</v>
      </c>
      <c r="Q30" s="53">
        <f t="shared" si="6"/>
        <v>21999.993000000002</v>
      </c>
    </row>
    <row r="31" spans="1:29" s="29" customFormat="1" ht="12.95" customHeight="1" x14ac:dyDescent="0.2">
      <c r="A31" s="29" t="s">
        <v>49</v>
      </c>
      <c r="C31" s="52">
        <v>37026.455000000002</v>
      </c>
      <c r="D31" s="52"/>
      <c r="E31" s="29">
        <f t="shared" si="1"/>
        <v>18056.006324929902</v>
      </c>
      <c r="F31" s="29">
        <f t="shared" si="2"/>
        <v>18056</v>
      </c>
      <c r="G31" s="29">
        <f t="shared" si="3"/>
        <v>3.5936000058427453E-3</v>
      </c>
      <c r="H31" s="29">
        <f t="shared" si="4"/>
        <v>3.5936000058427453E-3</v>
      </c>
      <c r="O31" s="29">
        <f t="shared" ca="1" si="5"/>
        <v>-0.12035499662282764</v>
      </c>
      <c r="Q31" s="53">
        <f t="shared" si="6"/>
        <v>22007.955000000002</v>
      </c>
    </row>
    <row r="32" spans="1:29" s="29" customFormat="1" ht="12.95" customHeight="1" x14ac:dyDescent="0.2">
      <c r="A32" s="29" t="s">
        <v>49</v>
      </c>
      <c r="C32" s="52">
        <v>37315.635000000002</v>
      </c>
      <c r="D32" s="52"/>
      <c r="E32" s="29">
        <f t="shared" si="1"/>
        <v>18564.978727987891</v>
      </c>
      <c r="F32" s="29">
        <f t="shared" si="2"/>
        <v>18565</v>
      </c>
      <c r="G32" s="29">
        <f t="shared" si="3"/>
        <v>-1.2085999995179009E-2</v>
      </c>
      <c r="H32" s="29">
        <f t="shared" si="4"/>
        <v>-1.2085999995179009E-2</v>
      </c>
      <c r="O32" s="29">
        <f t="shared" ca="1" si="5"/>
        <v>-0.11938729880061909</v>
      </c>
      <c r="Q32" s="53">
        <f t="shared" si="6"/>
        <v>22297.135000000002</v>
      </c>
    </row>
    <row r="33" spans="1:17" s="29" customFormat="1" ht="12.95" customHeight="1" x14ac:dyDescent="0.2">
      <c r="A33" s="29" t="s">
        <v>49</v>
      </c>
      <c r="C33" s="52">
        <v>37319.622000000003</v>
      </c>
      <c r="D33" s="52"/>
      <c r="E33" s="29">
        <f t="shared" si="1"/>
        <v>18571.996063111317</v>
      </c>
      <c r="F33" s="29">
        <f t="shared" si="2"/>
        <v>18572</v>
      </c>
      <c r="G33" s="29">
        <f t="shared" si="3"/>
        <v>-2.2367999990819953E-3</v>
      </c>
      <c r="H33" s="29">
        <f t="shared" si="4"/>
        <v>-2.2367999990819953E-3</v>
      </c>
      <c r="O33" s="29">
        <f t="shared" ca="1" si="5"/>
        <v>-0.1193739568986302</v>
      </c>
      <c r="Q33" s="53">
        <f t="shared" si="6"/>
        <v>22301.122000000003</v>
      </c>
    </row>
    <row r="34" spans="1:17" s="29" customFormat="1" ht="12.95" customHeight="1" x14ac:dyDescent="0.2">
      <c r="A34" s="29" t="s">
        <v>49</v>
      </c>
      <c r="C34" s="52">
        <v>45061.39</v>
      </c>
      <c r="D34" s="52"/>
      <c r="E34" s="29">
        <f t="shared" si="1"/>
        <v>32197.925459602888</v>
      </c>
      <c r="F34" s="29">
        <f t="shared" si="2"/>
        <v>32198</v>
      </c>
      <c r="G34" s="29">
        <f t="shared" si="3"/>
        <v>-4.2351199997938238E-2</v>
      </c>
      <c r="H34" s="29">
        <f t="shared" si="4"/>
        <v>-4.2351199997938238E-2</v>
      </c>
      <c r="O34" s="29">
        <f t="shared" ca="1" si="5"/>
        <v>-9.3467282738439683E-2</v>
      </c>
      <c r="Q34" s="53">
        <f t="shared" si="6"/>
        <v>30042.89</v>
      </c>
    </row>
    <row r="35" spans="1:17" s="29" customFormat="1" ht="12.95" customHeight="1" x14ac:dyDescent="0.2">
      <c r="A35" s="29" t="s">
        <v>49</v>
      </c>
      <c r="C35" s="52">
        <v>45061.396999999997</v>
      </c>
      <c r="D35" s="52"/>
      <c r="E35" s="29">
        <f t="shared" si="1"/>
        <v>32197.937779980577</v>
      </c>
      <c r="F35" s="29">
        <f t="shared" si="2"/>
        <v>32198</v>
      </c>
      <c r="G35" s="29">
        <f t="shared" si="3"/>
        <v>-3.5351200000150129E-2</v>
      </c>
      <c r="H35" s="29">
        <f t="shared" si="4"/>
        <v>-3.5351200000150129E-2</v>
      </c>
      <c r="O35" s="29">
        <f t="shared" ca="1" si="5"/>
        <v>-9.3467259313981726E-2</v>
      </c>
      <c r="Q35" s="53">
        <f t="shared" si="6"/>
        <v>30042.896999999997</v>
      </c>
    </row>
    <row r="36" spans="1:17" s="29" customFormat="1" ht="12.95" customHeight="1" x14ac:dyDescent="0.2">
      <c r="A36" s="29" t="s">
        <v>49</v>
      </c>
      <c r="C36" s="52">
        <v>45061.404000000002</v>
      </c>
      <c r="D36" s="52"/>
      <c r="E36" s="29">
        <f t="shared" si="1"/>
        <v>32197.950100358281</v>
      </c>
      <c r="F36" s="29">
        <f t="shared" si="2"/>
        <v>32198</v>
      </c>
      <c r="G36" s="29">
        <f t="shared" si="3"/>
        <v>-2.8351199995086063E-2</v>
      </c>
      <c r="H36" s="29">
        <f t="shared" si="4"/>
        <v>-2.8351199995086063E-2</v>
      </c>
      <c r="O36" s="29">
        <f t="shared" ca="1" si="5"/>
        <v>-9.3467235889523728E-2</v>
      </c>
      <c r="Q36" s="53">
        <f t="shared" si="6"/>
        <v>30042.904000000002</v>
      </c>
    </row>
    <row r="37" spans="1:17" s="29" customFormat="1" ht="12.95" customHeight="1" x14ac:dyDescent="0.2">
      <c r="A37" s="29" t="s">
        <v>49</v>
      </c>
      <c r="C37" s="52">
        <v>45075.601000000002</v>
      </c>
      <c r="D37" s="52"/>
      <c r="E37" s="29">
        <f t="shared" si="1"/>
        <v>32222.937586374654</v>
      </c>
      <c r="F37" s="29">
        <f t="shared" si="2"/>
        <v>32223</v>
      </c>
      <c r="G37" s="29">
        <f t="shared" si="3"/>
        <v>-3.5461200001009274E-2</v>
      </c>
      <c r="H37" s="29">
        <f t="shared" si="4"/>
        <v>-3.5461200001009274E-2</v>
      </c>
      <c r="O37" s="29">
        <f t="shared" ca="1" si="5"/>
        <v>-9.3419727742411557E-2</v>
      </c>
      <c r="Q37" s="53">
        <f t="shared" si="6"/>
        <v>30057.101000000002</v>
      </c>
    </row>
    <row r="38" spans="1:17" s="29" customFormat="1" ht="12.95" customHeight="1" x14ac:dyDescent="0.2">
      <c r="A38" s="29" t="s">
        <v>49</v>
      </c>
      <c r="C38" s="52">
        <v>45104.571000000004</v>
      </c>
      <c r="D38" s="52"/>
      <c r="E38" s="29">
        <f t="shared" si="1"/>
        <v>32273.926349486177</v>
      </c>
      <c r="F38" s="29">
        <f t="shared" si="2"/>
        <v>32274</v>
      </c>
      <c r="G38" s="29">
        <f t="shared" si="3"/>
        <v>-4.1845599997031968E-2</v>
      </c>
      <c r="H38" s="29">
        <f t="shared" si="4"/>
        <v>-4.1845599997031968E-2</v>
      </c>
      <c r="O38" s="29">
        <f t="shared" ca="1" si="5"/>
        <v>-9.3322783949931515E-2</v>
      </c>
      <c r="Q38" s="53">
        <f t="shared" si="6"/>
        <v>30086.071000000004</v>
      </c>
    </row>
    <row r="39" spans="1:17" s="29" customFormat="1" ht="12.95" customHeight="1" x14ac:dyDescent="0.2">
      <c r="A39" s="29" t="s">
        <v>49</v>
      </c>
      <c r="C39" s="52">
        <v>45116.510999999999</v>
      </c>
      <c r="D39" s="52"/>
      <c r="E39" s="29">
        <f t="shared" si="1"/>
        <v>32294.941393723366</v>
      </c>
      <c r="F39" s="29">
        <f t="shared" si="2"/>
        <v>32295</v>
      </c>
      <c r="G39" s="29">
        <f t="shared" si="3"/>
        <v>-3.3298000002105255E-2</v>
      </c>
      <c r="H39" s="29">
        <f t="shared" si="4"/>
        <v>-3.3298000002105255E-2</v>
      </c>
      <c r="O39" s="29">
        <f t="shared" ca="1" si="5"/>
        <v>-9.3282828517338767E-2</v>
      </c>
      <c r="Q39" s="53">
        <f t="shared" si="6"/>
        <v>30098.010999999999</v>
      </c>
    </row>
    <row r="40" spans="1:17" s="29" customFormat="1" ht="12.95" customHeight="1" x14ac:dyDescent="0.2">
      <c r="A40" s="29" t="s">
        <v>49</v>
      </c>
      <c r="C40" s="52">
        <v>45120.485999999997</v>
      </c>
      <c r="D40" s="52"/>
      <c r="E40" s="29">
        <f t="shared" si="1"/>
        <v>32301.937608199314</v>
      </c>
      <c r="F40" s="29">
        <f t="shared" si="2"/>
        <v>32302</v>
      </c>
      <c r="G40" s="29">
        <f t="shared" si="3"/>
        <v>-3.5448800001177005E-2</v>
      </c>
      <c r="H40" s="29">
        <f t="shared" si="4"/>
        <v>-3.5448800001177005E-2</v>
      </c>
      <c r="O40" s="29">
        <f t="shared" ca="1" si="5"/>
        <v>-9.3269526771563555E-2</v>
      </c>
      <c r="Q40" s="53">
        <f t="shared" si="6"/>
        <v>30101.985999999997</v>
      </c>
    </row>
    <row r="41" spans="1:17" s="29" customFormat="1" ht="12.95" customHeight="1" x14ac:dyDescent="0.2">
      <c r="A41" s="29" t="s">
        <v>49</v>
      </c>
      <c r="C41" s="52">
        <v>45388.654999999999</v>
      </c>
      <c r="D41" s="52"/>
      <c r="E41" s="29">
        <f t="shared" si="1"/>
        <v>32773.929517583289</v>
      </c>
      <c r="F41" s="29">
        <f t="shared" si="2"/>
        <v>32774</v>
      </c>
      <c r="G41" s="29">
        <f t="shared" si="3"/>
        <v>-4.0045600006124005E-2</v>
      </c>
      <c r="H41" s="29">
        <f t="shared" si="4"/>
        <v>-4.0045600006124005E-2</v>
      </c>
      <c r="O41" s="29">
        <f t="shared" ca="1" si="5"/>
        <v>-9.2372139133124365E-2</v>
      </c>
      <c r="Q41" s="53">
        <f t="shared" si="6"/>
        <v>30370.154999999999</v>
      </c>
    </row>
    <row r="42" spans="1:17" s="29" customFormat="1" ht="12.95" customHeight="1" x14ac:dyDescent="0.2">
      <c r="A42" s="29" t="s">
        <v>49</v>
      </c>
      <c r="C42" s="52">
        <v>45561.381000000001</v>
      </c>
      <c r="D42" s="52"/>
      <c r="E42" s="29">
        <f t="shared" si="1"/>
        <v>33077.936597224325</v>
      </c>
      <c r="F42" s="29">
        <f t="shared" si="2"/>
        <v>33078</v>
      </c>
      <c r="G42" s="29">
        <f t="shared" si="3"/>
        <v>-3.6023200002091471E-2</v>
      </c>
      <c r="H42" s="29">
        <f t="shared" si="4"/>
        <v>-3.6023200002091471E-2</v>
      </c>
      <c r="O42" s="29">
        <f t="shared" ca="1" si="5"/>
        <v>-9.1794137286389466E-2</v>
      </c>
      <c r="Q42" s="53">
        <f t="shared" si="6"/>
        <v>30542.881000000001</v>
      </c>
    </row>
    <row r="43" spans="1:17" s="29" customFormat="1" ht="12.95" customHeight="1" x14ac:dyDescent="0.2">
      <c r="A43" s="29" t="s">
        <v>49</v>
      </c>
      <c r="C43" s="52">
        <v>45615.345000000001</v>
      </c>
      <c r="D43" s="52"/>
      <c r="E43" s="29">
        <f t="shared" si="1"/>
        <v>33172.916148917466</v>
      </c>
      <c r="F43" s="29">
        <f t="shared" si="2"/>
        <v>33173</v>
      </c>
      <c r="G43" s="29">
        <f t="shared" si="3"/>
        <v>-4.7641199998906814E-2</v>
      </c>
      <c r="H43" s="29">
        <f t="shared" si="4"/>
        <v>-4.7641199998906814E-2</v>
      </c>
      <c r="O43" s="29">
        <f t="shared" ca="1" si="5"/>
        <v>-9.1613554793555707E-2</v>
      </c>
      <c r="Q43" s="53">
        <f t="shared" si="6"/>
        <v>30596.845000000001</v>
      </c>
    </row>
    <row r="44" spans="1:17" s="29" customFormat="1" ht="12.95" customHeight="1" x14ac:dyDescent="0.2">
      <c r="A44" s="29" t="s">
        <v>49</v>
      </c>
      <c r="C44" s="52">
        <v>45635.237999999998</v>
      </c>
      <c r="D44" s="52"/>
      <c r="E44" s="29">
        <f t="shared" si="1"/>
        <v>33207.928902268424</v>
      </c>
      <c r="F44" s="29">
        <f t="shared" si="2"/>
        <v>33208</v>
      </c>
      <c r="G44" s="29">
        <f t="shared" si="3"/>
        <v>-4.03952000051504E-2</v>
      </c>
      <c r="H44" s="29">
        <f t="shared" si="4"/>
        <v>-4.03952000051504E-2</v>
      </c>
      <c r="O44" s="29">
        <f t="shared" ca="1" si="5"/>
        <v>-9.1546985830359126E-2</v>
      </c>
      <c r="Q44" s="53">
        <f t="shared" si="6"/>
        <v>30616.737999999998</v>
      </c>
    </row>
    <row r="45" spans="1:17" s="29" customFormat="1" ht="12.95" customHeight="1" x14ac:dyDescent="0.2">
      <c r="A45" s="29" t="s">
        <v>49</v>
      </c>
      <c r="C45" s="52">
        <v>45816.487000000001</v>
      </c>
      <c r="D45" s="52"/>
      <c r="E45" s="29">
        <f t="shared" si="1"/>
        <v>33526.936921778273</v>
      </c>
      <c r="F45" s="29">
        <f t="shared" si="2"/>
        <v>33527</v>
      </c>
      <c r="G45" s="29">
        <f t="shared" si="3"/>
        <v>-3.5838799994962756E-2</v>
      </c>
      <c r="H45" s="29">
        <f t="shared" si="4"/>
        <v>-3.5838799994962756E-2</v>
      </c>
      <c r="O45" s="29">
        <f t="shared" ca="1" si="5"/>
        <v>-9.0940463032871469E-2</v>
      </c>
      <c r="Q45" s="53">
        <f t="shared" si="6"/>
        <v>30797.987000000001</v>
      </c>
    </row>
    <row r="46" spans="1:17" s="29" customFormat="1" ht="12.95" customHeight="1" x14ac:dyDescent="0.2">
      <c r="A46" s="29" t="s">
        <v>49</v>
      </c>
      <c r="C46" s="52">
        <v>45936.366999999998</v>
      </c>
      <c r="D46" s="52"/>
      <c r="E46" s="29">
        <f t="shared" si="1"/>
        <v>33737.932190049214</v>
      </c>
      <c r="F46" s="29">
        <f t="shared" si="2"/>
        <v>33738</v>
      </c>
      <c r="G46" s="29">
        <f t="shared" si="3"/>
        <v>-3.8527199998497963E-2</v>
      </c>
      <c r="H46" s="29">
        <f t="shared" si="4"/>
        <v>-3.8527199998497963E-2</v>
      </c>
      <c r="O46" s="29">
        <f t="shared" ca="1" si="5"/>
        <v>-9.0539302458397572E-2</v>
      </c>
      <c r="Q46" s="53">
        <f t="shared" si="6"/>
        <v>30917.866999999998</v>
      </c>
    </row>
    <row r="47" spans="1:17" s="29" customFormat="1" ht="12.95" customHeight="1" x14ac:dyDescent="0.2">
      <c r="A47" s="29" t="s">
        <v>35</v>
      </c>
      <c r="C47" s="52">
        <v>46115.339</v>
      </c>
      <c r="D47" s="52"/>
      <c r="E47" s="29">
        <f t="shared" si="1"/>
        <v>34052.932566700765</v>
      </c>
      <c r="F47" s="29">
        <f t="shared" si="2"/>
        <v>34053</v>
      </c>
      <c r="G47" s="29">
        <f t="shared" si="3"/>
        <v>-3.8313199998810887E-2</v>
      </c>
      <c r="I47" s="29">
        <f>G47</f>
        <v>-3.8313199998810887E-2</v>
      </c>
      <c r="O47" s="29">
        <f t="shared" ca="1" si="5"/>
        <v>-8.9940399302452095E-2</v>
      </c>
      <c r="Q47" s="53">
        <f t="shared" si="6"/>
        <v>31096.839</v>
      </c>
    </row>
    <row r="48" spans="1:17" s="29" customFormat="1" ht="12.95" customHeight="1" x14ac:dyDescent="0.2">
      <c r="A48" s="29" t="s">
        <v>49</v>
      </c>
      <c r="C48" s="52">
        <v>46115.339</v>
      </c>
      <c r="D48" s="52"/>
      <c r="E48" s="29">
        <f t="shared" si="1"/>
        <v>34052.932566700765</v>
      </c>
      <c r="F48" s="29">
        <f t="shared" si="2"/>
        <v>34053</v>
      </c>
      <c r="G48" s="29">
        <f t="shared" si="3"/>
        <v>-3.8313199998810887E-2</v>
      </c>
      <c r="H48" s="29">
        <f>G48</f>
        <v>-3.8313199998810887E-2</v>
      </c>
      <c r="O48" s="29">
        <f t="shared" ca="1" si="5"/>
        <v>-8.9940399302452095E-2</v>
      </c>
      <c r="Q48" s="53">
        <f t="shared" si="6"/>
        <v>31096.839</v>
      </c>
    </row>
    <row r="49" spans="1:37" s="29" customFormat="1" ht="12.95" customHeight="1" x14ac:dyDescent="0.2">
      <c r="A49" s="29" t="s">
        <v>49</v>
      </c>
      <c r="C49" s="52">
        <v>46145.445</v>
      </c>
      <c r="D49" s="52"/>
      <c r="E49" s="29">
        <f t="shared" si="1"/>
        <v>34105.920751106547</v>
      </c>
      <c r="F49" s="29">
        <f t="shared" si="2"/>
        <v>34106</v>
      </c>
      <c r="G49" s="29">
        <f t="shared" si="3"/>
        <v>-4.502640000282554E-2</v>
      </c>
      <c r="H49" s="29">
        <f>G49</f>
        <v>-4.502640000282554E-2</v>
      </c>
      <c r="O49" s="29">
        <f t="shared" ca="1" si="5"/>
        <v>-8.9839654055078794E-2</v>
      </c>
      <c r="Q49" s="53">
        <f t="shared" si="6"/>
        <v>31126.945</v>
      </c>
    </row>
    <row r="50" spans="1:37" s="29" customFormat="1" ht="12.95" customHeight="1" x14ac:dyDescent="0.2">
      <c r="A50" s="29" t="s">
        <v>49</v>
      </c>
      <c r="C50" s="52">
        <v>46172.720099999999</v>
      </c>
      <c r="D50" s="52"/>
      <c r="E50" s="29">
        <f t="shared" si="1"/>
        <v>34153.926398767682</v>
      </c>
      <c r="F50" s="29">
        <f t="shared" si="2"/>
        <v>34154</v>
      </c>
      <c r="G50" s="29">
        <f t="shared" si="3"/>
        <v>-4.1817600002104882E-2</v>
      </c>
      <c r="H50" s="29">
        <f>G50</f>
        <v>-4.1817600002104882E-2</v>
      </c>
      <c r="O50" s="29">
        <f t="shared" ca="1" si="5"/>
        <v>-8.974838199314325E-2</v>
      </c>
      <c r="Q50" s="53">
        <f t="shared" si="6"/>
        <v>31154.220099999999</v>
      </c>
    </row>
    <row r="51" spans="1:37" s="29" customFormat="1" ht="12.95" customHeight="1" x14ac:dyDescent="0.2">
      <c r="A51" s="29" t="s">
        <v>16</v>
      </c>
      <c r="C51" s="52">
        <v>46172.720200000003</v>
      </c>
      <c r="D51" s="52" t="s">
        <v>21</v>
      </c>
      <c r="E51" s="29">
        <f t="shared" si="1"/>
        <v>34153.926574773082</v>
      </c>
      <c r="F51" s="29">
        <f t="shared" si="2"/>
        <v>34154</v>
      </c>
      <c r="G51" s="29">
        <f t="shared" si="3"/>
        <v>-4.1717599997355137E-2</v>
      </c>
      <c r="I51" s="29">
        <f>G51</f>
        <v>-4.1717599997355137E-2</v>
      </c>
      <c r="O51" s="29">
        <f t="shared" ca="1" si="5"/>
        <v>-8.9748381658508125E-2</v>
      </c>
      <c r="Q51" s="53">
        <f t="shared" si="6"/>
        <v>31154.220200000003</v>
      </c>
    </row>
    <row r="52" spans="1:37" s="29" customFormat="1" ht="12.95" customHeight="1" x14ac:dyDescent="0.2">
      <c r="A52" s="29" t="s">
        <v>49</v>
      </c>
      <c r="C52" s="52">
        <v>46172.720200000003</v>
      </c>
      <c r="D52" s="52"/>
      <c r="E52" s="29">
        <f t="shared" si="1"/>
        <v>34153.926574773082</v>
      </c>
      <c r="F52" s="29">
        <f t="shared" si="2"/>
        <v>34154</v>
      </c>
      <c r="G52" s="29">
        <f t="shared" si="3"/>
        <v>-4.1717599997355137E-2</v>
      </c>
      <c r="H52" s="29">
        <f>G52</f>
        <v>-4.1717599997355137E-2</v>
      </c>
      <c r="O52" s="29">
        <f t="shared" ca="1" si="5"/>
        <v>-8.9748381658508125E-2</v>
      </c>
      <c r="Q52" s="53">
        <f t="shared" si="6"/>
        <v>31154.220200000003</v>
      </c>
      <c r="AE52" s="29">
        <v>8</v>
      </c>
      <c r="AG52" s="29" t="s">
        <v>34</v>
      </c>
      <c r="AJ52" s="29" t="s">
        <v>36</v>
      </c>
      <c r="AK52" s="29" t="s">
        <v>37</v>
      </c>
    </row>
    <row r="53" spans="1:37" s="29" customFormat="1" ht="12.95" customHeight="1" x14ac:dyDescent="0.2">
      <c r="A53" s="54" t="s">
        <v>194</v>
      </c>
      <c r="B53" s="54" t="s">
        <v>47</v>
      </c>
      <c r="C53" s="54">
        <v>46220.445</v>
      </c>
      <c r="D53" s="54" t="s">
        <v>72</v>
      </c>
      <c r="E53" s="7">
        <f t="shared" ref="E53:E84" si="7">+(C53-C$7)/C$8</f>
        <v>34237.924797822605</v>
      </c>
      <c r="F53" s="29">
        <f t="shared" ref="F53:F84" si="8">ROUND(2*E53,0)/2</f>
        <v>34238</v>
      </c>
      <c r="G53" s="29">
        <f t="shared" ref="G53:G84" si="9">+C53-(C$7+F53*C$8)</f>
        <v>-4.2727200001536403E-2</v>
      </c>
      <c r="H53" s="52"/>
      <c r="I53" s="29">
        <f>G53</f>
        <v>-4.2727200001536403E-2</v>
      </c>
      <c r="J53" s="40"/>
      <c r="O53" s="29">
        <f t="shared" ref="O53:O84" ca="1" si="10">+C$11+C$12*E53</f>
        <v>-8.9588677719697224E-2</v>
      </c>
      <c r="Q53" s="53">
        <f t="shared" ref="Q53:Q84" si="11">+C53-15018.5</f>
        <v>31201.945</v>
      </c>
      <c r="AE53" s="29">
        <v>8</v>
      </c>
      <c r="AG53" s="29" t="s">
        <v>38</v>
      </c>
      <c r="AJ53" s="29" t="s">
        <v>39</v>
      </c>
      <c r="AK53" s="29" t="s">
        <v>37</v>
      </c>
    </row>
    <row r="54" spans="1:37" s="29" customFormat="1" ht="12.95" customHeight="1" x14ac:dyDescent="0.2">
      <c r="A54" s="29" t="s">
        <v>49</v>
      </c>
      <c r="C54" s="52">
        <v>46522.140099999997</v>
      </c>
      <c r="D54" s="52"/>
      <c r="E54" s="29">
        <f t="shared" si="7"/>
        <v>34768.924452148</v>
      </c>
      <c r="F54" s="29">
        <f t="shared" si="8"/>
        <v>34769</v>
      </c>
      <c r="G54" s="29">
        <f t="shared" si="9"/>
        <v>-4.2923599998175632E-2</v>
      </c>
      <c r="H54" s="29">
        <f>G54</f>
        <v>-4.2923599998175632E-2</v>
      </c>
      <c r="O54" s="29">
        <f t="shared" ca="1" si="10"/>
        <v>-8.8579099978356238E-2</v>
      </c>
      <c r="Q54" s="53">
        <f t="shared" si="11"/>
        <v>31503.640099999997</v>
      </c>
      <c r="AE54" s="29">
        <v>10</v>
      </c>
      <c r="AG54" s="29" t="s">
        <v>38</v>
      </c>
      <c r="AJ54" s="29" t="s">
        <v>39</v>
      </c>
      <c r="AK54" s="29" t="s">
        <v>37</v>
      </c>
    </row>
    <row r="55" spans="1:37" s="29" customFormat="1" ht="12.95" customHeight="1" x14ac:dyDescent="0.2">
      <c r="A55" s="29" t="s">
        <v>49</v>
      </c>
      <c r="C55" s="52">
        <v>46522.1423</v>
      </c>
      <c r="D55" s="52"/>
      <c r="E55" s="29">
        <f t="shared" si="7"/>
        <v>34768.928324266708</v>
      </c>
      <c r="F55" s="29">
        <f t="shared" si="8"/>
        <v>34769</v>
      </c>
      <c r="G55" s="29">
        <f t="shared" si="9"/>
        <v>-4.0723599995544646E-2</v>
      </c>
      <c r="H55" s="29">
        <f>G55</f>
        <v>-4.0723599995544646E-2</v>
      </c>
      <c r="O55" s="29">
        <f t="shared" ca="1" si="10"/>
        <v>-8.857909261638372E-2</v>
      </c>
      <c r="Q55" s="53">
        <f t="shared" si="11"/>
        <v>31503.6423</v>
      </c>
      <c r="AE55" s="29">
        <v>7</v>
      </c>
      <c r="AG55" s="29" t="s">
        <v>38</v>
      </c>
      <c r="AJ55" s="29" t="s">
        <v>39</v>
      </c>
      <c r="AK55" s="29" t="s">
        <v>37</v>
      </c>
    </row>
    <row r="56" spans="1:37" s="29" customFormat="1" ht="12.95" customHeight="1" x14ac:dyDescent="0.2">
      <c r="A56" s="7" t="s">
        <v>49</v>
      </c>
      <c r="B56" s="7"/>
      <c r="C56" s="8">
        <v>46589.1878</v>
      </c>
      <c r="D56" s="8"/>
      <c r="E56" s="7">
        <f t="shared" si="7"/>
        <v>34886.93202178806</v>
      </c>
      <c r="F56" s="29">
        <f t="shared" si="8"/>
        <v>34887</v>
      </c>
      <c r="G56" s="29">
        <f t="shared" si="9"/>
        <v>-3.8622799998847768E-2</v>
      </c>
      <c r="H56" s="29">
        <f>G56</f>
        <v>-3.8622799998847768E-2</v>
      </c>
      <c r="O56" s="29">
        <f t="shared" ca="1" si="10"/>
        <v>-8.8354734831132722E-2</v>
      </c>
      <c r="Q56" s="53">
        <f t="shared" si="11"/>
        <v>31570.6878</v>
      </c>
      <c r="AE56" s="29">
        <v>8</v>
      </c>
      <c r="AG56" s="29" t="s">
        <v>38</v>
      </c>
      <c r="AJ56" s="29" t="s">
        <v>40</v>
      </c>
      <c r="AK56" s="29" t="s">
        <v>37</v>
      </c>
    </row>
    <row r="57" spans="1:37" s="29" customFormat="1" ht="12.95" customHeight="1" x14ac:dyDescent="0.2">
      <c r="A57" s="54" t="s">
        <v>210</v>
      </c>
      <c r="B57" s="54" t="s">
        <v>47</v>
      </c>
      <c r="C57" s="54">
        <v>46591.457999999999</v>
      </c>
      <c r="D57" s="54" t="s">
        <v>72</v>
      </c>
      <c r="E57" s="7">
        <f t="shared" si="7"/>
        <v>34890.927696279454</v>
      </c>
      <c r="F57" s="29">
        <f t="shared" si="8"/>
        <v>34891</v>
      </c>
      <c r="G57" s="29">
        <f t="shared" si="9"/>
        <v>-4.108039999846369E-2</v>
      </c>
      <c r="H57" s="52"/>
      <c r="I57" s="29">
        <f>G57</f>
        <v>-4.108039999846369E-2</v>
      </c>
      <c r="J57" s="40"/>
      <c r="O57" s="29">
        <f t="shared" ca="1" si="10"/>
        <v>-8.8347137944778276E-2</v>
      </c>
      <c r="Q57" s="53">
        <f t="shared" si="11"/>
        <v>31572.957999999999</v>
      </c>
      <c r="AE57" s="29">
        <v>8</v>
      </c>
      <c r="AG57" s="29" t="s">
        <v>38</v>
      </c>
      <c r="AJ57" s="29" t="s">
        <v>41</v>
      </c>
      <c r="AK57" s="29" t="s">
        <v>37</v>
      </c>
    </row>
    <row r="58" spans="1:37" s="29" customFormat="1" ht="12.95" customHeight="1" x14ac:dyDescent="0.2">
      <c r="A58" s="54" t="s">
        <v>214</v>
      </c>
      <c r="B58" s="54" t="s">
        <v>47</v>
      </c>
      <c r="C58" s="54">
        <v>47565.29</v>
      </c>
      <c r="D58" s="54" t="s">
        <v>72</v>
      </c>
      <c r="E58" s="7">
        <f t="shared" si="7"/>
        <v>36604.924560567328</v>
      </c>
      <c r="F58" s="29">
        <f t="shared" si="8"/>
        <v>36605</v>
      </c>
      <c r="G58" s="29">
        <f t="shared" si="9"/>
        <v>-4.2861999994784128E-2</v>
      </c>
      <c r="H58" s="52"/>
      <c r="I58" s="29">
        <f>G58</f>
        <v>-4.2861999994784128E-2</v>
      </c>
      <c r="J58" s="40"/>
      <c r="O58" s="29">
        <f t="shared" ca="1" si="10"/>
        <v>-8.5088354122947574E-2</v>
      </c>
      <c r="Q58" s="53">
        <f t="shared" si="11"/>
        <v>32546.79</v>
      </c>
      <c r="AE58" s="29">
        <v>14</v>
      </c>
      <c r="AG58" s="29" t="s">
        <v>42</v>
      </c>
      <c r="AH58" s="29" t="s">
        <v>43</v>
      </c>
      <c r="AJ58" s="29" t="s">
        <v>44</v>
      </c>
      <c r="AK58" s="29" t="s">
        <v>37</v>
      </c>
    </row>
    <row r="59" spans="1:37" s="29" customFormat="1" ht="12.95" customHeight="1" x14ac:dyDescent="0.2">
      <c r="A59" s="54" t="s">
        <v>214</v>
      </c>
      <c r="B59" s="54" t="s">
        <v>47</v>
      </c>
      <c r="C59" s="54">
        <v>47592.56</v>
      </c>
      <c r="D59" s="54" t="s">
        <v>72</v>
      </c>
      <c r="E59" s="7">
        <f t="shared" si="7"/>
        <v>36652.921231953282</v>
      </c>
      <c r="F59" s="29">
        <f t="shared" si="8"/>
        <v>36653</v>
      </c>
      <c r="G59" s="29">
        <f t="shared" si="9"/>
        <v>-4.4753200003469829E-2</v>
      </c>
      <c r="H59" s="52"/>
      <c r="I59" s="29">
        <f>G59</f>
        <v>-4.4753200003469829E-2</v>
      </c>
      <c r="J59" s="40"/>
      <c r="O59" s="29">
        <f t="shared" ca="1" si="10"/>
        <v>-8.4997099127402845E-2</v>
      </c>
      <c r="Q59" s="53">
        <f t="shared" si="11"/>
        <v>32574.059999999998</v>
      </c>
    </row>
    <row r="60" spans="1:37" s="29" customFormat="1" ht="12.95" customHeight="1" x14ac:dyDescent="0.2">
      <c r="A60" s="54" t="s">
        <v>214</v>
      </c>
      <c r="B60" s="54" t="s">
        <v>47</v>
      </c>
      <c r="C60" s="54">
        <v>47596.536999999997</v>
      </c>
      <c r="D60" s="54" t="s">
        <v>72</v>
      </c>
      <c r="E60" s="7">
        <f t="shared" si="7"/>
        <v>36659.920966537145</v>
      </c>
      <c r="F60" s="29">
        <f t="shared" si="8"/>
        <v>36660</v>
      </c>
      <c r="G60" s="29">
        <f t="shared" si="9"/>
        <v>-4.4904000002134126E-2</v>
      </c>
      <c r="H60" s="52"/>
      <c r="I60" s="29">
        <f>G60</f>
        <v>-4.4904000002134126E-2</v>
      </c>
      <c r="J60" s="40"/>
      <c r="O60" s="29">
        <f t="shared" ca="1" si="10"/>
        <v>-8.4983790688925337E-2</v>
      </c>
      <c r="Q60" s="53">
        <f t="shared" si="11"/>
        <v>32578.036999999997</v>
      </c>
    </row>
    <row r="61" spans="1:37" s="29" customFormat="1" ht="12.95" customHeight="1" x14ac:dyDescent="0.2">
      <c r="A61" s="54" t="s">
        <v>224</v>
      </c>
      <c r="B61" s="54" t="s">
        <v>47</v>
      </c>
      <c r="C61" s="54">
        <v>47729.489000000001</v>
      </c>
      <c r="D61" s="54" t="s">
        <v>72</v>
      </c>
      <c r="E61" s="7">
        <f t="shared" si="7"/>
        <v>36893.923660123728</v>
      </c>
      <c r="F61" s="29">
        <f t="shared" si="8"/>
        <v>36894</v>
      </c>
      <c r="G61" s="29">
        <f t="shared" si="9"/>
        <v>-4.3373599997721612E-2</v>
      </c>
      <c r="H61" s="52"/>
      <c r="I61" s="29">
        <f>G61</f>
        <v>-4.3373599997721612E-2</v>
      </c>
      <c r="J61" s="40"/>
      <c r="O61" s="29">
        <f t="shared" ca="1" si="10"/>
        <v>-8.4538886612369982E-2</v>
      </c>
      <c r="Q61" s="53">
        <f t="shared" si="11"/>
        <v>32710.989000000001</v>
      </c>
    </row>
    <row r="62" spans="1:37" s="29" customFormat="1" ht="12.95" customHeight="1" x14ac:dyDescent="0.2">
      <c r="A62" s="54" t="s">
        <v>224</v>
      </c>
      <c r="B62" s="54" t="s">
        <v>47</v>
      </c>
      <c r="C62" s="54">
        <v>47805.621599999999</v>
      </c>
      <c r="D62" s="54" t="s">
        <v>72</v>
      </c>
      <c r="E62" s="7">
        <f t="shared" si="7"/>
        <v>37027.921143950589</v>
      </c>
      <c r="F62" s="29">
        <f t="shared" si="8"/>
        <v>37028</v>
      </c>
      <c r="G62" s="29">
        <f t="shared" si="9"/>
        <v>-4.4803199998568743E-2</v>
      </c>
      <c r="H62" s="52"/>
      <c r="J62" s="29">
        <f>G62</f>
        <v>-4.4803199998568743E-2</v>
      </c>
      <c r="O62" s="29">
        <f t="shared" ca="1" si="10"/>
        <v>-8.4284120199689047E-2</v>
      </c>
      <c r="Q62" s="53">
        <f t="shared" si="11"/>
        <v>32787.121599999999</v>
      </c>
    </row>
    <row r="63" spans="1:37" s="29" customFormat="1" ht="12.95" customHeight="1" x14ac:dyDescent="0.2">
      <c r="A63" s="7" t="s">
        <v>35</v>
      </c>
      <c r="B63" s="7"/>
      <c r="C63" s="8">
        <v>48012.398999999998</v>
      </c>
      <c r="D63" s="8"/>
      <c r="E63" s="7">
        <f t="shared" si="7"/>
        <v>37391.860524876247</v>
      </c>
      <c r="F63" s="29">
        <f t="shared" si="8"/>
        <v>37392</v>
      </c>
      <c r="G63" s="29">
        <f t="shared" si="9"/>
        <v>-7.924480000656331E-2</v>
      </c>
      <c r="I63" s="29">
        <f t="shared" ref="I63:I68" si="12">G63</f>
        <v>-7.924480000656331E-2</v>
      </c>
      <c r="O63" s="29">
        <f t="shared" ca="1" si="10"/>
        <v>-8.3592170411799338E-2</v>
      </c>
      <c r="Q63" s="53">
        <f t="shared" si="11"/>
        <v>32993.898999999998</v>
      </c>
    </row>
    <row r="64" spans="1:37" s="29" customFormat="1" ht="12.95" customHeight="1" x14ac:dyDescent="0.2">
      <c r="A64" s="7" t="s">
        <v>35</v>
      </c>
      <c r="B64" s="7"/>
      <c r="C64" s="8">
        <v>48016.432000000001</v>
      </c>
      <c r="D64" s="8"/>
      <c r="E64" s="7">
        <f t="shared" si="7"/>
        <v>37398.958822481662</v>
      </c>
      <c r="F64" s="29">
        <f t="shared" si="8"/>
        <v>37399</v>
      </c>
      <c r="G64" s="29">
        <f t="shared" si="9"/>
        <v>-2.3395600001094863E-2</v>
      </c>
      <c r="I64" s="29">
        <f t="shared" si="12"/>
        <v>-2.3395600001094863E-2</v>
      </c>
      <c r="O64" s="29">
        <f t="shared" ca="1" si="10"/>
        <v>-8.357867457765808E-2</v>
      </c>
      <c r="Q64" s="53">
        <f t="shared" si="11"/>
        <v>32997.932000000001</v>
      </c>
    </row>
    <row r="65" spans="1:17" s="29" customFormat="1" ht="12.95" customHeight="1" x14ac:dyDescent="0.2">
      <c r="A65" s="7" t="s">
        <v>35</v>
      </c>
      <c r="B65" s="7"/>
      <c r="C65" s="8">
        <v>48041.446000000004</v>
      </c>
      <c r="D65" s="8"/>
      <c r="E65" s="7">
        <f t="shared" si="7"/>
        <v>37442.984812142407</v>
      </c>
      <c r="F65" s="29">
        <f t="shared" si="8"/>
        <v>37443</v>
      </c>
      <c r="G65" s="29">
        <f t="shared" si="9"/>
        <v>-8.6291999978129752E-3</v>
      </c>
      <c r="I65" s="29">
        <f t="shared" si="12"/>
        <v>-8.6291999978129752E-3</v>
      </c>
      <c r="O65" s="29">
        <f t="shared" ca="1" si="10"/>
        <v>-8.3494968950281606E-2</v>
      </c>
      <c r="Q65" s="53">
        <f t="shared" si="11"/>
        <v>33022.946000000004</v>
      </c>
    </row>
    <row r="66" spans="1:17" s="29" customFormat="1" ht="12.95" customHeight="1" x14ac:dyDescent="0.2">
      <c r="A66" s="7" t="s">
        <v>35</v>
      </c>
      <c r="B66" s="7"/>
      <c r="C66" s="8">
        <v>48091.413</v>
      </c>
      <c r="D66" s="8"/>
      <c r="E66" s="7">
        <f t="shared" si="7"/>
        <v>37530.929428172552</v>
      </c>
      <c r="F66" s="29">
        <f t="shared" si="8"/>
        <v>37531</v>
      </c>
      <c r="G66" s="29">
        <f t="shared" si="9"/>
        <v>-4.0096400000038557E-2</v>
      </c>
      <c r="I66" s="29">
        <f t="shared" si="12"/>
        <v>-4.0096400000038557E-2</v>
      </c>
      <c r="O66" s="29">
        <f t="shared" ca="1" si="10"/>
        <v>-8.332776182294814E-2</v>
      </c>
      <c r="Q66" s="53">
        <f t="shared" si="11"/>
        <v>33072.913</v>
      </c>
    </row>
    <row r="67" spans="1:17" s="29" customFormat="1" ht="12.95" customHeight="1" x14ac:dyDescent="0.2">
      <c r="A67" s="54" t="s">
        <v>245</v>
      </c>
      <c r="B67" s="54" t="s">
        <v>47</v>
      </c>
      <c r="C67" s="54">
        <v>48312.421999999999</v>
      </c>
      <c r="D67" s="54" t="s">
        <v>72</v>
      </c>
      <c r="E67" s="7">
        <f t="shared" si="7"/>
        <v>37919.917192981469</v>
      </c>
      <c r="F67" s="29">
        <f t="shared" si="8"/>
        <v>37920</v>
      </c>
      <c r="G67" s="29">
        <f t="shared" si="9"/>
        <v>-4.7048000000359025E-2</v>
      </c>
      <c r="H67" s="52"/>
      <c r="I67" s="29">
        <f t="shared" si="12"/>
        <v>-4.7048000000359025E-2</v>
      </c>
      <c r="J67" s="40"/>
      <c r="O67" s="29">
        <f t="shared" ca="1" si="10"/>
        <v>-8.258818810419688E-2</v>
      </c>
      <c r="Q67" s="53">
        <f t="shared" si="11"/>
        <v>33293.921999999999</v>
      </c>
    </row>
    <row r="68" spans="1:17" s="29" customFormat="1" ht="12.95" customHeight="1" x14ac:dyDescent="0.2">
      <c r="A68" s="7" t="s">
        <v>35</v>
      </c>
      <c r="B68" s="7"/>
      <c r="C68" s="8">
        <v>48332.326999999997</v>
      </c>
      <c r="D68" s="8"/>
      <c r="E68" s="7">
        <f t="shared" si="7"/>
        <v>37954.951066979906</v>
      </c>
      <c r="F68" s="29">
        <f t="shared" si="8"/>
        <v>37955</v>
      </c>
      <c r="G68" s="29">
        <f t="shared" si="9"/>
        <v>-2.780200000415789E-2</v>
      </c>
      <c r="I68" s="29">
        <f t="shared" si="12"/>
        <v>-2.780200000415789E-2</v>
      </c>
      <c r="O68" s="29">
        <f t="shared" ca="1" si="10"/>
        <v>-8.2521578984786612E-2</v>
      </c>
      <c r="Q68" s="53">
        <f t="shared" si="11"/>
        <v>33313.826999999997</v>
      </c>
    </row>
    <row r="69" spans="1:17" s="29" customFormat="1" ht="12.95" customHeight="1" x14ac:dyDescent="0.2">
      <c r="A69" s="54" t="s">
        <v>245</v>
      </c>
      <c r="B69" s="54" t="s">
        <v>47</v>
      </c>
      <c r="C69" s="54">
        <v>48362.418799999999</v>
      </c>
      <c r="D69" s="54" t="s">
        <v>72</v>
      </c>
      <c r="E69" s="7">
        <f t="shared" si="7"/>
        <v>38007.914258619508</v>
      </c>
      <c r="F69" s="29">
        <f t="shared" si="8"/>
        <v>38008</v>
      </c>
      <c r="G69" s="29">
        <f t="shared" si="9"/>
        <v>-4.8715199998696335E-2</v>
      </c>
      <c r="H69" s="52"/>
      <c r="J69" s="29">
        <f>G69</f>
        <v>-4.8715199998696335E-2</v>
      </c>
      <c r="O69" s="29">
        <f t="shared" ca="1" si="10"/>
        <v>-8.2420881255599487E-2</v>
      </c>
      <c r="Q69" s="53">
        <f t="shared" si="11"/>
        <v>33343.918799999999</v>
      </c>
    </row>
    <row r="70" spans="1:17" s="29" customFormat="1" ht="12.95" customHeight="1" x14ac:dyDescent="0.2">
      <c r="A70" s="54" t="s">
        <v>255</v>
      </c>
      <c r="B70" s="54" t="s">
        <v>47</v>
      </c>
      <c r="C70" s="54">
        <v>48720.360999999997</v>
      </c>
      <c r="D70" s="54" t="s">
        <v>72</v>
      </c>
      <c r="E70" s="7">
        <f t="shared" si="7"/>
        <v>38637.911843825481</v>
      </c>
      <c r="F70" s="29">
        <f t="shared" si="8"/>
        <v>38638</v>
      </c>
      <c r="G70" s="29">
        <f t="shared" si="9"/>
        <v>-5.0087200004782062E-2</v>
      </c>
      <c r="H70" s="52"/>
      <c r="I70" s="29">
        <f>G70</f>
        <v>-5.0087200004782062E-2</v>
      </c>
      <c r="J70" s="40"/>
      <c r="O70" s="29">
        <f t="shared" ca="1" si="10"/>
        <v>-8.1223080967140593E-2</v>
      </c>
      <c r="Q70" s="53">
        <f t="shared" si="11"/>
        <v>33701.860999999997</v>
      </c>
    </row>
    <row r="71" spans="1:17" s="29" customFormat="1" ht="12.95" customHeight="1" x14ac:dyDescent="0.2">
      <c r="A71" s="54" t="s">
        <v>255</v>
      </c>
      <c r="B71" s="54" t="s">
        <v>47</v>
      </c>
      <c r="C71" s="54">
        <v>48720.361199999999</v>
      </c>
      <c r="D71" s="54" t="s">
        <v>72</v>
      </c>
      <c r="E71" s="7">
        <f t="shared" si="7"/>
        <v>38637.912195836274</v>
      </c>
      <c r="F71" s="29">
        <f t="shared" si="8"/>
        <v>38638</v>
      </c>
      <c r="G71" s="29">
        <f t="shared" si="9"/>
        <v>-4.9887200002558529E-2</v>
      </c>
      <c r="H71" s="52"/>
      <c r="I71" s="29">
        <f>G71</f>
        <v>-4.9887200002558529E-2</v>
      </c>
      <c r="J71" s="40"/>
      <c r="O71" s="29">
        <f t="shared" ca="1" si="10"/>
        <v>-8.122308029787037E-2</v>
      </c>
      <c r="Q71" s="53">
        <f t="shared" si="11"/>
        <v>33701.861199999999</v>
      </c>
    </row>
    <row r="72" spans="1:17" s="29" customFormat="1" ht="12.95" customHeight="1" x14ac:dyDescent="0.2">
      <c r="A72" s="54" t="s">
        <v>262</v>
      </c>
      <c r="B72" s="54" t="s">
        <v>47</v>
      </c>
      <c r="C72" s="54">
        <v>49005.580900000001</v>
      </c>
      <c r="D72" s="54" t="s">
        <v>72</v>
      </c>
      <c r="E72" s="7">
        <f t="shared" si="7"/>
        <v>39139.914257211472</v>
      </c>
      <c r="F72" s="29">
        <f t="shared" si="8"/>
        <v>39140</v>
      </c>
      <c r="G72" s="29">
        <f t="shared" si="9"/>
        <v>-4.8715999997511972E-2</v>
      </c>
      <c r="H72" s="52"/>
      <c r="I72" s="29">
        <f>G72</f>
        <v>-4.8715999997511972E-2</v>
      </c>
      <c r="J72" s="40"/>
      <c r="O72" s="29">
        <f t="shared" ca="1" si="10"/>
        <v>-8.0268635030075294E-2</v>
      </c>
      <c r="Q72" s="53">
        <f t="shared" si="11"/>
        <v>33987.080900000001</v>
      </c>
    </row>
    <row r="73" spans="1:17" s="29" customFormat="1" ht="12.95" customHeight="1" x14ac:dyDescent="0.2">
      <c r="A73" s="7" t="s">
        <v>35</v>
      </c>
      <c r="B73" s="9" t="s">
        <v>54</v>
      </c>
      <c r="C73" s="8">
        <v>49810.387000000002</v>
      </c>
      <c r="D73" s="8">
        <v>2E-3</v>
      </c>
      <c r="E73" s="7">
        <f t="shared" si="7"/>
        <v>40556.416417501699</v>
      </c>
      <c r="F73" s="29">
        <f t="shared" si="8"/>
        <v>40556.5</v>
      </c>
      <c r="G73" s="29">
        <f t="shared" si="9"/>
        <v>-4.7488600001088344E-2</v>
      </c>
      <c r="I73" s="29">
        <f>G73</f>
        <v>-4.7488600001088344E-2</v>
      </c>
      <c r="O73" s="29">
        <f t="shared" ca="1" si="10"/>
        <v>-7.7575471221132203E-2</v>
      </c>
      <c r="Q73" s="53">
        <f t="shared" si="11"/>
        <v>34791.887000000002</v>
      </c>
    </row>
    <row r="74" spans="1:17" s="29" customFormat="1" ht="12.95" customHeight="1" x14ac:dyDescent="0.2">
      <c r="A74" s="7" t="s">
        <v>17</v>
      </c>
      <c r="B74" s="9"/>
      <c r="C74" s="8">
        <v>51177.6711</v>
      </c>
      <c r="D74" s="8">
        <v>6.9999999999999999E-4</v>
      </c>
      <c r="E74" s="7">
        <f t="shared" si="7"/>
        <v>42962.910206975306</v>
      </c>
      <c r="F74" s="29">
        <f t="shared" si="8"/>
        <v>42963</v>
      </c>
      <c r="G74" s="29">
        <f t="shared" si="9"/>
        <v>-5.101719999947818E-2</v>
      </c>
      <c r="J74" s="29">
        <f>G74</f>
        <v>-5.101719999947818E-2</v>
      </c>
      <c r="O74" s="29">
        <f t="shared" ca="1" si="10"/>
        <v>-7.3000058516552405E-2</v>
      </c>
      <c r="Q74" s="53">
        <f t="shared" si="11"/>
        <v>36159.1711</v>
      </c>
    </row>
    <row r="75" spans="1:17" s="29" customFormat="1" ht="12.95" customHeight="1" x14ac:dyDescent="0.2">
      <c r="A75" s="54" t="s">
        <v>275</v>
      </c>
      <c r="B75" s="54" t="s">
        <v>47</v>
      </c>
      <c r="C75" s="54">
        <v>51279.375999999997</v>
      </c>
      <c r="D75" s="54" t="s">
        <v>72</v>
      </c>
      <c r="E75" s="7">
        <f t="shared" si="7"/>
        <v>43141.916318586656</v>
      </c>
      <c r="F75" s="29">
        <f t="shared" si="8"/>
        <v>43142</v>
      </c>
      <c r="G75" s="29">
        <f t="shared" si="9"/>
        <v>-4.7544799999741372E-2</v>
      </c>
      <c r="H75" s="52"/>
      <c r="J75" s="40"/>
      <c r="K75" s="29">
        <f>G75</f>
        <v>-4.7544799999741372E-2</v>
      </c>
      <c r="O75" s="29">
        <f t="shared" ca="1" si="10"/>
        <v>-7.2659718208654425E-2</v>
      </c>
      <c r="Q75" s="53">
        <f t="shared" si="11"/>
        <v>36260.875999999997</v>
      </c>
    </row>
    <row r="76" spans="1:17" s="29" customFormat="1" ht="12.95" customHeight="1" x14ac:dyDescent="0.2">
      <c r="A76" s="8" t="s">
        <v>52</v>
      </c>
      <c r="B76" s="55"/>
      <c r="C76" s="8">
        <v>51580.498899999999</v>
      </c>
      <c r="D76" s="8">
        <v>1E-4</v>
      </c>
      <c r="E76" s="7">
        <f t="shared" si="7"/>
        <v>43671.908870038314</v>
      </c>
      <c r="F76" s="29">
        <f t="shared" si="8"/>
        <v>43672</v>
      </c>
      <c r="G76" s="29">
        <f t="shared" si="9"/>
        <v>-5.1776800006336998E-2</v>
      </c>
      <c r="H76" s="52"/>
      <c r="J76" s="29">
        <f>G76</f>
        <v>-5.1776800006336998E-2</v>
      </c>
      <c r="O76" s="29">
        <f t="shared" ca="1" si="10"/>
        <v>-7.1652055249434826E-2</v>
      </c>
      <c r="Q76" s="53">
        <f t="shared" si="11"/>
        <v>36561.998899999999</v>
      </c>
    </row>
    <row r="77" spans="1:17" s="29" customFormat="1" ht="12.95" customHeight="1" x14ac:dyDescent="0.2">
      <c r="A77" s="56" t="s">
        <v>33</v>
      </c>
      <c r="B77" s="9"/>
      <c r="C77" s="8">
        <v>51646.692999999999</v>
      </c>
      <c r="D77" s="8">
        <v>2E-3</v>
      </c>
      <c r="E77" s="7">
        <f t="shared" si="7"/>
        <v>43788.414057621347</v>
      </c>
      <c r="F77" s="29">
        <f t="shared" si="8"/>
        <v>43788.5</v>
      </c>
      <c r="G77" s="29">
        <f t="shared" si="9"/>
        <v>-4.8829399995156564E-2</v>
      </c>
      <c r="K77" s="29">
        <f t="shared" ref="K77:K83" si="13">G77</f>
        <v>-4.8829399995156564E-2</v>
      </c>
      <c r="O77" s="29">
        <f t="shared" ca="1" si="10"/>
        <v>-7.1430546547543078E-2</v>
      </c>
      <c r="Q77" s="53">
        <f t="shared" si="11"/>
        <v>36628.192999999999</v>
      </c>
    </row>
    <row r="78" spans="1:17" s="29" customFormat="1" ht="12.95" customHeight="1" x14ac:dyDescent="0.2">
      <c r="A78" s="54" t="s">
        <v>285</v>
      </c>
      <c r="B78" s="54" t="s">
        <v>54</v>
      </c>
      <c r="C78" s="54">
        <v>52000.087699999996</v>
      </c>
      <c r="D78" s="54" t="s">
        <v>72</v>
      </c>
      <c r="E78" s="7">
        <f t="shared" si="7"/>
        <v>44410.407797461434</v>
      </c>
      <c r="F78" s="29">
        <f t="shared" si="8"/>
        <v>44410.5</v>
      </c>
      <c r="G78" s="29">
        <f t="shared" si="9"/>
        <v>-5.23862000045483E-2</v>
      </c>
      <c r="H78" s="52"/>
      <c r="J78" s="40"/>
      <c r="K78" s="29">
        <f t="shared" si="13"/>
        <v>-5.23862000045483E-2</v>
      </c>
      <c r="O78" s="29">
        <f t="shared" ca="1" si="10"/>
        <v>-7.0247963790886159E-2</v>
      </c>
      <c r="Q78" s="53">
        <f t="shared" si="11"/>
        <v>36981.587699999996</v>
      </c>
    </row>
    <row r="79" spans="1:17" s="29" customFormat="1" ht="12.95" customHeight="1" x14ac:dyDescent="0.2">
      <c r="A79" s="54" t="s">
        <v>289</v>
      </c>
      <c r="B79" s="54" t="s">
        <v>47</v>
      </c>
      <c r="C79" s="54">
        <v>52000.370799999997</v>
      </c>
      <c r="D79" s="54" t="s">
        <v>72</v>
      </c>
      <c r="E79" s="7">
        <f t="shared" si="7"/>
        <v>44410.90606873644</v>
      </c>
      <c r="F79" s="29">
        <f t="shared" si="8"/>
        <v>44411</v>
      </c>
      <c r="G79" s="29">
        <f t="shared" si="9"/>
        <v>-5.3368400003819261E-2</v>
      </c>
      <c r="H79" s="52"/>
      <c r="J79" s="40"/>
      <c r="K79" s="29">
        <f t="shared" si="13"/>
        <v>-5.3368400003819261E-2</v>
      </c>
      <c r="O79" s="29">
        <f t="shared" ca="1" si="10"/>
        <v>-7.0247016438878873E-2</v>
      </c>
      <c r="Q79" s="53">
        <f t="shared" si="11"/>
        <v>36981.870799999997</v>
      </c>
    </row>
    <row r="80" spans="1:17" s="29" customFormat="1" ht="12.95" customHeight="1" x14ac:dyDescent="0.2">
      <c r="A80" s="54" t="s">
        <v>285</v>
      </c>
      <c r="B80" s="54" t="s">
        <v>54</v>
      </c>
      <c r="C80" s="54">
        <v>52025.087</v>
      </c>
      <c r="D80" s="54" t="s">
        <v>72</v>
      </c>
      <c r="E80" s="7">
        <f t="shared" si="7"/>
        <v>44454.407914329022</v>
      </c>
      <c r="F80" s="29">
        <f t="shared" si="8"/>
        <v>44454.5</v>
      </c>
      <c r="G80" s="29">
        <f t="shared" si="9"/>
        <v>-5.2319800000987016E-2</v>
      </c>
      <c r="H80" s="52"/>
      <c r="J80" s="40"/>
      <c r="K80" s="29">
        <f t="shared" si="13"/>
        <v>-5.2319800000987016E-2</v>
      </c>
      <c r="O80" s="29">
        <f t="shared" ca="1" si="10"/>
        <v>-7.0164307354871419E-2</v>
      </c>
      <c r="Q80" s="53">
        <f t="shared" si="11"/>
        <v>37006.587</v>
      </c>
    </row>
    <row r="81" spans="1:17" s="29" customFormat="1" ht="12.95" customHeight="1" x14ac:dyDescent="0.2">
      <c r="A81" s="54" t="s">
        <v>285</v>
      </c>
      <c r="B81" s="54" t="s">
        <v>54</v>
      </c>
      <c r="C81" s="54">
        <v>52026.224199999997</v>
      </c>
      <c r="D81" s="54" t="s">
        <v>72</v>
      </c>
      <c r="E81" s="7">
        <f t="shared" si="7"/>
        <v>44456.40944768802</v>
      </c>
      <c r="F81" s="29">
        <f t="shared" si="8"/>
        <v>44456.5</v>
      </c>
      <c r="G81" s="29">
        <f t="shared" si="9"/>
        <v>-5.1448600002913736E-2</v>
      </c>
      <c r="H81" s="52"/>
      <c r="J81" s="40"/>
      <c r="K81" s="29">
        <f t="shared" si="13"/>
        <v>-5.1448600002913736E-2</v>
      </c>
      <c r="O81" s="29">
        <f t="shared" ca="1" si="10"/>
        <v>-7.0160501884356824E-2</v>
      </c>
      <c r="Q81" s="53">
        <f t="shared" si="11"/>
        <v>37007.724199999997</v>
      </c>
    </row>
    <row r="82" spans="1:17" s="29" customFormat="1" ht="12.95" customHeight="1" x14ac:dyDescent="0.2">
      <c r="A82" s="54" t="s">
        <v>285</v>
      </c>
      <c r="B82" s="54" t="s">
        <v>47</v>
      </c>
      <c r="C82" s="54">
        <v>52027.075100000002</v>
      </c>
      <c r="D82" s="54" t="s">
        <v>72</v>
      </c>
      <c r="E82" s="7">
        <f t="shared" si="7"/>
        <v>44457.907077599375</v>
      </c>
      <c r="F82" s="29">
        <f t="shared" si="8"/>
        <v>44458</v>
      </c>
      <c r="G82" s="29">
        <f t="shared" si="9"/>
        <v>-5.2795199997490272E-2</v>
      </c>
      <c r="H82" s="52"/>
      <c r="J82" s="40"/>
      <c r="K82" s="29">
        <f t="shared" si="13"/>
        <v>-5.2795199997490272E-2</v>
      </c>
      <c r="O82" s="29">
        <f t="shared" ca="1" si="10"/>
        <v>-7.0157654474173117E-2</v>
      </c>
      <c r="Q82" s="53">
        <f t="shared" si="11"/>
        <v>37008.575100000002</v>
      </c>
    </row>
    <row r="83" spans="1:17" s="29" customFormat="1" ht="12.95" customHeight="1" x14ac:dyDescent="0.2">
      <c r="A83" s="54" t="s">
        <v>285</v>
      </c>
      <c r="B83" s="54" t="s">
        <v>47</v>
      </c>
      <c r="C83" s="54">
        <v>52041.280400000003</v>
      </c>
      <c r="D83" s="54" t="s">
        <v>72</v>
      </c>
      <c r="E83" s="7">
        <f t="shared" si="7"/>
        <v>44482.909172063584</v>
      </c>
      <c r="F83" s="29">
        <f t="shared" si="8"/>
        <v>44483</v>
      </c>
      <c r="G83" s="29">
        <f t="shared" si="9"/>
        <v>-5.1605199994810391E-2</v>
      </c>
      <c r="H83" s="52"/>
      <c r="J83" s="40"/>
      <c r="K83" s="29">
        <f t="shared" si="13"/>
        <v>-5.1605199994810391E-2</v>
      </c>
      <c r="O83" s="29">
        <f t="shared" ca="1" si="10"/>
        <v>-7.0110118552346515E-2</v>
      </c>
      <c r="Q83" s="53">
        <f t="shared" si="11"/>
        <v>37022.780400000003</v>
      </c>
    </row>
    <row r="84" spans="1:17" s="29" customFormat="1" ht="12.95" customHeight="1" x14ac:dyDescent="0.2">
      <c r="A84" s="8" t="s">
        <v>71</v>
      </c>
      <c r="B84" s="9" t="s">
        <v>47</v>
      </c>
      <c r="C84" s="8">
        <v>52042.419500000004</v>
      </c>
      <c r="D84" s="8" t="s">
        <v>72</v>
      </c>
      <c r="E84" s="7">
        <f t="shared" si="7"/>
        <v>44484.914049525112</v>
      </c>
      <c r="F84" s="29">
        <f t="shared" si="8"/>
        <v>44485</v>
      </c>
      <c r="H84" s="52"/>
      <c r="J84" s="40"/>
      <c r="K84" s="38">
        <v>-4.8834000001079403E-2</v>
      </c>
      <c r="O84" s="29">
        <f t="shared" ca="1" si="10"/>
        <v>-7.0106306723764722E-2</v>
      </c>
      <c r="Q84" s="53">
        <f t="shared" si="11"/>
        <v>37023.919500000004</v>
      </c>
    </row>
    <row r="85" spans="1:17" s="29" customFormat="1" ht="12.95" customHeight="1" x14ac:dyDescent="0.2">
      <c r="A85" s="8" t="s">
        <v>71</v>
      </c>
      <c r="B85" s="9" t="s">
        <v>47</v>
      </c>
      <c r="C85" s="8">
        <v>52042.421600000001</v>
      </c>
      <c r="D85" s="8" t="s">
        <v>72</v>
      </c>
      <c r="E85" s="7">
        <f t="shared" ref="E85:E116" si="14">+(C85-C$7)/C$8</f>
        <v>44484.917745638413</v>
      </c>
      <c r="F85" s="29">
        <f t="shared" ref="F85:F116" si="15">ROUND(2*E85,0)/2</f>
        <v>44485</v>
      </c>
      <c r="H85" s="52"/>
      <c r="J85" s="40"/>
      <c r="K85" s="38">
        <v>-4.6734000003198162E-2</v>
      </c>
      <c r="O85" s="29">
        <f t="shared" ref="O85:O116" ca="1" si="16">+C$11+C$12*E85</f>
        <v>-7.0106299696427343E-2</v>
      </c>
      <c r="Q85" s="53">
        <f t="shared" ref="Q85:Q116" si="17">+C85-15018.5</f>
        <v>37023.921600000001</v>
      </c>
    </row>
    <row r="86" spans="1:17" s="29" customFormat="1" ht="12.95" customHeight="1" x14ac:dyDescent="0.2">
      <c r="A86" s="54" t="s">
        <v>285</v>
      </c>
      <c r="B86" s="54" t="s">
        <v>47</v>
      </c>
      <c r="C86" s="54">
        <v>52045.256399999998</v>
      </c>
      <c r="D86" s="54" t="s">
        <v>72</v>
      </c>
      <c r="E86" s="7">
        <f t="shared" si="14"/>
        <v>44489.907146593483</v>
      </c>
      <c r="F86" s="29">
        <f t="shared" si="15"/>
        <v>44490</v>
      </c>
      <c r="G86" s="29">
        <f t="shared" ref="G86:G91" si="18">+C86-(C$7+F86*C$8)</f>
        <v>-5.2756000004592352E-2</v>
      </c>
      <c r="H86" s="52"/>
      <c r="J86" s="40"/>
      <c r="K86" s="29">
        <f>G86</f>
        <v>-5.2756000004592352E-2</v>
      </c>
      <c r="O86" s="29">
        <f t="shared" ca="1" si="16"/>
        <v>-7.0096813460220161E-2</v>
      </c>
      <c r="Q86" s="53">
        <f t="shared" si="17"/>
        <v>37026.756399999998</v>
      </c>
    </row>
    <row r="87" spans="1:17" s="29" customFormat="1" ht="12.95" customHeight="1" x14ac:dyDescent="0.2">
      <c r="A87" s="54" t="s">
        <v>285</v>
      </c>
      <c r="B87" s="54" t="s">
        <v>54</v>
      </c>
      <c r="C87" s="54">
        <v>52047.245600000002</v>
      </c>
      <c r="D87" s="54" t="s">
        <v>72</v>
      </c>
      <c r="E87" s="7">
        <f t="shared" si="14"/>
        <v>44493.408245923194</v>
      </c>
      <c r="F87" s="29">
        <f t="shared" si="15"/>
        <v>44493.5</v>
      </c>
      <c r="G87" s="29">
        <f t="shared" si="18"/>
        <v>-5.2131399999780115E-2</v>
      </c>
      <c r="H87" s="52"/>
      <c r="J87" s="40"/>
      <c r="K87" s="29">
        <f>G87</f>
        <v>-5.2131399999780115E-2</v>
      </c>
      <c r="O87" s="29">
        <f t="shared" ca="1" si="16"/>
        <v>-7.0090156898535594E-2</v>
      </c>
      <c r="Q87" s="53">
        <f t="shared" si="17"/>
        <v>37028.745600000002</v>
      </c>
    </row>
    <row r="88" spans="1:17" s="29" customFormat="1" ht="12.95" customHeight="1" x14ac:dyDescent="0.2">
      <c r="A88" s="7" t="s">
        <v>51</v>
      </c>
      <c r="B88" s="9"/>
      <c r="C88" s="8">
        <v>52409.448900000003</v>
      </c>
      <c r="D88" s="8">
        <v>6.9999999999999999E-4</v>
      </c>
      <c r="E88" s="7">
        <f t="shared" si="14"/>
        <v>45130.905597041987</v>
      </c>
      <c r="F88" s="29">
        <f t="shared" si="15"/>
        <v>45131</v>
      </c>
      <c r="G88" s="29">
        <f t="shared" si="18"/>
        <v>-5.3636399999959394E-2</v>
      </c>
      <c r="H88" s="52"/>
      <c r="J88" s="29">
        <f>G88</f>
        <v>-5.3636399999959394E-2</v>
      </c>
      <c r="O88" s="29">
        <f t="shared" ca="1" si="16"/>
        <v>-6.8878097473240793E-2</v>
      </c>
      <c r="Q88" s="53">
        <f t="shared" si="17"/>
        <v>37390.948900000003</v>
      </c>
    </row>
    <row r="89" spans="1:17" s="29" customFormat="1" ht="12.95" customHeight="1" x14ac:dyDescent="0.2">
      <c r="A89" s="57" t="s">
        <v>84</v>
      </c>
      <c r="B89" s="58" t="s">
        <v>47</v>
      </c>
      <c r="C89" s="59">
        <v>52435.584499999997</v>
      </c>
      <c r="D89" s="59">
        <v>1E-4</v>
      </c>
      <c r="E89" s="7">
        <f t="shared" si="14"/>
        <v>45176.905663220008</v>
      </c>
      <c r="F89" s="29">
        <f t="shared" si="15"/>
        <v>45177</v>
      </c>
      <c r="G89" s="29">
        <f t="shared" si="18"/>
        <v>-5.3598800004692748E-2</v>
      </c>
      <c r="H89" s="52"/>
      <c r="J89" s="40"/>
      <c r="K89" s="29">
        <f>G89</f>
        <v>-5.3598800004692748E-2</v>
      </c>
      <c r="O89" s="29">
        <f t="shared" ca="1" si="16"/>
        <v>-6.8790638578427502E-2</v>
      </c>
      <c r="Q89" s="53">
        <f t="shared" si="17"/>
        <v>37417.084499999997</v>
      </c>
    </row>
    <row r="90" spans="1:17" s="29" customFormat="1" ht="12.95" customHeight="1" x14ac:dyDescent="0.2">
      <c r="A90" s="7" t="s">
        <v>82</v>
      </c>
      <c r="B90" s="9" t="s">
        <v>47</v>
      </c>
      <c r="C90" s="8">
        <v>52435.584499999997</v>
      </c>
      <c r="D90" s="8">
        <v>1E-4</v>
      </c>
      <c r="E90" s="7">
        <f t="shared" si="14"/>
        <v>45176.905663220008</v>
      </c>
      <c r="F90" s="29">
        <f t="shared" si="15"/>
        <v>45177</v>
      </c>
      <c r="G90" s="29">
        <f t="shared" si="18"/>
        <v>-5.3598800004692748E-2</v>
      </c>
      <c r="H90" s="52"/>
      <c r="J90" s="40"/>
      <c r="K90" s="29">
        <f>G90</f>
        <v>-5.3598800004692748E-2</v>
      </c>
      <c r="O90" s="29">
        <f t="shared" ca="1" si="16"/>
        <v>-6.8790638578427502E-2</v>
      </c>
      <c r="Q90" s="53">
        <f t="shared" si="17"/>
        <v>37417.084499999997</v>
      </c>
    </row>
    <row r="91" spans="1:17" s="29" customFormat="1" ht="12.95" customHeight="1" x14ac:dyDescent="0.2">
      <c r="A91" s="7" t="s">
        <v>59</v>
      </c>
      <c r="B91" s="9" t="s">
        <v>47</v>
      </c>
      <c r="C91" s="8">
        <v>52693.5314</v>
      </c>
      <c r="D91" s="8">
        <v>2.0000000000000001E-4</v>
      </c>
      <c r="E91" s="7">
        <f t="shared" si="14"/>
        <v>45630.906125058173</v>
      </c>
      <c r="F91" s="29">
        <f t="shared" si="15"/>
        <v>45631</v>
      </c>
      <c r="G91" s="29">
        <f t="shared" si="18"/>
        <v>-5.3336400000262074E-2</v>
      </c>
      <c r="H91" s="52"/>
      <c r="J91" s="40"/>
      <c r="K91" s="29">
        <f>G91</f>
        <v>-5.3336400000262074E-2</v>
      </c>
      <c r="O91" s="29">
        <f t="shared" ca="1" si="16"/>
        <v>-6.792745767596034E-2</v>
      </c>
      <c r="Q91" s="53">
        <f t="shared" si="17"/>
        <v>37675.0314</v>
      </c>
    </row>
    <row r="92" spans="1:17" s="29" customFormat="1" ht="12.95" customHeight="1" x14ac:dyDescent="0.2">
      <c r="A92" s="7" t="s">
        <v>46</v>
      </c>
      <c r="B92" s="9" t="s">
        <v>47</v>
      </c>
      <c r="C92" s="8">
        <v>52721.364200000004</v>
      </c>
      <c r="D92" s="8">
        <v>1E-4</v>
      </c>
      <c r="E92" s="7">
        <f t="shared" si="14"/>
        <v>45679.893354810694</v>
      </c>
      <c r="F92" s="29">
        <f t="shared" si="15"/>
        <v>45680</v>
      </c>
      <c r="N92" s="38">
        <v>-6.0592000001634005E-2</v>
      </c>
      <c r="O92" s="29">
        <f t="shared" ca="1" si="16"/>
        <v>-6.7834319353994879E-2</v>
      </c>
      <c r="Q92" s="53">
        <f t="shared" si="17"/>
        <v>37702.864200000004</v>
      </c>
    </row>
    <row r="93" spans="1:17" s="29" customFormat="1" ht="12.95" customHeight="1" x14ac:dyDescent="0.2">
      <c r="A93" s="7" t="s">
        <v>48</v>
      </c>
      <c r="B93" s="9" t="s">
        <v>47</v>
      </c>
      <c r="C93" s="8">
        <v>52721.372199999998</v>
      </c>
      <c r="D93" s="8">
        <v>1E-4</v>
      </c>
      <c r="E93" s="7">
        <f t="shared" si="14"/>
        <v>45679.907435242334</v>
      </c>
      <c r="F93" s="29">
        <f t="shared" si="15"/>
        <v>45680</v>
      </c>
      <c r="G93" s="29">
        <f t="shared" ref="G93:G116" si="19">+C93-(C$7+F93*C$8)</f>
        <v>-5.2592000007280149E-2</v>
      </c>
      <c r="J93" s="29">
        <f>G93</f>
        <v>-5.2592000007280149E-2</v>
      </c>
      <c r="N93" s="29">
        <f>G93</f>
        <v>-5.2592000007280149E-2</v>
      </c>
      <c r="O93" s="29">
        <f t="shared" ca="1" si="16"/>
        <v>-6.7834292583185796E-2</v>
      </c>
      <c r="Q93" s="53">
        <f t="shared" si="17"/>
        <v>37702.872199999998</v>
      </c>
    </row>
    <row r="94" spans="1:17" s="29" customFormat="1" ht="12.95" customHeight="1" x14ac:dyDescent="0.2">
      <c r="A94" s="7" t="s">
        <v>51</v>
      </c>
      <c r="B94" s="55"/>
      <c r="C94" s="8">
        <v>52722.506999999998</v>
      </c>
      <c r="D94" s="8">
        <v>2.2000000000000001E-3</v>
      </c>
      <c r="E94" s="7">
        <f t="shared" si="14"/>
        <v>45681.904744471845</v>
      </c>
      <c r="F94" s="29">
        <f t="shared" si="15"/>
        <v>45682</v>
      </c>
      <c r="G94" s="29">
        <f t="shared" si="19"/>
        <v>-5.412080000678543E-2</v>
      </c>
      <c r="H94" s="52"/>
      <c r="J94" s="29">
        <f>G94</f>
        <v>-5.412080000678543E-2</v>
      </c>
      <c r="O94" s="29">
        <f t="shared" ca="1" si="16"/>
        <v>-6.7830495143913913E-2</v>
      </c>
      <c r="Q94" s="53">
        <f t="shared" si="17"/>
        <v>37704.006999999998</v>
      </c>
    </row>
    <row r="95" spans="1:17" s="29" customFormat="1" ht="12.95" customHeight="1" x14ac:dyDescent="0.2">
      <c r="A95" s="7" t="s">
        <v>51</v>
      </c>
      <c r="B95" s="55"/>
      <c r="C95" s="8">
        <v>52726.485099999998</v>
      </c>
      <c r="D95" s="8">
        <v>2.0000000000000001E-4</v>
      </c>
      <c r="E95" s="7">
        <f t="shared" si="14"/>
        <v>45688.90641511506</v>
      </c>
      <c r="F95" s="29">
        <f t="shared" si="15"/>
        <v>45689</v>
      </c>
      <c r="G95" s="29">
        <f t="shared" si="19"/>
        <v>-5.3171600004134234E-2</v>
      </c>
      <c r="H95" s="52"/>
      <c r="J95" s="29">
        <f>G95</f>
        <v>-5.3171600004134234E-2</v>
      </c>
      <c r="O95" s="29">
        <f t="shared" ca="1" si="16"/>
        <v>-6.7817183024450167E-2</v>
      </c>
      <c r="Q95" s="53">
        <f t="shared" si="17"/>
        <v>37707.985099999998</v>
      </c>
    </row>
    <row r="96" spans="1:17" s="29" customFormat="1" ht="12.95" customHeight="1" x14ac:dyDescent="0.2">
      <c r="A96" s="54" t="s">
        <v>285</v>
      </c>
      <c r="B96" s="54" t="s">
        <v>47</v>
      </c>
      <c r="C96" s="54">
        <v>52744.097999999998</v>
      </c>
      <c r="D96" s="54" t="s">
        <v>90</v>
      </c>
      <c r="E96" s="7">
        <f t="shared" si="14"/>
        <v>45719.906069440462</v>
      </c>
      <c r="F96" s="29">
        <f t="shared" si="15"/>
        <v>45720</v>
      </c>
      <c r="G96" s="29">
        <f t="shared" si="19"/>
        <v>-5.3368000000773463E-2</v>
      </c>
      <c r="H96" s="52"/>
      <c r="J96" s="40"/>
      <c r="K96" s="29">
        <f t="shared" ref="K96:K103" si="20">G96</f>
        <v>-5.3368000000773463E-2</v>
      </c>
      <c r="O96" s="29">
        <f t="shared" ca="1" si="16"/>
        <v>-6.7758244076484273E-2</v>
      </c>
      <c r="Q96" s="53">
        <f t="shared" si="17"/>
        <v>37725.597999999998</v>
      </c>
    </row>
    <row r="97" spans="1:17" s="29" customFormat="1" ht="12.95" customHeight="1" x14ac:dyDescent="0.2">
      <c r="A97" s="54" t="s">
        <v>285</v>
      </c>
      <c r="B97" s="54" t="s">
        <v>47</v>
      </c>
      <c r="C97" s="54">
        <v>52745.234100000001</v>
      </c>
      <c r="D97" s="54" t="s">
        <v>90</v>
      </c>
      <c r="E97" s="7">
        <f t="shared" si="14"/>
        <v>45721.905666740124</v>
      </c>
      <c r="F97" s="29">
        <f t="shared" si="15"/>
        <v>45722</v>
      </c>
      <c r="G97" s="29">
        <f t="shared" si="19"/>
        <v>-5.3596799996739719E-2</v>
      </c>
      <c r="H97" s="52"/>
      <c r="J97" s="40"/>
      <c r="K97" s="29">
        <f t="shared" si="20"/>
        <v>-5.3596799996739719E-2</v>
      </c>
      <c r="O97" s="29">
        <f t="shared" ca="1" si="16"/>
        <v>-6.7754442286955902E-2</v>
      </c>
      <c r="Q97" s="53">
        <f t="shared" si="17"/>
        <v>37726.734100000001</v>
      </c>
    </row>
    <row r="98" spans="1:17" s="29" customFormat="1" ht="12.95" customHeight="1" x14ac:dyDescent="0.2">
      <c r="A98" s="54" t="s">
        <v>285</v>
      </c>
      <c r="B98" s="54" t="s">
        <v>54</v>
      </c>
      <c r="C98" s="54">
        <v>52746.088499999998</v>
      </c>
      <c r="D98" s="54" t="s">
        <v>90</v>
      </c>
      <c r="E98" s="7">
        <f t="shared" si="14"/>
        <v>45723.409456840309</v>
      </c>
      <c r="F98" s="29">
        <f t="shared" si="15"/>
        <v>45723.5</v>
      </c>
      <c r="G98" s="29">
        <f t="shared" si="19"/>
        <v>-5.1443400006974116E-2</v>
      </c>
      <c r="H98" s="52"/>
      <c r="J98" s="40"/>
      <c r="K98" s="29">
        <f t="shared" si="20"/>
        <v>-5.1443400006974116E-2</v>
      </c>
      <c r="O98" s="29">
        <f t="shared" ca="1" si="16"/>
        <v>-6.7751583164543244E-2</v>
      </c>
      <c r="Q98" s="53">
        <f t="shared" si="17"/>
        <v>37727.588499999998</v>
      </c>
    </row>
    <row r="99" spans="1:17" s="29" customFormat="1" ht="12.95" customHeight="1" x14ac:dyDescent="0.2">
      <c r="A99" s="54" t="s">
        <v>285</v>
      </c>
      <c r="B99" s="54" t="s">
        <v>47</v>
      </c>
      <c r="C99" s="54">
        <v>52769.097399999999</v>
      </c>
      <c r="D99" s="54" t="s">
        <v>90</v>
      </c>
      <c r="E99" s="7">
        <f t="shared" si="14"/>
        <v>45763.906362313443</v>
      </c>
      <c r="F99" s="29">
        <f t="shared" si="15"/>
        <v>45764</v>
      </c>
      <c r="G99" s="29">
        <f t="shared" si="19"/>
        <v>-5.3201599999738391E-2</v>
      </c>
      <c r="H99" s="52"/>
      <c r="J99" s="40"/>
      <c r="K99" s="29">
        <f t="shared" si="20"/>
        <v>-5.3201599999738391E-2</v>
      </c>
      <c r="O99" s="29">
        <f t="shared" ca="1" si="16"/>
        <v>-6.7674587305834435E-2</v>
      </c>
      <c r="Q99" s="53">
        <f t="shared" si="17"/>
        <v>37750.597399999999</v>
      </c>
    </row>
    <row r="100" spans="1:17" s="29" customFormat="1" ht="12.95" customHeight="1" x14ac:dyDescent="0.2">
      <c r="A100" s="54" t="s">
        <v>285</v>
      </c>
      <c r="B100" s="54" t="s">
        <v>47</v>
      </c>
      <c r="C100" s="54">
        <v>52770.232600000003</v>
      </c>
      <c r="D100" s="54" t="s">
        <v>90</v>
      </c>
      <c r="E100" s="7">
        <f t="shared" si="14"/>
        <v>45765.90437556454</v>
      </c>
      <c r="F100" s="29">
        <f t="shared" si="15"/>
        <v>45766</v>
      </c>
      <c r="G100" s="29">
        <f t="shared" si="19"/>
        <v>-5.4330400002072565E-2</v>
      </c>
      <c r="H100" s="52"/>
      <c r="J100" s="40"/>
      <c r="K100" s="29">
        <f t="shared" si="20"/>
        <v>-5.4330400002072565E-2</v>
      </c>
      <c r="O100" s="29">
        <f t="shared" ca="1" si="16"/>
        <v>-6.7670788528022094E-2</v>
      </c>
      <c r="Q100" s="53">
        <f t="shared" si="17"/>
        <v>37751.732600000003</v>
      </c>
    </row>
    <row r="101" spans="1:17" s="29" customFormat="1" ht="12.95" customHeight="1" x14ac:dyDescent="0.2">
      <c r="A101" s="54" t="s">
        <v>285</v>
      </c>
      <c r="B101" s="54" t="s">
        <v>54</v>
      </c>
      <c r="C101" s="54">
        <v>52771.086499999998</v>
      </c>
      <c r="D101" s="54" t="s">
        <v>72</v>
      </c>
      <c r="E101" s="7">
        <f t="shared" si="14"/>
        <v>45767.407285637746</v>
      </c>
      <c r="F101" s="29">
        <f t="shared" si="15"/>
        <v>45767.5</v>
      </c>
      <c r="G101" s="29">
        <f t="shared" si="19"/>
        <v>-5.2677000006951857E-2</v>
      </c>
      <c r="H101" s="52"/>
      <c r="J101" s="40"/>
      <c r="K101" s="29">
        <f t="shared" si="20"/>
        <v>-5.2677000006951857E-2</v>
      </c>
      <c r="O101" s="29">
        <f t="shared" ca="1" si="16"/>
        <v>-6.7667931078785007E-2</v>
      </c>
      <c r="Q101" s="53">
        <f t="shared" si="17"/>
        <v>37752.586499999998</v>
      </c>
    </row>
    <row r="102" spans="1:17" s="29" customFormat="1" ht="12.95" customHeight="1" x14ac:dyDescent="0.2">
      <c r="A102" s="57" t="s">
        <v>84</v>
      </c>
      <c r="B102" s="58" t="s">
        <v>47</v>
      </c>
      <c r="C102" s="59">
        <v>52975.909</v>
      </c>
      <c r="D102" s="59">
        <v>1E-4</v>
      </c>
      <c r="E102" s="7">
        <f t="shared" si="14"/>
        <v>46127.905937084404</v>
      </c>
      <c r="F102" s="29">
        <f t="shared" si="15"/>
        <v>46128</v>
      </c>
      <c r="G102" s="29">
        <f t="shared" si="19"/>
        <v>-5.3443199998582713E-2</v>
      </c>
      <c r="H102" s="52"/>
      <c r="J102" s="40"/>
      <c r="K102" s="29">
        <f t="shared" si="20"/>
        <v>-5.3443199998582713E-2</v>
      </c>
      <c r="O102" s="29">
        <f t="shared" ca="1" si="16"/>
        <v>-6.6982523072735792E-2</v>
      </c>
      <c r="Q102" s="53">
        <f t="shared" si="17"/>
        <v>37957.409</v>
      </c>
    </row>
    <row r="103" spans="1:17" s="29" customFormat="1" ht="12.95" customHeight="1" x14ac:dyDescent="0.2">
      <c r="A103" s="7" t="s">
        <v>82</v>
      </c>
      <c r="B103" s="9" t="s">
        <v>47</v>
      </c>
      <c r="C103" s="8">
        <v>52975.909</v>
      </c>
      <c r="D103" s="8">
        <v>1E-4</v>
      </c>
      <c r="E103" s="7">
        <f t="shared" si="14"/>
        <v>46127.905937084404</v>
      </c>
      <c r="F103" s="29">
        <f t="shared" si="15"/>
        <v>46128</v>
      </c>
      <c r="G103" s="29">
        <f t="shared" si="19"/>
        <v>-5.3443199998582713E-2</v>
      </c>
      <c r="H103" s="52"/>
      <c r="J103" s="40"/>
      <c r="K103" s="29">
        <f t="shared" si="20"/>
        <v>-5.3443199998582713E-2</v>
      </c>
      <c r="O103" s="29">
        <f t="shared" ca="1" si="16"/>
        <v>-6.6982523072735792E-2</v>
      </c>
      <c r="Q103" s="53">
        <f t="shared" si="17"/>
        <v>37957.409</v>
      </c>
    </row>
    <row r="104" spans="1:17" s="29" customFormat="1" ht="12.95" customHeight="1" x14ac:dyDescent="0.2">
      <c r="A104" s="7" t="s">
        <v>53</v>
      </c>
      <c r="B104" s="55"/>
      <c r="C104" s="8">
        <v>53065.68</v>
      </c>
      <c r="D104" s="8">
        <v>1.9E-3</v>
      </c>
      <c r="E104" s="7">
        <f t="shared" si="14"/>
        <v>46285.907740787705</v>
      </c>
      <c r="F104" s="29">
        <f t="shared" si="15"/>
        <v>46286</v>
      </c>
      <c r="G104" s="29">
        <f t="shared" si="19"/>
        <v>-5.2418400002352428E-2</v>
      </c>
      <c r="H104" s="52"/>
      <c r="J104" s="29">
        <f>G104</f>
        <v>-5.2418400002352428E-2</v>
      </c>
      <c r="O104" s="29">
        <f t="shared" ca="1" si="16"/>
        <v>-6.6682117784688591E-2</v>
      </c>
      <c r="Q104" s="53">
        <f t="shared" si="17"/>
        <v>38047.18</v>
      </c>
    </row>
    <row r="105" spans="1:17" s="29" customFormat="1" ht="12.95" customHeight="1" x14ac:dyDescent="0.2">
      <c r="A105" s="7" t="s">
        <v>53</v>
      </c>
      <c r="B105" s="55"/>
      <c r="C105" s="8">
        <v>53069.656000000003</v>
      </c>
      <c r="D105" s="8">
        <v>2.5000000000000001E-3</v>
      </c>
      <c r="E105" s="7">
        <f t="shared" si="14"/>
        <v>46292.905715317611</v>
      </c>
      <c r="F105" s="29">
        <f t="shared" si="15"/>
        <v>46293</v>
      </c>
      <c r="G105" s="29">
        <f t="shared" si="19"/>
        <v>-5.3569199997582473E-2</v>
      </c>
      <c r="H105" s="52"/>
      <c r="J105" s="29">
        <f>G105</f>
        <v>-5.3569199997582473E-2</v>
      </c>
      <c r="O105" s="29">
        <f t="shared" ca="1" si="16"/>
        <v>-6.6668812692562238E-2</v>
      </c>
      <c r="Q105" s="53">
        <f t="shared" si="17"/>
        <v>38051.156000000003</v>
      </c>
    </row>
    <row r="106" spans="1:17" s="29" customFormat="1" ht="12.95" customHeight="1" x14ac:dyDescent="0.2">
      <c r="A106" s="8" t="s">
        <v>71</v>
      </c>
      <c r="B106" s="9" t="s">
        <v>47</v>
      </c>
      <c r="C106" s="8">
        <v>53267.376709999997</v>
      </c>
      <c r="D106" s="8">
        <v>1E-3</v>
      </c>
      <c r="E106" s="7">
        <f t="shared" si="14"/>
        <v>46640.90483317856</v>
      </c>
      <c r="F106" s="29">
        <f t="shared" si="15"/>
        <v>46641</v>
      </c>
      <c r="G106" s="29">
        <f t="shared" si="19"/>
        <v>-5.407040000136476E-2</v>
      </c>
      <c r="H106" s="52"/>
      <c r="J106" s="40"/>
      <c r="K106" s="29">
        <f>G106</f>
        <v>-5.407040000136476E-2</v>
      </c>
      <c r="O106" s="29">
        <f t="shared" ca="1" si="16"/>
        <v>-6.6007169769564361E-2</v>
      </c>
      <c r="Q106" s="53">
        <f t="shared" si="17"/>
        <v>38248.876709999997</v>
      </c>
    </row>
    <row r="107" spans="1:17" s="29" customFormat="1" ht="12.95" customHeight="1" x14ac:dyDescent="0.2">
      <c r="A107" s="8" t="s">
        <v>71</v>
      </c>
      <c r="B107" s="9" t="s">
        <v>47</v>
      </c>
      <c r="C107" s="8">
        <v>53355.441680000004</v>
      </c>
      <c r="D107" s="8">
        <v>1E-4</v>
      </c>
      <c r="E107" s="7">
        <f t="shared" si="14"/>
        <v>46795.903932030946</v>
      </c>
      <c r="F107" s="29">
        <f t="shared" si="15"/>
        <v>46796</v>
      </c>
      <c r="G107" s="29">
        <f t="shared" si="19"/>
        <v>-5.4582400000072084E-2</v>
      </c>
      <c r="H107" s="52"/>
      <c r="J107" s="40"/>
      <c r="K107" s="29">
        <f>G107</f>
        <v>-5.4582400000072084E-2</v>
      </c>
      <c r="O107" s="29">
        <f t="shared" ca="1" si="16"/>
        <v>-6.5712473456949833E-2</v>
      </c>
      <c r="Q107" s="53">
        <f t="shared" si="17"/>
        <v>38336.941680000004</v>
      </c>
    </row>
    <row r="108" spans="1:17" s="29" customFormat="1" ht="12.95" customHeight="1" x14ac:dyDescent="0.2">
      <c r="A108" s="7" t="s">
        <v>56</v>
      </c>
      <c r="B108" s="55" t="s">
        <v>47</v>
      </c>
      <c r="C108" s="60">
        <v>53456.007299999997</v>
      </c>
      <c r="D108" s="8">
        <v>1E-4</v>
      </c>
      <c r="E108" s="7">
        <f t="shared" si="14"/>
        <v>46972.904849371058</v>
      </c>
      <c r="F108" s="29">
        <f t="shared" si="15"/>
        <v>46973</v>
      </c>
      <c r="G108" s="29">
        <f t="shared" si="19"/>
        <v>-5.4061200004070997E-2</v>
      </c>
      <c r="H108" s="52"/>
      <c r="J108" s="40"/>
      <c r="K108" s="29">
        <f>G108</f>
        <v>-5.4061200004070997E-2</v>
      </c>
      <c r="O108" s="29">
        <f t="shared" ca="1" si="16"/>
        <v>-6.5375945579976849E-2</v>
      </c>
      <c r="Q108" s="53">
        <f t="shared" si="17"/>
        <v>38437.507299999997</v>
      </c>
    </row>
    <row r="109" spans="1:17" s="29" customFormat="1" ht="12.95" customHeight="1" x14ac:dyDescent="0.2">
      <c r="A109" s="7" t="s">
        <v>56</v>
      </c>
      <c r="B109" s="55" t="s">
        <v>47</v>
      </c>
      <c r="C109" s="60">
        <v>53459.98414</v>
      </c>
      <c r="D109" s="60">
        <v>6.9999999999999994E-5</v>
      </c>
      <c r="E109" s="7">
        <f t="shared" si="14"/>
        <v>46979.904302346295</v>
      </c>
      <c r="F109" s="29">
        <f t="shared" si="15"/>
        <v>46980</v>
      </c>
      <c r="G109" s="29">
        <f t="shared" si="19"/>
        <v>-5.4371999998693354E-2</v>
      </c>
      <c r="H109" s="52"/>
      <c r="J109" s="40"/>
      <c r="K109" s="29">
        <f>G109</f>
        <v>-5.4371999998693354E-2</v>
      </c>
      <c r="O109" s="29">
        <f t="shared" ca="1" si="16"/>
        <v>-6.5362637676915525E-2</v>
      </c>
      <c r="Q109" s="53">
        <f t="shared" si="17"/>
        <v>38441.48414</v>
      </c>
    </row>
    <row r="110" spans="1:17" s="29" customFormat="1" ht="12.95" customHeight="1" x14ac:dyDescent="0.2">
      <c r="A110" s="7" t="s">
        <v>55</v>
      </c>
      <c r="B110" s="55"/>
      <c r="C110" s="8">
        <v>53460.551700000004</v>
      </c>
      <c r="D110" s="8">
        <v>3.0000000000000001E-3</v>
      </c>
      <c r="E110" s="7">
        <f t="shared" si="14"/>
        <v>46980.903238569685</v>
      </c>
      <c r="F110" s="29">
        <f t="shared" si="15"/>
        <v>46981</v>
      </c>
      <c r="G110" s="29">
        <f t="shared" si="19"/>
        <v>-5.4976399995211978E-2</v>
      </c>
      <c r="H110" s="52"/>
      <c r="J110" s="29">
        <f>G110</f>
        <v>-5.4976399995211978E-2</v>
      </c>
      <c r="O110" s="29">
        <f t="shared" ca="1" si="16"/>
        <v>-6.5360738421863393E-2</v>
      </c>
      <c r="Q110" s="53">
        <f t="shared" si="17"/>
        <v>38442.051700000004</v>
      </c>
    </row>
    <row r="111" spans="1:17" s="29" customFormat="1" ht="12.95" customHeight="1" x14ac:dyDescent="0.2">
      <c r="A111" s="7" t="s">
        <v>55</v>
      </c>
      <c r="B111" s="55"/>
      <c r="C111" s="8">
        <v>53464.529600000002</v>
      </c>
      <c r="D111" s="8">
        <v>2.9999999999999997E-4</v>
      </c>
      <c r="E111" s="7">
        <f t="shared" si="14"/>
        <v>46987.904557202106</v>
      </c>
      <c r="F111" s="29">
        <f t="shared" si="15"/>
        <v>46988</v>
      </c>
      <c r="G111" s="29">
        <f t="shared" si="19"/>
        <v>-5.4227199994784314E-2</v>
      </c>
      <c r="H111" s="52"/>
      <c r="J111" s="29">
        <f>G111</f>
        <v>-5.4227199994784314E-2</v>
      </c>
      <c r="O111" s="29">
        <f t="shared" ca="1" si="16"/>
        <v>-6.534742697166987E-2</v>
      </c>
      <c r="Q111" s="53">
        <f t="shared" si="17"/>
        <v>38446.029600000002</v>
      </c>
    </row>
    <row r="112" spans="1:17" s="29" customFormat="1" ht="12.95" customHeight="1" x14ac:dyDescent="0.2">
      <c r="A112" s="7" t="s">
        <v>55</v>
      </c>
      <c r="B112" s="55"/>
      <c r="C112" s="8">
        <v>53472.483899999999</v>
      </c>
      <c r="D112" s="8">
        <v>2.5000000000000001E-3</v>
      </c>
      <c r="E112" s="7">
        <f t="shared" si="14"/>
        <v>47001.904554386019</v>
      </c>
      <c r="F112" s="29">
        <f t="shared" si="15"/>
        <v>47002</v>
      </c>
      <c r="G112" s="29">
        <f t="shared" si="19"/>
        <v>-5.4228799999691546E-2</v>
      </c>
      <c r="H112" s="52"/>
      <c r="J112" s="29">
        <f>G112</f>
        <v>-5.4228799999691546E-2</v>
      </c>
      <c r="O112" s="29">
        <f t="shared" ca="1" si="16"/>
        <v>-6.5320809090809534E-2</v>
      </c>
      <c r="Q112" s="53">
        <f t="shared" si="17"/>
        <v>38453.983899999999</v>
      </c>
    </row>
    <row r="113" spans="1:17" s="29" customFormat="1" ht="12.95" customHeight="1" x14ac:dyDescent="0.2">
      <c r="A113" s="7" t="s">
        <v>56</v>
      </c>
      <c r="B113" s="55" t="s">
        <v>47</v>
      </c>
      <c r="C113" s="60">
        <v>53474.187769999997</v>
      </c>
      <c r="D113" s="8">
        <v>6.0000000000000002E-5</v>
      </c>
      <c r="E113" s="7">
        <f t="shared" si="14"/>
        <v>47004.903457520391</v>
      </c>
      <c r="F113" s="29">
        <f t="shared" si="15"/>
        <v>47005</v>
      </c>
      <c r="G113" s="29">
        <f t="shared" si="19"/>
        <v>-5.4852000008395407E-2</v>
      </c>
      <c r="H113" s="52"/>
      <c r="J113" s="40"/>
      <c r="K113" s="29">
        <f>G113</f>
        <v>-5.4852000008395407E-2</v>
      </c>
      <c r="O113" s="29">
        <f t="shared" ca="1" si="16"/>
        <v>-6.5315107343495313E-2</v>
      </c>
      <c r="Q113" s="53">
        <f t="shared" si="17"/>
        <v>38455.687769999997</v>
      </c>
    </row>
    <row r="114" spans="1:17" s="29" customFormat="1" ht="12.95" customHeight="1" x14ac:dyDescent="0.2">
      <c r="A114" s="7" t="s">
        <v>55</v>
      </c>
      <c r="B114" s="55"/>
      <c r="C114" s="8">
        <v>53484.414100000002</v>
      </c>
      <c r="D114" s="8">
        <v>4.3E-3</v>
      </c>
      <c r="E114" s="7">
        <f t="shared" si="14"/>
        <v>47022.902350094446</v>
      </c>
      <c r="F114" s="29">
        <f t="shared" si="15"/>
        <v>47023</v>
      </c>
      <c r="G114" s="29">
        <f t="shared" si="19"/>
        <v>-5.548119999730261E-2</v>
      </c>
      <c r="H114" s="52"/>
      <c r="J114" s="29">
        <f>G114</f>
        <v>-5.548119999730261E-2</v>
      </c>
      <c r="O114" s="29">
        <f t="shared" ca="1" si="16"/>
        <v>-6.5280886452457942E-2</v>
      </c>
      <c r="Q114" s="53">
        <f t="shared" si="17"/>
        <v>38465.914100000002</v>
      </c>
    </row>
    <row r="115" spans="1:17" s="29" customFormat="1" ht="12.95" customHeight="1" x14ac:dyDescent="0.2">
      <c r="A115" s="7" t="s">
        <v>56</v>
      </c>
      <c r="B115" s="55" t="s">
        <v>47</v>
      </c>
      <c r="C115" s="60">
        <v>53487.256399999998</v>
      </c>
      <c r="D115" s="8">
        <v>2.0000000000000001E-4</v>
      </c>
      <c r="E115" s="7">
        <f t="shared" si="14"/>
        <v>47027.904951454191</v>
      </c>
      <c r="F115" s="29">
        <f t="shared" si="15"/>
        <v>47028</v>
      </c>
      <c r="G115" s="29">
        <f t="shared" si="19"/>
        <v>-5.4003199998987839E-2</v>
      </c>
      <c r="H115" s="52"/>
      <c r="J115" s="40"/>
      <c r="K115" s="29">
        <f>G115</f>
        <v>-5.4003199998987839E-2</v>
      </c>
      <c r="O115" s="29">
        <f t="shared" ca="1" si="16"/>
        <v>-6.5271375118617206E-2</v>
      </c>
      <c r="Q115" s="53">
        <f t="shared" si="17"/>
        <v>38468.756399999998</v>
      </c>
    </row>
    <row r="116" spans="1:17" s="29" customFormat="1" ht="12.95" customHeight="1" x14ac:dyDescent="0.2">
      <c r="A116" s="8" t="s">
        <v>68</v>
      </c>
      <c r="B116" s="9" t="s">
        <v>54</v>
      </c>
      <c r="C116" s="8">
        <v>53758.554900000003</v>
      </c>
      <c r="D116" s="8">
        <v>2.9999999999999997E-4</v>
      </c>
      <c r="E116" s="7">
        <f t="shared" si="14"/>
        <v>47505.404949694144</v>
      </c>
      <c r="F116" s="29">
        <f t="shared" si="15"/>
        <v>47505.5</v>
      </c>
      <c r="G116" s="29">
        <f t="shared" si="19"/>
        <v>-5.4004199992050417E-2</v>
      </c>
      <c r="H116" s="52"/>
      <c r="J116" s="29">
        <f>G116</f>
        <v>-5.4004199992050417E-2</v>
      </c>
      <c r="O116" s="29">
        <f t="shared" ca="1" si="16"/>
        <v>-6.436351507429032E-2</v>
      </c>
      <c r="Q116" s="53">
        <f t="shared" si="17"/>
        <v>38740.054900000003</v>
      </c>
    </row>
    <row r="117" spans="1:17" s="29" customFormat="1" ht="12.95" customHeight="1" x14ac:dyDescent="0.2">
      <c r="A117" s="7" t="s">
        <v>57</v>
      </c>
      <c r="B117" s="55" t="s">
        <v>47</v>
      </c>
      <c r="C117" s="60">
        <v>53800.319000000003</v>
      </c>
      <c r="D117" s="60">
        <v>2.0000000000000001E-4</v>
      </c>
      <c r="E117" s="7">
        <f t="shared" ref="E117:E148" si="21">+(C117-C$7)/C$8</f>
        <v>47578.912019126867</v>
      </c>
      <c r="F117" s="29">
        <f t="shared" ref="F117:F148" si="22">ROUND(2*E117,0)/2</f>
        <v>47579</v>
      </c>
      <c r="H117" s="52"/>
      <c r="J117" s="40"/>
      <c r="K117" s="38">
        <v>-4.9987599995802157E-2</v>
      </c>
      <c r="O117" s="29">
        <f t="shared" ref="O117:O148" ca="1" si="23">+C$11+C$12*E117</f>
        <v>-6.4223757730710193E-2</v>
      </c>
      <c r="Q117" s="53">
        <f t="shared" ref="Q117:Q148" si="24">+C117-15018.5</f>
        <v>38781.819000000003</v>
      </c>
    </row>
    <row r="118" spans="1:17" s="29" customFormat="1" ht="12.95" customHeight="1" x14ac:dyDescent="0.2">
      <c r="A118" s="8" t="s">
        <v>68</v>
      </c>
      <c r="B118" s="55"/>
      <c r="C118" s="8">
        <v>53809.4038</v>
      </c>
      <c r="D118" s="8">
        <v>1E-4</v>
      </c>
      <c r="E118" s="7">
        <f t="shared" si="21"/>
        <v>47594.901757308275</v>
      </c>
      <c r="F118" s="29">
        <f t="shared" si="22"/>
        <v>47595</v>
      </c>
      <c r="G118" s="29">
        <f t="shared" ref="G118:G159" si="25">+C118-(C$7+F118*C$8)</f>
        <v>-5.5818000000726897E-2</v>
      </c>
      <c r="H118" s="52"/>
      <c r="J118" s="29">
        <f>G118</f>
        <v>-5.5818000000726897E-2</v>
      </c>
      <c r="O118" s="29">
        <f t="shared" ca="1" si="23"/>
        <v>-6.4193356799887871E-2</v>
      </c>
      <c r="Q118" s="53">
        <f t="shared" si="24"/>
        <v>38790.9038</v>
      </c>
    </row>
    <row r="119" spans="1:17" s="29" customFormat="1" ht="12.95" customHeight="1" x14ac:dyDescent="0.2">
      <c r="A119" s="8" t="s">
        <v>71</v>
      </c>
      <c r="B119" s="9" t="s">
        <v>47</v>
      </c>
      <c r="C119" s="8">
        <v>53814.518400000001</v>
      </c>
      <c r="D119" s="8">
        <v>2.0000000000000001E-4</v>
      </c>
      <c r="E119" s="7">
        <f t="shared" si="21"/>
        <v>47603.903729272723</v>
      </c>
      <c r="F119" s="29">
        <f t="shared" si="22"/>
        <v>47604</v>
      </c>
      <c r="G119" s="29">
        <f t="shared" si="25"/>
        <v>-5.4697600004146807E-2</v>
      </c>
      <c r="H119" s="52"/>
      <c r="J119" s="40"/>
      <c r="K119" s="29">
        <f>G119</f>
        <v>-5.4697600004146807E-2</v>
      </c>
      <c r="O119" s="29">
        <f t="shared" ca="1" si="23"/>
        <v>-6.4176241552355309E-2</v>
      </c>
      <c r="Q119" s="53">
        <f t="shared" si="24"/>
        <v>38796.018400000001</v>
      </c>
    </row>
    <row r="120" spans="1:17" s="29" customFormat="1" ht="12.95" customHeight="1" x14ac:dyDescent="0.2">
      <c r="A120" s="61" t="s">
        <v>67</v>
      </c>
      <c r="B120" s="55"/>
      <c r="C120" s="60">
        <v>53828.721839999998</v>
      </c>
      <c r="D120" s="60">
        <v>5.0000000000000002E-5</v>
      </c>
      <c r="E120" s="7">
        <f t="shared" si="21"/>
        <v>47628.902550036568</v>
      </c>
      <c r="F120" s="29">
        <f t="shared" si="22"/>
        <v>47629</v>
      </c>
      <c r="G120" s="29">
        <f t="shared" si="25"/>
        <v>-5.536759999813512E-2</v>
      </c>
      <c r="H120" s="52"/>
      <c r="K120" s="29">
        <f>G120</f>
        <v>-5.536759999813512E-2</v>
      </c>
      <c r="O120" s="29">
        <f t="shared" ca="1" si="23"/>
        <v>-6.4128711854741824E-2</v>
      </c>
      <c r="Q120" s="53">
        <f t="shared" si="24"/>
        <v>38810.221839999998</v>
      </c>
    </row>
    <row r="121" spans="1:17" s="29" customFormat="1" ht="12.95" customHeight="1" x14ac:dyDescent="0.2">
      <c r="A121" s="7" t="s">
        <v>60</v>
      </c>
      <c r="B121" s="9" t="s">
        <v>47</v>
      </c>
      <c r="C121" s="8">
        <v>53847.471100000002</v>
      </c>
      <c r="D121" s="8">
        <v>2.0000000000000001E-4</v>
      </c>
      <c r="E121" s="7">
        <f t="shared" si="21"/>
        <v>47661.902259275666</v>
      </c>
      <c r="F121" s="29">
        <f t="shared" si="22"/>
        <v>47662</v>
      </c>
      <c r="G121" s="29">
        <f t="shared" si="25"/>
        <v>-5.5532799997308757E-2</v>
      </c>
      <c r="H121" s="52"/>
      <c r="J121" s="29">
        <f>G121</f>
        <v>-5.5532799997308757E-2</v>
      </c>
      <c r="O121" s="29">
        <f t="shared" ca="1" si="23"/>
        <v>-6.4065970247196249E-2</v>
      </c>
      <c r="Q121" s="53">
        <f t="shared" si="24"/>
        <v>38828.971100000002</v>
      </c>
    </row>
    <row r="122" spans="1:17" s="29" customFormat="1" ht="12.95" customHeight="1" x14ac:dyDescent="0.2">
      <c r="A122" s="8" t="s">
        <v>68</v>
      </c>
      <c r="B122" s="55"/>
      <c r="C122" s="8">
        <v>53864.516199999998</v>
      </c>
      <c r="D122" s="8">
        <v>1E-4</v>
      </c>
      <c r="E122" s="7">
        <f t="shared" si="21"/>
        <v>47691.902554964719</v>
      </c>
      <c r="F122" s="29">
        <f t="shared" si="22"/>
        <v>47692</v>
      </c>
      <c r="G122" s="29">
        <f t="shared" si="25"/>
        <v>-5.5364800005918369E-2</v>
      </c>
      <c r="H122" s="52"/>
      <c r="J122" s="29">
        <f>G122</f>
        <v>-5.5364800005918369E-2</v>
      </c>
      <c r="O122" s="29">
        <f t="shared" ca="1" si="23"/>
        <v>-6.4008931357406776E-2</v>
      </c>
      <c r="Q122" s="53">
        <f t="shared" si="24"/>
        <v>38846.016199999998</v>
      </c>
    </row>
    <row r="123" spans="1:17" s="29" customFormat="1" ht="12.95" customHeight="1" x14ac:dyDescent="0.2">
      <c r="A123" s="8" t="s">
        <v>68</v>
      </c>
      <c r="B123" s="9" t="s">
        <v>54</v>
      </c>
      <c r="C123" s="8">
        <v>53866.506000000001</v>
      </c>
      <c r="D123" s="8">
        <v>4.0000000000000002E-4</v>
      </c>
      <c r="E123" s="7">
        <f t="shared" si="21"/>
        <v>47695.404710326802</v>
      </c>
      <c r="F123" s="29">
        <f t="shared" si="22"/>
        <v>47695.5</v>
      </c>
      <c r="G123" s="29">
        <f t="shared" si="25"/>
        <v>-5.4140200001711491E-2</v>
      </c>
      <c r="H123" s="52"/>
      <c r="J123" s="29">
        <f>G123</f>
        <v>-5.4140200001711491E-2</v>
      </c>
      <c r="O123" s="29">
        <f t="shared" ca="1" si="23"/>
        <v>-6.4002272787911527E-2</v>
      </c>
      <c r="Q123" s="53">
        <f t="shared" si="24"/>
        <v>38848.006000000001</v>
      </c>
    </row>
    <row r="124" spans="1:17" s="29" customFormat="1" ht="12.95" customHeight="1" x14ac:dyDescent="0.2">
      <c r="A124" s="8" t="s">
        <v>71</v>
      </c>
      <c r="B124" s="9" t="s">
        <v>54</v>
      </c>
      <c r="C124" s="8">
        <v>54084.676890000002</v>
      </c>
      <c r="D124" s="8">
        <v>4.0000000000000002E-4</v>
      </c>
      <c r="E124" s="7">
        <f t="shared" si="21"/>
        <v>48079.397248402049</v>
      </c>
      <c r="F124" s="29">
        <f t="shared" si="22"/>
        <v>48079.5</v>
      </c>
      <c r="G124" s="29">
        <f t="shared" si="25"/>
        <v>-5.8379800000693649E-2</v>
      </c>
      <c r="H124" s="52"/>
      <c r="J124" s="40"/>
      <c r="K124" s="29">
        <f>G124</f>
        <v>-5.8379800000693649E-2</v>
      </c>
      <c r="O124" s="29">
        <f t="shared" ca="1" si="23"/>
        <v>-6.3272196381789728E-2</v>
      </c>
      <c r="Q124" s="53">
        <f t="shared" si="24"/>
        <v>39066.176890000002</v>
      </c>
    </row>
    <row r="125" spans="1:17" s="29" customFormat="1" ht="12.95" customHeight="1" x14ac:dyDescent="0.2">
      <c r="A125" s="8" t="s">
        <v>73</v>
      </c>
      <c r="B125" s="9" t="s">
        <v>54</v>
      </c>
      <c r="C125" s="8">
        <v>54653.409039999999</v>
      </c>
      <c r="D125" s="8">
        <v>2.9999999999999997E-4</v>
      </c>
      <c r="E125" s="7">
        <f t="shared" si="21"/>
        <v>49080.396519035683</v>
      </c>
      <c r="F125" s="29">
        <f t="shared" si="22"/>
        <v>49080.5</v>
      </c>
      <c r="G125" s="29">
        <f t="shared" si="25"/>
        <v>-5.8794199998374097E-2</v>
      </c>
      <c r="H125" s="52"/>
      <c r="J125" s="40"/>
      <c r="K125" s="29">
        <f>G125</f>
        <v>-5.8794199998374097E-2</v>
      </c>
      <c r="O125" s="29">
        <f t="shared" ca="1" si="23"/>
        <v>-6.1369018904180672E-2</v>
      </c>
      <c r="Q125" s="53">
        <f t="shared" si="24"/>
        <v>39634.909039999999</v>
      </c>
    </row>
    <row r="126" spans="1:17" s="29" customFormat="1" ht="12.95" customHeight="1" x14ac:dyDescent="0.2">
      <c r="A126" s="7" t="s">
        <v>74</v>
      </c>
      <c r="B126" s="9" t="s">
        <v>54</v>
      </c>
      <c r="C126" s="8">
        <v>54829.541669999999</v>
      </c>
      <c r="D126" s="8">
        <v>2.9999999999999997E-4</v>
      </c>
      <c r="E126" s="7">
        <f t="shared" si="21"/>
        <v>49390.399451285579</v>
      </c>
      <c r="F126" s="29">
        <f t="shared" si="22"/>
        <v>49390.5</v>
      </c>
      <c r="G126" s="29">
        <f t="shared" si="25"/>
        <v>-5.7128200001898222E-2</v>
      </c>
      <c r="H126" s="52"/>
      <c r="J126" s="40"/>
      <c r="K126" s="29">
        <f>G126</f>
        <v>-5.7128200001898222E-2</v>
      </c>
      <c r="O126" s="29">
        <f t="shared" ca="1" si="23"/>
        <v>-6.0779617277267092E-2</v>
      </c>
      <c r="Q126" s="53">
        <f t="shared" si="24"/>
        <v>39811.041669999999</v>
      </c>
    </row>
    <row r="127" spans="1:17" s="29" customFormat="1" ht="12.95" customHeight="1" x14ac:dyDescent="0.2">
      <c r="A127" s="8" t="s">
        <v>80</v>
      </c>
      <c r="B127" s="9" t="s">
        <v>47</v>
      </c>
      <c r="C127" s="8">
        <v>54881.527199999997</v>
      </c>
      <c r="D127" s="8">
        <v>4.0000000000000002E-4</v>
      </c>
      <c r="E127" s="7">
        <f t="shared" si="21"/>
        <v>49481.89678902796</v>
      </c>
      <c r="F127" s="29">
        <f t="shared" si="22"/>
        <v>49482</v>
      </c>
      <c r="G127" s="29">
        <f t="shared" si="25"/>
        <v>-5.864080000173999E-2</v>
      </c>
      <c r="H127" s="52"/>
      <c r="J127" s="29">
        <f>G127</f>
        <v>-5.864080000173999E-2</v>
      </c>
      <c r="O127" s="29">
        <f t="shared" ca="1" si="23"/>
        <v>-6.0605655439770187E-2</v>
      </c>
      <c r="Q127" s="53">
        <f t="shared" si="24"/>
        <v>39863.027199999997</v>
      </c>
    </row>
    <row r="128" spans="1:17" s="29" customFormat="1" ht="12.95" customHeight="1" x14ac:dyDescent="0.2">
      <c r="A128" s="8" t="s">
        <v>70</v>
      </c>
      <c r="B128" s="9" t="s">
        <v>47</v>
      </c>
      <c r="C128" s="8">
        <v>54884.9375</v>
      </c>
      <c r="D128" s="8">
        <v>2.9999999999999997E-4</v>
      </c>
      <c r="E128" s="7">
        <f t="shared" si="21"/>
        <v>49487.89910103484</v>
      </c>
      <c r="F128" s="29">
        <f t="shared" si="22"/>
        <v>49488</v>
      </c>
      <c r="G128" s="29">
        <f t="shared" si="25"/>
        <v>-5.7327200003783219E-2</v>
      </c>
      <c r="H128" s="52"/>
      <c r="J128" s="40"/>
      <c r="K128" s="29">
        <f>G128</f>
        <v>-5.7327200003783219E-2</v>
      </c>
      <c r="O128" s="29">
        <f t="shared" ca="1" si="23"/>
        <v>-6.0594243378482834E-2</v>
      </c>
      <c r="Q128" s="53">
        <f t="shared" si="24"/>
        <v>39866.4375</v>
      </c>
    </row>
    <row r="129" spans="1:17" s="29" customFormat="1" ht="12.95" customHeight="1" x14ac:dyDescent="0.2">
      <c r="A129" s="8" t="s">
        <v>79</v>
      </c>
      <c r="B129" s="9" t="s">
        <v>54</v>
      </c>
      <c r="C129" s="8">
        <v>54924.424400000004</v>
      </c>
      <c r="D129" s="8">
        <v>5.0000000000000001E-4</v>
      </c>
      <c r="E129" s="7">
        <f t="shared" si="21"/>
        <v>49557.398175598479</v>
      </c>
      <c r="F129" s="29">
        <f t="shared" si="22"/>
        <v>49557.5</v>
      </c>
      <c r="G129" s="29">
        <f t="shared" si="25"/>
        <v>-5.785299999115523E-2</v>
      </c>
      <c r="H129" s="52"/>
      <c r="J129" s="29">
        <f>G129</f>
        <v>-5.785299999115523E-2</v>
      </c>
      <c r="O129" s="29">
        <f t="shared" ca="1" si="23"/>
        <v>-6.0462106345715097E-2</v>
      </c>
      <c r="Q129" s="53">
        <f t="shared" si="24"/>
        <v>39905.924400000004</v>
      </c>
    </row>
    <row r="130" spans="1:17" s="29" customFormat="1" ht="12.95" customHeight="1" x14ac:dyDescent="0.2">
      <c r="A130" s="7" t="s">
        <v>74</v>
      </c>
      <c r="B130" s="9" t="s">
        <v>54</v>
      </c>
      <c r="C130" s="8">
        <v>54928.399539999999</v>
      </c>
      <c r="D130" s="8">
        <v>4.0000000000000002E-4</v>
      </c>
      <c r="E130" s="7">
        <f t="shared" si="21"/>
        <v>49564.394636481971</v>
      </c>
      <c r="F130" s="29">
        <f t="shared" si="22"/>
        <v>49564.5</v>
      </c>
      <c r="G130" s="29">
        <f t="shared" si="25"/>
        <v>-5.9863800001039635E-2</v>
      </c>
      <c r="H130" s="52"/>
      <c r="J130" s="40"/>
      <c r="K130" s="29">
        <f t="shared" ref="K130:K144" si="26">G130</f>
        <v>-5.9863800001039635E-2</v>
      </c>
      <c r="O130" s="29">
        <f t="shared" ca="1" si="23"/>
        <v>-6.0448804131450734E-2</v>
      </c>
      <c r="Q130" s="53">
        <f t="shared" si="24"/>
        <v>39909.899539999999</v>
      </c>
    </row>
    <row r="131" spans="1:17" s="29" customFormat="1" ht="12.95" customHeight="1" x14ac:dyDescent="0.2">
      <c r="A131" s="7" t="s">
        <v>74</v>
      </c>
      <c r="B131" s="9" t="s">
        <v>54</v>
      </c>
      <c r="C131" s="8">
        <v>54928.40107</v>
      </c>
      <c r="D131" s="8">
        <v>5.0000000000000001E-4</v>
      </c>
      <c r="E131" s="7">
        <f t="shared" si="21"/>
        <v>49564.397329364532</v>
      </c>
      <c r="F131" s="29">
        <f t="shared" si="22"/>
        <v>49564.5</v>
      </c>
      <c r="G131" s="29">
        <f t="shared" si="25"/>
        <v>-5.833379999967292E-2</v>
      </c>
      <c r="H131" s="52"/>
      <c r="J131" s="40"/>
      <c r="K131" s="29">
        <f t="shared" si="26"/>
        <v>-5.833379999967292E-2</v>
      </c>
      <c r="O131" s="29">
        <f t="shared" ca="1" si="23"/>
        <v>-6.044879901153348E-2</v>
      </c>
      <c r="Q131" s="53">
        <f t="shared" si="24"/>
        <v>39909.90107</v>
      </c>
    </row>
    <row r="132" spans="1:17" s="29" customFormat="1" ht="12.95" customHeight="1" x14ac:dyDescent="0.2">
      <c r="A132" s="7" t="s">
        <v>74</v>
      </c>
      <c r="B132" s="9" t="s">
        <v>54</v>
      </c>
      <c r="C132" s="8">
        <v>54928.401859999998</v>
      </c>
      <c r="D132" s="8">
        <v>4.0000000000000002E-4</v>
      </c>
      <c r="E132" s="7">
        <f t="shared" si="21"/>
        <v>49564.398719807148</v>
      </c>
      <c r="F132" s="29">
        <f t="shared" si="22"/>
        <v>49564.5</v>
      </c>
      <c r="G132" s="29">
        <f t="shared" si="25"/>
        <v>-5.7543800001440104E-2</v>
      </c>
      <c r="H132" s="52"/>
      <c r="J132" s="40"/>
      <c r="K132" s="29">
        <f t="shared" si="26"/>
        <v>-5.7543800001440104E-2</v>
      </c>
      <c r="O132" s="29">
        <f t="shared" ca="1" si="23"/>
        <v>-6.0448796367916099E-2</v>
      </c>
      <c r="Q132" s="53">
        <f t="shared" si="24"/>
        <v>39909.901859999998</v>
      </c>
    </row>
    <row r="133" spans="1:17" s="29" customFormat="1" ht="12.95" customHeight="1" x14ac:dyDescent="0.2">
      <c r="A133" s="62" t="s">
        <v>78</v>
      </c>
      <c r="B133" s="55" t="s">
        <v>47</v>
      </c>
      <c r="C133" s="60">
        <v>55261.629099999998</v>
      </c>
      <c r="D133" s="60">
        <v>1E-4</v>
      </c>
      <c r="E133" s="7">
        <f t="shared" si="21"/>
        <v>50150.896641887448</v>
      </c>
      <c r="F133" s="29">
        <f t="shared" si="22"/>
        <v>50151</v>
      </c>
      <c r="G133" s="29">
        <f t="shared" si="25"/>
        <v>-5.8724399998027366E-2</v>
      </c>
      <c r="H133" s="52"/>
      <c r="J133" s="40"/>
      <c r="K133" s="29">
        <f t="shared" si="26"/>
        <v>-5.8724399998027366E-2</v>
      </c>
      <c r="O133" s="29">
        <f t="shared" ca="1" si="23"/>
        <v>-5.9333701013989243E-2</v>
      </c>
      <c r="Q133" s="53">
        <f t="shared" si="24"/>
        <v>40243.129099999998</v>
      </c>
    </row>
    <row r="134" spans="1:17" s="29" customFormat="1" ht="12.95" customHeight="1" x14ac:dyDescent="0.2">
      <c r="A134" s="62" t="s">
        <v>78</v>
      </c>
      <c r="B134" s="55" t="s">
        <v>47</v>
      </c>
      <c r="C134" s="60">
        <v>55275.833299999998</v>
      </c>
      <c r="D134" s="60">
        <v>1E-4</v>
      </c>
      <c r="E134" s="7">
        <f t="shared" si="21"/>
        <v>50175.896800292307</v>
      </c>
      <c r="F134" s="29">
        <f t="shared" si="22"/>
        <v>50176</v>
      </c>
      <c r="G134" s="29">
        <f t="shared" si="25"/>
        <v>-5.8634400003938936E-2</v>
      </c>
      <c r="H134" s="52"/>
      <c r="J134" s="40"/>
      <c r="K134" s="29">
        <f t="shared" si="26"/>
        <v>-5.8634400003938936E-2</v>
      </c>
      <c r="O134" s="29">
        <f t="shared" ca="1" si="23"/>
        <v>-5.9286168773148878E-2</v>
      </c>
      <c r="Q134" s="53">
        <f t="shared" si="24"/>
        <v>40257.333299999998</v>
      </c>
    </row>
    <row r="135" spans="1:17" s="29" customFormat="1" ht="12.95" customHeight="1" x14ac:dyDescent="0.2">
      <c r="A135" s="8" t="s">
        <v>75</v>
      </c>
      <c r="B135" s="9" t="s">
        <v>47</v>
      </c>
      <c r="C135" s="8">
        <v>55329.811300000001</v>
      </c>
      <c r="D135" s="8">
        <v>2.9999999999999997E-4</v>
      </c>
      <c r="E135" s="7">
        <f t="shared" si="21"/>
        <v>50270.900992740833</v>
      </c>
      <c r="F135" s="29">
        <f t="shared" si="22"/>
        <v>50271</v>
      </c>
      <c r="G135" s="29">
        <f t="shared" si="25"/>
        <v>-5.6252399997902103E-2</v>
      </c>
      <c r="H135" s="52"/>
      <c r="J135" s="40"/>
      <c r="K135" s="29">
        <f t="shared" si="26"/>
        <v>-5.6252399997902103E-2</v>
      </c>
      <c r="O135" s="29">
        <f t="shared" ca="1" si="23"/>
        <v>-5.9105539431399193E-2</v>
      </c>
      <c r="Q135" s="53">
        <f t="shared" si="24"/>
        <v>40311.311300000001</v>
      </c>
    </row>
    <row r="136" spans="1:17" s="29" customFormat="1" ht="12.95" customHeight="1" x14ac:dyDescent="0.2">
      <c r="A136" s="54" t="s">
        <v>508</v>
      </c>
      <c r="B136" s="54" t="s">
        <v>47</v>
      </c>
      <c r="C136" s="54">
        <v>55602.527499999997</v>
      </c>
      <c r="D136" s="54" t="s">
        <v>72</v>
      </c>
      <c r="E136" s="7">
        <f t="shared" si="21"/>
        <v>50750.896219474496</v>
      </c>
      <c r="F136" s="29">
        <f t="shared" si="22"/>
        <v>50751</v>
      </c>
      <c r="G136" s="29">
        <f t="shared" si="25"/>
        <v>-5.8964399999240413E-2</v>
      </c>
      <c r="H136" s="52"/>
      <c r="J136" s="40"/>
      <c r="K136" s="29">
        <f t="shared" si="26"/>
        <v>-5.8964399999240413E-2</v>
      </c>
      <c r="O136" s="29">
        <f t="shared" ca="1" si="23"/>
        <v>-5.8192935265063389E-2</v>
      </c>
      <c r="Q136" s="53">
        <f t="shared" si="24"/>
        <v>40584.027499999997</v>
      </c>
    </row>
    <row r="137" spans="1:17" s="29" customFormat="1" ht="12.95" customHeight="1" x14ac:dyDescent="0.2">
      <c r="A137" s="8" t="s">
        <v>81</v>
      </c>
      <c r="B137" s="9" t="s">
        <v>47</v>
      </c>
      <c r="C137" s="8">
        <v>55617.867200000001</v>
      </c>
      <c r="D137" s="8">
        <v>2.0000000000000001E-4</v>
      </c>
      <c r="E137" s="7">
        <f t="shared" si="21"/>
        <v>50777.894919146645</v>
      </c>
      <c r="F137" s="29">
        <f t="shared" si="22"/>
        <v>50778</v>
      </c>
      <c r="G137" s="29">
        <f t="shared" si="25"/>
        <v>-5.9703200000512879E-2</v>
      </c>
      <c r="H137" s="52"/>
      <c r="J137" s="40"/>
      <c r="K137" s="29">
        <f t="shared" si="26"/>
        <v>-5.9703200000512879E-2</v>
      </c>
      <c r="O137" s="29">
        <f t="shared" ca="1" si="23"/>
        <v>-5.8141603242505321E-2</v>
      </c>
      <c r="Q137" s="53">
        <f t="shared" si="24"/>
        <v>40599.367200000001</v>
      </c>
    </row>
    <row r="138" spans="1:17" s="29" customFormat="1" ht="12.95" customHeight="1" x14ac:dyDescent="0.2">
      <c r="A138" s="8" t="s">
        <v>81</v>
      </c>
      <c r="B138" s="9" t="s">
        <v>47</v>
      </c>
      <c r="C138" s="8">
        <v>55663.889799999997</v>
      </c>
      <c r="D138" s="8">
        <v>2.0000000000000001E-4</v>
      </c>
      <c r="E138" s="7">
        <f t="shared" si="21"/>
        <v>50858.897178351894</v>
      </c>
      <c r="F138" s="29">
        <f t="shared" si="22"/>
        <v>50859</v>
      </c>
      <c r="G138" s="29">
        <f t="shared" si="25"/>
        <v>-5.8419600005436223E-2</v>
      </c>
      <c r="H138" s="52"/>
      <c r="J138" s="40"/>
      <c r="K138" s="29">
        <f t="shared" si="26"/>
        <v>-5.8419600005436223E-2</v>
      </c>
      <c r="O138" s="29">
        <f t="shared" ca="1" si="23"/>
        <v>-5.7987595462602251E-2</v>
      </c>
      <c r="Q138" s="53">
        <f t="shared" si="24"/>
        <v>40645.389799999997</v>
      </c>
    </row>
    <row r="139" spans="1:17" s="29" customFormat="1" ht="12.95" customHeight="1" x14ac:dyDescent="0.2">
      <c r="A139" s="8" t="s">
        <v>83</v>
      </c>
      <c r="B139" s="9" t="s">
        <v>47</v>
      </c>
      <c r="C139" s="8">
        <v>55984.8995</v>
      </c>
      <c r="D139" s="8">
        <v>4.0000000000000002E-4</v>
      </c>
      <c r="E139" s="7">
        <f t="shared" si="21"/>
        <v>51423.891570819993</v>
      </c>
      <c r="F139" s="29">
        <f t="shared" si="22"/>
        <v>51424</v>
      </c>
      <c r="G139" s="29">
        <f t="shared" si="25"/>
        <v>-6.1605599999893457E-2</v>
      </c>
      <c r="H139" s="52"/>
      <c r="J139" s="40"/>
      <c r="K139" s="29">
        <f t="shared" si="26"/>
        <v>-6.1605599999893457E-2</v>
      </c>
      <c r="O139" s="29">
        <f t="shared" ca="1" si="23"/>
        <v>-5.6913384287563096E-2</v>
      </c>
      <c r="Q139" s="53">
        <f t="shared" si="24"/>
        <v>40966.3995</v>
      </c>
    </row>
    <row r="140" spans="1:17" s="29" customFormat="1" ht="12.95" customHeight="1" x14ac:dyDescent="0.2">
      <c r="A140" s="54" t="s">
        <v>529</v>
      </c>
      <c r="B140" s="54" t="s">
        <v>47</v>
      </c>
      <c r="C140" s="54">
        <v>56011.035600000003</v>
      </c>
      <c r="D140" s="54" t="s">
        <v>72</v>
      </c>
      <c r="E140" s="7">
        <f t="shared" si="21"/>
        <v>51469.892517025008</v>
      </c>
      <c r="F140" s="29">
        <f t="shared" si="22"/>
        <v>51470</v>
      </c>
      <c r="G140" s="29">
        <f t="shared" si="25"/>
        <v>-6.106799999543E-2</v>
      </c>
      <c r="H140" s="52"/>
      <c r="J140" s="40"/>
      <c r="K140" s="29">
        <f t="shared" si="26"/>
        <v>-6.106799999543E-2</v>
      </c>
      <c r="O140" s="29">
        <f t="shared" ca="1" si="23"/>
        <v>-5.6825923719574192E-2</v>
      </c>
      <c r="Q140" s="53">
        <f t="shared" si="24"/>
        <v>40992.535600000003</v>
      </c>
    </row>
    <row r="141" spans="1:17" s="29" customFormat="1" ht="12.95" customHeight="1" x14ac:dyDescent="0.2">
      <c r="A141" s="54" t="s">
        <v>529</v>
      </c>
      <c r="B141" s="54" t="s">
        <v>54</v>
      </c>
      <c r="C141" s="54">
        <v>56045.9804</v>
      </c>
      <c r="D141" s="54" t="s">
        <v>72</v>
      </c>
      <c r="E141" s="7">
        <f t="shared" si="21"/>
        <v>51531.397250514114</v>
      </c>
      <c r="F141" s="29">
        <f t="shared" si="22"/>
        <v>51531.5</v>
      </c>
      <c r="G141" s="29">
        <f t="shared" si="25"/>
        <v>-5.8378599998832215E-2</v>
      </c>
      <c r="H141" s="52"/>
      <c r="J141" s="40"/>
      <c r="K141" s="29">
        <f t="shared" si="26"/>
        <v>-5.8378599998832215E-2</v>
      </c>
      <c r="O141" s="29">
        <f t="shared" ca="1" si="23"/>
        <v>-5.670898614831231E-2</v>
      </c>
      <c r="Q141" s="53">
        <f t="shared" si="24"/>
        <v>41027.4804</v>
      </c>
    </row>
    <row r="142" spans="1:17" s="29" customFormat="1" ht="12.95" customHeight="1" x14ac:dyDescent="0.2">
      <c r="A142" s="54" t="s">
        <v>529</v>
      </c>
      <c r="B142" s="54" t="s">
        <v>47</v>
      </c>
      <c r="C142" s="54">
        <v>56046.262199999997</v>
      </c>
      <c r="D142" s="54" t="s">
        <v>72</v>
      </c>
      <c r="E142" s="7">
        <f t="shared" si="21"/>
        <v>51531.893233718969</v>
      </c>
      <c r="F142" s="29">
        <f t="shared" si="22"/>
        <v>51532</v>
      </c>
      <c r="G142" s="29">
        <f t="shared" si="25"/>
        <v>-6.0660800001642201E-2</v>
      </c>
      <c r="H142" s="52"/>
      <c r="J142" s="40"/>
      <c r="K142" s="29">
        <f t="shared" si="26"/>
        <v>-6.0660800001642201E-2</v>
      </c>
      <c r="O142" s="29">
        <f t="shared" ca="1" si="23"/>
        <v>-5.6708043146561513E-2</v>
      </c>
      <c r="Q142" s="53">
        <f t="shared" si="24"/>
        <v>41027.762199999997</v>
      </c>
    </row>
    <row r="143" spans="1:17" s="29" customFormat="1" ht="12.95" customHeight="1" x14ac:dyDescent="0.2">
      <c r="A143" s="8" t="s">
        <v>83</v>
      </c>
      <c r="B143" s="9" t="s">
        <v>47</v>
      </c>
      <c r="C143" s="8">
        <v>56049.6708</v>
      </c>
      <c r="D143" s="8">
        <v>2.0000000000000001E-4</v>
      </c>
      <c r="E143" s="7">
        <f t="shared" si="21"/>
        <v>51537.892553634127</v>
      </c>
      <c r="F143" s="29">
        <f t="shared" si="22"/>
        <v>51538</v>
      </c>
      <c r="G143" s="29">
        <f t="shared" si="25"/>
        <v>-6.1047200004395563E-2</v>
      </c>
      <c r="H143" s="52"/>
      <c r="J143" s="40"/>
      <c r="K143" s="29">
        <f t="shared" si="26"/>
        <v>-6.1047200004395563E-2</v>
      </c>
      <c r="O143" s="29">
        <f t="shared" ca="1" si="23"/>
        <v>-5.669663677407108E-2</v>
      </c>
      <c r="Q143" s="53">
        <f t="shared" si="24"/>
        <v>41031.1708</v>
      </c>
    </row>
    <row r="144" spans="1:17" s="29" customFormat="1" ht="12.95" customHeight="1" x14ac:dyDescent="0.2">
      <c r="A144" s="54" t="s">
        <v>529</v>
      </c>
      <c r="B144" s="54" t="s">
        <v>47</v>
      </c>
      <c r="C144" s="54">
        <v>56058.193700000003</v>
      </c>
      <c r="D144" s="54" t="s">
        <v>72</v>
      </c>
      <c r="E144" s="7">
        <f t="shared" si="21"/>
        <v>51552.893317497546</v>
      </c>
      <c r="F144" s="29">
        <f t="shared" si="22"/>
        <v>51553</v>
      </c>
      <c r="G144" s="29">
        <f t="shared" si="25"/>
        <v>-6.061319999571424E-2</v>
      </c>
      <c r="H144" s="52"/>
      <c r="J144" s="40"/>
      <c r="K144" s="29">
        <f t="shared" si="26"/>
        <v>-6.061319999571424E-2</v>
      </c>
      <c r="O144" s="29">
        <f t="shared" ca="1" si="23"/>
        <v>-5.6668116157953433E-2</v>
      </c>
      <c r="Q144" s="53">
        <f t="shared" si="24"/>
        <v>41039.693700000003</v>
      </c>
    </row>
    <row r="145" spans="1:21" s="29" customFormat="1" ht="12.95" customHeight="1" x14ac:dyDescent="0.2">
      <c r="A145" s="60" t="s">
        <v>85</v>
      </c>
      <c r="B145" s="55" t="s">
        <v>47</v>
      </c>
      <c r="C145" s="60">
        <v>56729.478300000002</v>
      </c>
      <c r="D145" s="60">
        <v>2E-3</v>
      </c>
      <c r="E145" s="7">
        <f t="shared" si="21"/>
        <v>52734.390433473134</v>
      </c>
      <c r="F145" s="29">
        <f t="shared" si="22"/>
        <v>52734.5</v>
      </c>
      <c r="G145" s="29">
        <f t="shared" si="25"/>
        <v>-6.2251800001831725E-2</v>
      </c>
      <c r="H145" s="52"/>
      <c r="J145" s="29">
        <f>G145</f>
        <v>-6.2251800001831725E-2</v>
      </c>
      <c r="O145" s="29">
        <f t="shared" ca="1" si="23"/>
        <v>-5.4421762172539009E-2</v>
      </c>
      <c r="Q145" s="53">
        <f t="shared" si="24"/>
        <v>41710.978300000002</v>
      </c>
    </row>
    <row r="146" spans="1:21" s="29" customFormat="1" ht="12.95" customHeight="1" x14ac:dyDescent="0.2">
      <c r="A146" s="60" t="s">
        <v>85</v>
      </c>
      <c r="B146" s="55" t="s">
        <v>47</v>
      </c>
      <c r="C146" s="60">
        <v>56764.419600000001</v>
      </c>
      <c r="D146" s="60">
        <v>1.1000000000000001E-3</v>
      </c>
      <c r="E146" s="7">
        <f t="shared" si="21"/>
        <v>52795.889006773396</v>
      </c>
      <c r="F146" s="29">
        <f t="shared" si="22"/>
        <v>52796</v>
      </c>
      <c r="G146" s="29">
        <f t="shared" si="25"/>
        <v>-6.3062399996852037E-2</v>
      </c>
      <c r="H146" s="52"/>
      <c r="J146" s="29">
        <f>G146</f>
        <v>-6.3062399996852037E-2</v>
      </c>
      <c r="O146" s="29">
        <f t="shared" ca="1" si="23"/>
        <v>-5.4304836313506105E-2</v>
      </c>
      <c r="Q146" s="53">
        <f t="shared" si="24"/>
        <v>41745.919600000001</v>
      </c>
    </row>
    <row r="147" spans="1:21" s="29" customFormat="1" ht="12.95" customHeight="1" x14ac:dyDescent="0.2">
      <c r="A147" s="8" t="s">
        <v>562</v>
      </c>
      <c r="B147" s="8"/>
      <c r="C147" s="8">
        <v>57097.365599999997</v>
      </c>
      <c r="D147" s="8">
        <v>3.7000000000000002E-3</v>
      </c>
      <c r="E147" s="7">
        <f t="shared" si="21"/>
        <v>53381.891931279039</v>
      </c>
      <c r="F147" s="29">
        <f t="shared" si="22"/>
        <v>53382</v>
      </c>
      <c r="G147" s="29">
        <f t="shared" si="25"/>
        <v>-6.1400800004776102E-2</v>
      </c>
      <c r="H147" s="52"/>
      <c r="J147" s="40"/>
      <c r="K147" s="29">
        <f t="shared" ref="K147:K157" si="27">G147</f>
        <v>-6.1400800004776102E-2</v>
      </c>
      <c r="O147" s="29">
        <f t="shared" ca="1" si="23"/>
        <v>-5.3190682087373431E-2</v>
      </c>
      <c r="Q147" s="53">
        <f t="shared" si="24"/>
        <v>42078.865599999997</v>
      </c>
    </row>
    <row r="148" spans="1:21" s="29" customFormat="1" ht="12.95" customHeight="1" x14ac:dyDescent="0.2">
      <c r="A148" s="63" t="s">
        <v>0</v>
      </c>
      <c r="B148" s="64" t="s">
        <v>47</v>
      </c>
      <c r="C148" s="63">
        <v>57396.217299999997</v>
      </c>
      <c r="D148" s="63" t="s">
        <v>95</v>
      </c>
      <c r="E148" s="7">
        <f t="shared" si="21"/>
        <v>53907.887048185345</v>
      </c>
      <c r="F148" s="29">
        <f t="shared" si="22"/>
        <v>53908</v>
      </c>
      <c r="G148" s="29">
        <f t="shared" si="25"/>
        <v>-6.4175200001045596E-2</v>
      </c>
      <c r="H148" s="52"/>
      <c r="J148" s="40"/>
      <c r="K148" s="29">
        <f t="shared" si="27"/>
        <v>-6.4175200001045596E-2</v>
      </c>
      <c r="O148" s="29">
        <f t="shared" ca="1" si="23"/>
        <v>-5.2190619360859405E-2</v>
      </c>
      <c r="Q148" s="53">
        <f t="shared" si="24"/>
        <v>42377.717299999997</v>
      </c>
    </row>
    <row r="149" spans="1:21" s="29" customFormat="1" ht="12.95" customHeight="1" x14ac:dyDescent="0.2">
      <c r="A149" s="63" t="s">
        <v>0</v>
      </c>
      <c r="B149" s="64" t="s">
        <v>54</v>
      </c>
      <c r="C149" s="63">
        <v>57398.205800000003</v>
      </c>
      <c r="D149" s="63" t="s">
        <v>95</v>
      </c>
      <c r="E149" s="7">
        <f t="shared" ref="E149:E159" si="28">+(C149-C$7)/C$8</f>
        <v>53911.386915477284</v>
      </c>
      <c r="F149" s="29">
        <f t="shared" ref="F149:F180" si="29">ROUND(2*E149,0)/2</f>
        <v>53911.5</v>
      </c>
      <c r="G149" s="29">
        <f t="shared" si="25"/>
        <v>-6.4250599993101787E-2</v>
      </c>
      <c r="H149" s="52"/>
      <c r="J149" s="40"/>
      <c r="K149" s="29">
        <f t="shared" si="27"/>
        <v>-6.4250599993101787E-2</v>
      </c>
      <c r="O149" s="29">
        <f t="shared" ref="O149:O159" ca="1" si="30">+C$11+C$12*E149</f>
        <v>-5.2183965141620645E-2</v>
      </c>
      <c r="Q149" s="53">
        <f t="shared" ref="Q149:Q159" si="31">+C149-15018.5</f>
        <v>42379.705800000003</v>
      </c>
    </row>
    <row r="150" spans="1:21" s="29" customFormat="1" ht="12.95" customHeight="1" x14ac:dyDescent="0.2">
      <c r="A150" s="65" t="s">
        <v>2</v>
      </c>
      <c r="B150" s="66" t="s">
        <v>47</v>
      </c>
      <c r="C150" s="67">
        <v>57474.338199999998</v>
      </c>
      <c r="D150" s="67">
        <v>3.0999999999999999E-3</v>
      </c>
      <c r="E150" s="7">
        <f t="shared" si="28"/>
        <v>54045.384047293352</v>
      </c>
      <c r="F150" s="29">
        <f t="shared" si="29"/>
        <v>54045.5</v>
      </c>
      <c r="G150" s="29">
        <f t="shared" si="25"/>
        <v>-6.5880200003448408E-2</v>
      </c>
      <c r="H150" s="52"/>
      <c r="J150" s="40"/>
      <c r="K150" s="29">
        <f t="shared" si="27"/>
        <v>-6.5880200003448408E-2</v>
      </c>
      <c r="O150" s="29">
        <f t="shared" ca="1" si="30"/>
        <v>-5.1929199398209933E-2</v>
      </c>
      <c r="Q150" s="53">
        <f t="shared" si="31"/>
        <v>42455.838199999998</v>
      </c>
    </row>
    <row r="151" spans="1:21" s="29" customFormat="1" ht="12.95" customHeight="1" x14ac:dyDescent="0.2">
      <c r="A151" s="68" t="s">
        <v>563</v>
      </c>
      <c r="B151" s="69" t="s">
        <v>54</v>
      </c>
      <c r="C151" s="70">
        <v>57474.340620000003</v>
      </c>
      <c r="D151" s="70">
        <v>2.9999999999999997E-4</v>
      </c>
      <c r="E151" s="7">
        <f t="shared" si="28"/>
        <v>54045.388306623936</v>
      </c>
      <c r="F151" s="29">
        <f t="shared" si="29"/>
        <v>54045.5</v>
      </c>
      <c r="G151" s="29">
        <f t="shared" si="25"/>
        <v>-6.3460199999099132E-2</v>
      </c>
      <c r="H151" s="52"/>
      <c r="J151" s="40"/>
      <c r="K151" s="29">
        <f t="shared" si="27"/>
        <v>-6.3460199999099132E-2</v>
      </c>
      <c r="O151" s="29">
        <f t="shared" ca="1" si="30"/>
        <v>-5.1929191300040159E-2</v>
      </c>
      <c r="Q151" s="53">
        <f t="shared" si="31"/>
        <v>42455.840620000003</v>
      </c>
    </row>
    <row r="152" spans="1:21" s="29" customFormat="1" ht="12.95" customHeight="1" x14ac:dyDescent="0.2">
      <c r="A152" s="65" t="s">
        <v>2</v>
      </c>
      <c r="B152" s="66" t="s">
        <v>47</v>
      </c>
      <c r="C152" s="67">
        <v>57474.625899999999</v>
      </c>
      <c r="D152" s="67">
        <v>1E-4</v>
      </c>
      <c r="E152" s="7">
        <f t="shared" si="28"/>
        <v>54045.890414816553</v>
      </c>
      <c r="F152" s="29">
        <f t="shared" si="29"/>
        <v>54046</v>
      </c>
      <c r="G152" s="29">
        <f t="shared" si="25"/>
        <v>-6.2262400002509821E-2</v>
      </c>
      <c r="H152" s="52"/>
      <c r="J152" s="40"/>
      <c r="K152" s="29">
        <f t="shared" si="27"/>
        <v>-6.2262400002509821E-2</v>
      </c>
      <c r="O152" s="29">
        <f t="shared" ca="1" si="30"/>
        <v>-5.1928236652987417E-2</v>
      </c>
      <c r="Q152" s="53">
        <f t="shared" si="31"/>
        <v>42456.125899999999</v>
      </c>
    </row>
    <row r="153" spans="1:21" s="29" customFormat="1" ht="12.95" customHeight="1" x14ac:dyDescent="0.2">
      <c r="A153" s="71" t="s">
        <v>1</v>
      </c>
      <c r="B153" s="72" t="s">
        <v>47</v>
      </c>
      <c r="C153" s="72">
        <v>57810.407500000001</v>
      </c>
      <c r="D153" s="72">
        <v>5.9999999999999995E-4</v>
      </c>
      <c r="E153" s="7">
        <f t="shared" si="28"/>
        <v>54636.884148320452</v>
      </c>
      <c r="F153" s="29">
        <f t="shared" si="29"/>
        <v>54637</v>
      </c>
      <c r="G153" s="29">
        <f t="shared" si="25"/>
        <v>-6.5822799995657988E-2</v>
      </c>
      <c r="H153" s="52"/>
      <c r="J153" s="40"/>
      <c r="K153" s="29">
        <f t="shared" si="27"/>
        <v>-6.5822799995657988E-2</v>
      </c>
      <c r="O153" s="29">
        <f t="shared" ca="1" si="30"/>
        <v>-5.0804593513566615E-2</v>
      </c>
      <c r="Q153" s="53">
        <f t="shared" si="31"/>
        <v>42791.907500000001</v>
      </c>
    </row>
    <row r="154" spans="1:21" s="29" customFormat="1" ht="12.95" customHeight="1" x14ac:dyDescent="0.2">
      <c r="A154" s="73" t="s">
        <v>564</v>
      </c>
      <c r="B154" s="74" t="s">
        <v>54</v>
      </c>
      <c r="C154" s="75">
        <v>57845.352359999903</v>
      </c>
      <c r="D154" s="75">
        <v>5.9999999999999995E-4</v>
      </c>
      <c r="E154" s="7">
        <f t="shared" si="28"/>
        <v>54698.388987412625</v>
      </c>
      <c r="F154" s="29">
        <f t="shared" si="29"/>
        <v>54698.5</v>
      </c>
      <c r="G154" s="29">
        <f t="shared" si="25"/>
        <v>-6.3073400102439336E-2</v>
      </c>
      <c r="H154" s="52"/>
      <c r="J154" s="40"/>
      <c r="K154" s="29">
        <f t="shared" si="27"/>
        <v>-6.3073400102439336E-2</v>
      </c>
      <c r="O154" s="29">
        <f t="shared" ca="1" si="30"/>
        <v>-5.0687655741523993E-2</v>
      </c>
      <c r="Q154" s="53">
        <f t="shared" si="31"/>
        <v>42826.852359999903</v>
      </c>
    </row>
    <row r="155" spans="1:21" s="29" customFormat="1" ht="12.95" customHeight="1" x14ac:dyDescent="0.2">
      <c r="A155" s="56" t="s">
        <v>566</v>
      </c>
      <c r="B155" s="7"/>
      <c r="C155" s="8">
        <v>58169.771000000001</v>
      </c>
      <c r="D155" s="8">
        <v>1E-3</v>
      </c>
      <c r="E155" s="7">
        <f t="shared" si="28"/>
        <v>55269.383298214394</v>
      </c>
      <c r="F155" s="29">
        <f t="shared" si="29"/>
        <v>55269.5</v>
      </c>
      <c r="G155" s="29">
        <f t="shared" si="25"/>
        <v>-6.630579999909969E-2</v>
      </c>
      <c r="H155" s="52"/>
      <c r="J155" s="40"/>
      <c r="K155" s="29">
        <f t="shared" si="27"/>
        <v>-6.630579999909969E-2</v>
      </c>
      <c r="O155" s="29">
        <f t="shared" ca="1" si="30"/>
        <v>-4.9602037056234685E-2</v>
      </c>
      <c r="Q155" s="53">
        <f t="shared" si="31"/>
        <v>43151.271000000001</v>
      </c>
    </row>
    <row r="156" spans="1:21" s="29" customFormat="1" ht="12.95" customHeight="1" x14ac:dyDescent="0.2">
      <c r="A156" s="24" t="s">
        <v>567</v>
      </c>
      <c r="B156" s="25" t="s">
        <v>47</v>
      </c>
      <c r="C156" s="27">
        <v>59266.3249</v>
      </c>
      <c r="D156" s="28">
        <v>3.8999999999999998E-3</v>
      </c>
      <c r="E156" s="7">
        <f t="shared" si="28"/>
        <v>57199.377328111368</v>
      </c>
      <c r="F156" s="29">
        <f t="shared" si="29"/>
        <v>57199.5</v>
      </c>
      <c r="G156" s="29">
        <f t="shared" si="25"/>
        <v>-6.9697799997811671E-2</v>
      </c>
      <c r="H156" s="52"/>
      <c r="J156" s="40"/>
      <c r="K156" s="29">
        <f t="shared" si="27"/>
        <v>-6.9697799997811671E-2</v>
      </c>
      <c r="O156" s="29">
        <f t="shared" ca="1" si="30"/>
        <v>-4.5932582664629823E-2</v>
      </c>
      <c r="Q156" s="53">
        <f t="shared" si="31"/>
        <v>44247.8249</v>
      </c>
    </row>
    <row r="157" spans="1:21" s="29" customFormat="1" ht="12.95" customHeight="1" x14ac:dyDescent="0.2">
      <c r="A157" s="24" t="s">
        <v>567</v>
      </c>
      <c r="B157" s="25" t="s">
        <v>47</v>
      </c>
      <c r="C157" s="27">
        <v>59266.609199999999</v>
      </c>
      <c r="D157" s="28">
        <v>1.5E-3</v>
      </c>
      <c r="E157" s="7">
        <f t="shared" si="28"/>
        <v>57199.877711451118</v>
      </c>
      <c r="F157" s="29">
        <f t="shared" si="29"/>
        <v>57200</v>
      </c>
      <c r="G157" s="29">
        <f t="shared" si="25"/>
        <v>-6.9479999998293351E-2</v>
      </c>
      <c r="H157" s="52"/>
      <c r="J157" s="40"/>
      <c r="K157" s="29">
        <f t="shared" si="27"/>
        <v>-6.9479999998293351E-2</v>
      </c>
      <c r="O157" s="29">
        <f t="shared" ca="1" si="30"/>
        <v>-4.593163129700116E-2</v>
      </c>
      <c r="Q157" s="53">
        <f t="shared" si="31"/>
        <v>44248.109199999999</v>
      </c>
    </row>
    <row r="158" spans="1:21" s="29" customFormat="1" ht="12.95" customHeight="1" x14ac:dyDescent="0.2">
      <c r="A158" s="26" t="s">
        <v>568</v>
      </c>
      <c r="B158" s="76" t="s">
        <v>47</v>
      </c>
      <c r="C158" s="77">
        <v>59354.858999999997</v>
      </c>
      <c r="D158" s="78">
        <v>1E-3</v>
      </c>
      <c r="E158" s="7">
        <f t="shared" si="28"/>
        <v>57355.202121076218</v>
      </c>
      <c r="F158" s="29">
        <f t="shared" si="29"/>
        <v>57355</v>
      </c>
      <c r="G158" s="29">
        <f t="shared" si="25"/>
        <v>0.11483799999405164</v>
      </c>
      <c r="H158" s="52"/>
      <c r="J158" s="40"/>
      <c r="O158" s="29">
        <f t="shared" ca="1" si="30"/>
        <v>-4.5636316478305752E-2</v>
      </c>
      <c r="Q158" s="53">
        <f t="shared" si="31"/>
        <v>44336.358999999997</v>
      </c>
      <c r="U158" s="29">
        <f>G158</f>
        <v>0.11483799999405164</v>
      </c>
    </row>
    <row r="159" spans="1:21" s="29" customFormat="1" ht="12.95" customHeight="1" x14ac:dyDescent="0.2">
      <c r="A159" s="41" t="s">
        <v>565</v>
      </c>
      <c r="C159" s="23">
        <v>59379.674599999998</v>
      </c>
      <c r="D159" s="23">
        <v>2.0000000000000001E-4</v>
      </c>
      <c r="E159" s="7">
        <f t="shared" si="28"/>
        <v>57398.878916032045</v>
      </c>
      <c r="F159" s="29">
        <f t="shared" si="29"/>
        <v>57399</v>
      </c>
      <c r="G159" s="29">
        <f t="shared" si="25"/>
        <v>-6.8795600003795698E-2</v>
      </c>
      <c r="H159" s="52"/>
      <c r="J159" s="40"/>
      <c r="K159" s="29">
        <f>G159</f>
        <v>-6.8795600003795698E-2</v>
      </c>
      <c r="O159" s="29">
        <f t="shared" ca="1" si="30"/>
        <v>-4.5553274766995153E-2</v>
      </c>
      <c r="Q159" s="53">
        <f t="shared" si="31"/>
        <v>44361.174599999998</v>
      </c>
    </row>
    <row r="160" spans="1:21" s="29" customFormat="1" ht="12.95" customHeight="1" x14ac:dyDescent="0.2">
      <c r="C160" s="52"/>
      <c r="D160" s="52"/>
    </row>
    <row r="161" s="29" customFormat="1" ht="12.95" customHeight="1" x14ac:dyDescent="0.2"/>
    <row r="162" s="29" customFormat="1" ht="12.95" customHeight="1" x14ac:dyDescent="0.2"/>
    <row r="163" s="29" customFormat="1" ht="12.95" customHeight="1" x14ac:dyDescent="0.2"/>
    <row r="164" s="29" customFormat="1" ht="12.95" customHeight="1" x14ac:dyDescent="0.2"/>
    <row r="165" s="29" customFormat="1" ht="12.95" customHeight="1" x14ac:dyDescent="0.2"/>
    <row r="166" s="29" customFormat="1" ht="12.95" customHeight="1" x14ac:dyDescent="0.2"/>
    <row r="167" s="29" customFormat="1" ht="12.95" customHeight="1" x14ac:dyDescent="0.2"/>
    <row r="168" s="29" customFormat="1" ht="12.95" customHeight="1" x14ac:dyDescent="0.2"/>
    <row r="169" s="29" customFormat="1" ht="12.95" customHeight="1" x14ac:dyDescent="0.2"/>
    <row r="170" s="29" customFormat="1" ht="12.95" customHeight="1" x14ac:dyDescent="0.2"/>
    <row r="171" s="29" customFormat="1" ht="12.95" customHeight="1" x14ac:dyDescent="0.2"/>
    <row r="172" s="29" customFormat="1" ht="12.95" customHeight="1" x14ac:dyDescent="0.2"/>
    <row r="173" s="29" customFormat="1" ht="12.95" customHeight="1" x14ac:dyDescent="0.2"/>
    <row r="174" s="29" customFormat="1" ht="12.95" customHeight="1" x14ac:dyDescent="0.2"/>
    <row r="175" s="29" customFormat="1" ht="12.95" customHeight="1" x14ac:dyDescent="0.2"/>
    <row r="176" s="29" customFormat="1" ht="12.95" customHeight="1" x14ac:dyDescent="0.2"/>
    <row r="177" s="29" customFormat="1" ht="12.95" customHeight="1" x14ac:dyDescent="0.2"/>
    <row r="178" s="29" customFormat="1" ht="12.95" customHeight="1" x14ac:dyDescent="0.2"/>
    <row r="179" s="29" customFormat="1" ht="12.95" customHeight="1" x14ac:dyDescent="0.2"/>
    <row r="180" s="29" customFormat="1" ht="12.95" customHeight="1" x14ac:dyDescent="0.2"/>
    <row r="181" s="29" customFormat="1" ht="12.95" customHeight="1" x14ac:dyDescent="0.2"/>
    <row r="182" s="29" customFormat="1" ht="12.95" customHeight="1" x14ac:dyDescent="0.2"/>
    <row r="183" s="29" customFormat="1" ht="12.95" customHeight="1" x14ac:dyDescent="0.2"/>
    <row r="184" s="29" customFormat="1" ht="12.95" customHeight="1" x14ac:dyDescent="0.2"/>
    <row r="185" s="29" customFormat="1" ht="12.95" customHeight="1" x14ac:dyDescent="0.2"/>
    <row r="186" s="29" customFormat="1" ht="12.95" customHeight="1" x14ac:dyDescent="0.2"/>
    <row r="187" s="29" customFormat="1" ht="12.95" customHeight="1" x14ac:dyDescent="0.2"/>
    <row r="188" s="29" customFormat="1" ht="12.95" customHeight="1" x14ac:dyDescent="0.2"/>
    <row r="189" s="29" customFormat="1" ht="12.95" customHeight="1" x14ac:dyDescent="0.2"/>
    <row r="190" s="29" customFormat="1" ht="12.95" customHeight="1" x14ac:dyDescent="0.2"/>
    <row r="191" s="29" customFormat="1" ht="12.95" customHeight="1" x14ac:dyDescent="0.2"/>
    <row r="192" s="29" customFormat="1" ht="12.95" customHeight="1" x14ac:dyDescent="0.2"/>
    <row r="193" s="29" customFormat="1" ht="12.95" customHeight="1" x14ac:dyDescent="0.2"/>
    <row r="194" s="29" customFormat="1" ht="12.95" customHeight="1" x14ac:dyDescent="0.2"/>
    <row r="195" s="29" customFormat="1" ht="12.95" customHeight="1" x14ac:dyDescent="0.2"/>
    <row r="196" s="29" customFormat="1" ht="12.95" customHeight="1" x14ac:dyDescent="0.2"/>
    <row r="197" s="29" customFormat="1" ht="12.95" customHeight="1" x14ac:dyDescent="0.2"/>
    <row r="198" s="29" customFormat="1" ht="12.95" customHeight="1" x14ac:dyDescent="0.2"/>
    <row r="199" s="29" customFormat="1" ht="12.95" customHeight="1" x14ac:dyDescent="0.2"/>
    <row r="200" s="29" customFormat="1" ht="12.95" customHeight="1" x14ac:dyDescent="0.2"/>
    <row r="201" s="29" customFormat="1" ht="12.95" customHeight="1" x14ac:dyDescent="0.2"/>
    <row r="202" s="29" customFormat="1" ht="12.95" customHeight="1" x14ac:dyDescent="0.2"/>
    <row r="203" s="29" customFormat="1" ht="12.95" customHeight="1" x14ac:dyDescent="0.2"/>
    <row r="204" s="29" customFormat="1" ht="12.95" customHeight="1" x14ac:dyDescent="0.2"/>
    <row r="205" s="29" customFormat="1" ht="12.95" customHeight="1" x14ac:dyDescent="0.2"/>
    <row r="206" s="29" customFormat="1" ht="12.95" customHeight="1" x14ac:dyDescent="0.2"/>
    <row r="207" s="29" customFormat="1" ht="12.95" customHeight="1" x14ac:dyDescent="0.2"/>
    <row r="208" s="29" customFormat="1" ht="12.95" customHeight="1" x14ac:dyDescent="0.2"/>
    <row r="209" s="29" customFormat="1" ht="12.95" customHeight="1" x14ac:dyDescent="0.2"/>
    <row r="210" s="29" customFormat="1" ht="12.95" customHeight="1" x14ac:dyDescent="0.2"/>
    <row r="211" s="29" customFormat="1" ht="12.95" customHeight="1" x14ac:dyDescent="0.2"/>
    <row r="212" s="29" customFormat="1" ht="12.95" customHeight="1" x14ac:dyDescent="0.2"/>
    <row r="213" s="29" customFormat="1" ht="12.95" customHeight="1" x14ac:dyDescent="0.2"/>
    <row r="214" s="29" customFormat="1" ht="12.95" customHeight="1" x14ac:dyDescent="0.2"/>
    <row r="215" s="29" customFormat="1" ht="12.95" customHeight="1" x14ac:dyDescent="0.2"/>
    <row r="216" s="29" customFormat="1" ht="12.95" customHeight="1" x14ac:dyDescent="0.2"/>
    <row r="217" s="29" customFormat="1" ht="12.95" customHeight="1" x14ac:dyDescent="0.2"/>
    <row r="218" s="29" customFormat="1" ht="12.95" customHeight="1" x14ac:dyDescent="0.2"/>
    <row r="219" s="29" customFormat="1" ht="12.95" customHeight="1" x14ac:dyDescent="0.2"/>
    <row r="220" s="29" customFormat="1" ht="12.95" customHeight="1" x14ac:dyDescent="0.2"/>
    <row r="221" s="29" customFormat="1" ht="12.95" customHeight="1" x14ac:dyDescent="0.2"/>
    <row r="222" s="29" customFormat="1" ht="12.95" customHeight="1" x14ac:dyDescent="0.2"/>
    <row r="223" s="29" customFormat="1" ht="12.95" customHeight="1" x14ac:dyDescent="0.2"/>
    <row r="224" s="29" customFormat="1" ht="12.95" customHeight="1" x14ac:dyDescent="0.2"/>
    <row r="225" s="29" customFormat="1" ht="12.95" customHeight="1" x14ac:dyDescent="0.2"/>
    <row r="226" s="29" customFormat="1" ht="12.95" customHeight="1" x14ac:dyDescent="0.2"/>
    <row r="227" s="29" customFormat="1" ht="12.95" customHeight="1" x14ac:dyDescent="0.2"/>
    <row r="228" s="29" customFormat="1" ht="12.95" customHeight="1" x14ac:dyDescent="0.2"/>
    <row r="229" s="29" customFormat="1" ht="12.95" customHeight="1" x14ac:dyDescent="0.2"/>
    <row r="230" s="29" customFormat="1" ht="12.95" customHeight="1" x14ac:dyDescent="0.2"/>
    <row r="231" s="29" customFormat="1" ht="12.95" customHeight="1" x14ac:dyDescent="0.2"/>
    <row r="232" s="29" customFormat="1" ht="12.95" customHeight="1" x14ac:dyDescent="0.2"/>
    <row r="233" s="29" customFormat="1" ht="12.95" customHeight="1" x14ac:dyDescent="0.2"/>
    <row r="234" s="29" customFormat="1" ht="12.95" customHeight="1" x14ac:dyDescent="0.2"/>
    <row r="235" s="29" customFormat="1" ht="12.95" customHeight="1" x14ac:dyDescent="0.2"/>
    <row r="236" s="29" customFormat="1" ht="12.95" customHeight="1" x14ac:dyDescent="0.2"/>
    <row r="237" s="29" customFormat="1" ht="12.95" customHeight="1" x14ac:dyDescent="0.2"/>
    <row r="238" s="29" customFormat="1" ht="12.95" customHeight="1" x14ac:dyDescent="0.2"/>
    <row r="239" s="29" customFormat="1" ht="12.95" customHeight="1" x14ac:dyDescent="0.2"/>
    <row r="240" s="29" customFormat="1" ht="12.95" customHeight="1" x14ac:dyDescent="0.2"/>
    <row r="241" s="29" customFormat="1" ht="12.95" customHeight="1" x14ac:dyDescent="0.2"/>
    <row r="242" s="29" customFormat="1" ht="12.95" customHeight="1" x14ac:dyDescent="0.2"/>
    <row r="243" s="29" customFormat="1" ht="12.95" customHeight="1" x14ac:dyDescent="0.2"/>
    <row r="244" s="29" customFormat="1" ht="12.95" customHeight="1" x14ac:dyDescent="0.2"/>
    <row r="245" s="29" customFormat="1" ht="12.95" customHeight="1" x14ac:dyDescent="0.2"/>
    <row r="246" s="29" customFormat="1" ht="12.95" customHeight="1" x14ac:dyDescent="0.2"/>
    <row r="247" s="29" customFormat="1" ht="12.95" customHeight="1" x14ac:dyDescent="0.2"/>
    <row r="248" s="29" customFormat="1" ht="12.95" customHeight="1" x14ac:dyDescent="0.2"/>
    <row r="249" s="29" customFormat="1" ht="12.95" customHeight="1" x14ac:dyDescent="0.2"/>
    <row r="250" s="29" customFormat="1" ht="12.95" customHeight="1" x14ac:dyDescent="0.2"/>
    <row r="251" s="29" customFormat="1" ht="12.95" customHeight="1" x14ac:dyDescent="0.2"/>
    <row r="252" s="29" customFormat="1" ht="12.95" customHeight="1" x14ac:dyDescent="0.2"/>
    <row r="253" s="29" customFormat="1" ht="12.95" customHeight="1" x14ac:dyDescent="0.2"/>
    <row r="254" s="29" customFormat="1" ht="12.95" customHeight="1" x14ac:dyDescent="0.2"/>
    <row r="255" s="29" customFormat="1" ht="12.95" customHeight="1" x14ac:dyDescent="0.2"/>
    <row r="256" s="29" customFormat="1" ht="12.95" customHeight="1" x14ac:dyDescent="0.2"/>
    <row r="257" s="29" customFormat="1" ht="12.95" customHeight="1" x14ac:dyDescent="0.2"/>
    <row r="258" s="29" customFormat="1" ht="12.95" customHeight="1" x14ac:dyDescent="0.2"/>
    <row r="259" s="29" customFormat="1" ht="12.95" customHeight="1" x14ac:dyDescent="0.2"/>
    <row r="260" s="29" customFormat="1" ht="12.95" customHeight="1" x14ac:dyDescent="0.2"/>
    <row r="261" s="29" customFormat="1" ht="12.95" customHeight="1" x14ac:dyDescent="0.2"/>
    <row r="262" s="29" customFormat="1" ht="12.95" customHeight="1" x14ac:dyDescent="0.2"/>
    <row r="263" s="29" customFormat="1" ht="12.95" customHeight="1" x14ac:dyDescent="0.2"/>
    <row r="264" s="29" customFormat="1" ht="12.95" customHeight="1" x14ac:dyDescent="0.2"/>
    <row r="265" s="29" customFormat="1" ht="12.95" customHeight="1" x14ac:dyDescent="0.2"/>
    <row r="266" s="29" customFormat="1" ht="12.95" customHeight="1" x14ac:dyDescent="0.2"/>
    <row r="267" s="29" customFormat="1" ht="12.95" customHeight="1" x14ac:dyDescent="0.2"/>
    <row r="268" s="29" customFormat="1" ht="12.95" customHeight="1" x14ac:dyDescent="0.2"/>
    <row r="269" s="29" customFormat="1" ht="12.95" customHeight="1" x14ac:dyDescent="0.2"/>
    <row r="270" s="29" customFormat="1" ht="12.95" customHeight="1" x14ac:dyDescent="0.2"/>
    <row r="271" s="29" customFormat="1" ht="12.95" customHeight="1" x14ac:dyDescent="0.2"/>
    <row r="272" s="29" customFormat="1" ht="12.95" customHeight="1" x14ac:dyDescent="0.2"/>
    <row r="273" s="29" customFormat="1" ht="12.95" customHeight="1" x14ac:dyDescent="0.2"/>
    <row r="274" s="29" customFormat="1" ht="12.95" customHeight="1" x14ac:dyDescent="0.2"/>
    <row r="275" s="29" customFormat="1" ht="12.95" customHeight="1" x14ac:dyDescent="0.2"/>
    <row r="276" s="29" customFormat="1" ht="12.95" customHeight="1" x14ac:dyDescent="0.2"/>
    <row r="277" s="29" customFormat="1" ht="12.95" customHeight="1" x14ac:dyDescent="0.2"/>
    <row r="278" s="29" customFormat="1" ht="12.95" customHeight="1" x14ac:dyDescent="0.2"/>
    <row r="279" s="29" customFormat="1" ht="12.95" customHeight="1" x14ac:dyDescent="0.2"/>
    <row r="280" s="29" customFormat="1" ht="12.95" customHeight="1" x14ac:dyDescent="0.2"/>
    <row r="281" s="29" customFormat="1" ht="12.95" customHeight="1" x14ac:dyDescent="0.2"/>
    <row r="282" s="29" customFormat="1" ht="12.95" customHeight="1" x14ac:dyDescent="0.2"/>
    <row r="283" s="29" customFormat="1" ht="12.95" customHeight="1" x14ac:dyDescent="0.2"/>
    <row r="284" s="29" customFormat="1" ht="12.95" customHeight="1" x14ac:dyDescent="0.2"/>
    <row r="285" s="29" customFormat="1" ht="12.95" customHeight="1" x14ac:dyDescent="0.2"/>
    <row r="286" s="29" customFormat="1" ht="12.95" customHeight="1" x14ac:dyDescent="0.2"/>
    <row r="287" s="29" customFormat="1" ht="12.95" customHeight="1" x14ac:dyDescent="0.2"/>
    <row r="288" s="29" customFormat="1" ht="12.95" customHeight="1" x14ac:dyDescent="0.2"/>
    <row r="289" s="29" customFormat="1" ht="12.95" customHeight="1" x14ac:dyDescent="0.2"/>
    <row r="290" s="29" customFormat="1" ht="12.95" customHeight="1" x14ac:dyDescent="0.2"/>
    <row r="291" s="29" customFormat="1" ht="12.95" customHeight="1" x14ac:dyDescent="0.2"/>
    <row r="292" s="29" customFormat="1" ht="12.95" customHeight="1" x14ac:dyDescent="0.2"/>
    <row r="293" s="29" customFormat="1" ht="12.95" customHeight="1" x14ac:dyDescent="0.2"/>
    <row r="294" s="29" customFormat="1" ht="12.95" customHeight="1" x14ac:dyDescent="0.2"/>
    <row r="295" s="29" customFormat="1" ht="12.95" customHeight="1" x14ac:dyDescent="0.2"/>
    <row r="296" s="29" customFormat="1" ht="12.95" customHeight="1" x14ac:dyDescent="0.2"/>
    <row r="297" s="29" customFormat="1" ht="12.95" customHeight="1" x14ac:dyDescent="0.2"/>
    <row r="298" s="29" customFormat="1" ht="12.95" customHeight="1" x14ac:dyDescent="0.2"/>
    <row r="299" s="29" customFormat="1" ht="12.95" customHeight="1" x14ac:dyDescent="0.2"/>
    <row r="300" s="29" customFormat="1" ht="12.95" customHeight="1" x14ac:dyDescent="0.2"/>
    <row r="301" s="29" customFormat="1" ht="12.95" customHeight="1" x14ac:dyDescent="0.2"/>
    <row r="302" s="29" customFormat="1" ht="12.95" customHeight="1" x14ac:dyDescent="0.2"/>
    <row r="303" s="29" customFormat="1" ht="12.95" customHeight="1" x14ac:dyDescent="0.2"/>
    <row r="304" s="29" customFormat="1" ht="12.95" customHeight="1" x14ac:dyDescent="0.2"/>
    <row r="305" s="29" customFormat="1" ht="12.95" customHeight="1" x14ac:dyDescent="0.2"/>
    <row r="306" s="29" customFormat="1" ht="12.95" customHeight="1" x14ac:dyDescent="0.2"/>
    <row r="307" s="29" customFormat="1" ht="12.95" customHeight="1" x14ac:dyDescent="0.2"/>
    <row r="308" s="29" customFormat="1" ht="12.95" customHeight="1" x14ac:dyDescent="0.2"/>
    <row r="309" s="29" customFormat="1" ht="12.95" customHeight="1" x14ac:dyDescent="0.2"/>
    <row r="310" s="29" customFormat="1" ht="12.95" customHeight="1" x14ac:dyDescent="0.2"/>
    <row r="311" s="29" customFormat="1" ht="12.95" customHeight="1" x14ac:dyDescent="0.2"/>
    <row r="312" s="29" customFormat="1" ht="12.95" customHeight="1" x14ac:dyDescent="0.2"/>
    <row r="313" s="29" customFormat="1" ht="12.95" customHeight="1" x14ac:dyDescent="0.2"/>
    <row r="314" s="29" customFormat="1" ht="12.95" customHeight="1" x14ac:dyDescent="0.2"/>
    <row r="315" s="29" customFormat="1" ht="12.95" customHeight="1" x14ac:dyDescent="0.2"/>
    <row r="316" s="29" customFormat="1" ht="12.95" customHeight="1" x14ac:dyDescent="0.2"/>
    <row r="317" s="29" customFormat="1" ht="12.95" customHeight="1" x14ac:dyDescent="0.2"/>
    <row r="318" s="29" customFormat="1" ht="12.95" customHeight="1" x14ac:dyDescent="0.2"/>
    <row r="319" s="29" customFormat="1" ht="12.95" customHeight="1" x14ac:dyDescent="0.2"/>
    <row r="320" s="29" customFormat="1" ht="12.95" customHeight="1" x14ac:dyDescent="0.2"/>
    <row r="321" s="29" customFormat="1" ht="12.95" customHeight="1" x14ac:dyDescent="0.2"/>
    <row r="322" s="29" customFormat="1" ht="12.95" customHeight="1" x14ac:dyDescent="0.2"/>
    <row r="323" s="29" customFormat="1" ht="12.95" customHeight="1" x14ac:dyDescent="0.2"/>
    <row r="324" s="29" customFormat="1" ht="12.95" customHeight="1" x14ac:dyDescent="0.2"/>
    <row r="325" s="29" customFormat="1" ht="12.95" customHeight="1" x14ac:dyDescent="0.2"/>
    <row r="326" s="29" customFormat="1" ht="12.95" customHeight="1" x14ac:dyDescent="0.2"/>
    <row r="327" s="29" customFormat="1" ht="12.95" customHeight="1" x14ac:dyDescent="0.2"/>
    <row r="328" s="29" customFormat="1" ht="12.95" customHeight="1" x14ac:dyDescent="0.2"/>
    <row r="329" s="29" customFormat="1" ht="12.95" customHeight="1" x14ac:dyDescent="0.2"/>
  </sheetData>
  <protectedRanges>
    <protectedRange sqref="A155:D155" name="Range1"/>
  </protectedRanges>
  <sortState xmlns:xlrd2="http://schemas.microsoft.com/office/spreadsheetml/2017/richdata2" ref="A21:U159">
    <sortCondition ref="C21:C159"/>
  </sortState>
  <phoneticPr fontId="0" type="noConversion"/>
  <hyperlinks>
    <hyperlink ref="H853" r:id="rId1" display="http://vsolj.cetus-net.org/bulletin.html" xr:uid="{00000000-0004-0000-0000-000000000000}"/>
    <hyperlink ref="H64631" r:id="rId2" display="http://vsolj.cetus-net.org/bulletin.html" xr:uid="{00000000-0004-0000-0000-000001000000}"/>
    <hyperlink ref="H64624" r:id="rId3" display="https://www.aavso.org/ejaavso" xr:uid="{00000000-0004-0000-0000-000002000000}"/>
    <hyperlink ref="AP775" r:id="rId4" display="http://cdsbib.u-strasbg.fr/cgi-bin/cdsbib?1990RMxAA..21..381G" xr:uid="{00000000-0004-0000-0000-000003000000}"/>
    <hyperlink ref="AP779" r:id="rId5" display="http://cdsbib.u-strasbg.fr/cgi-bin/cdsbib?1990RMxAA..21..381G" xr:uid="{00000000-0004-0000-0000-000004000000}"/>
    <hyperlink ref="AP778" r:id="rId6" display="http://cdsbib.u-strasbg.fr/cgi-bin/cdsbib?1990RMxAA..21..381G" xr:uid="{00000000-0004-0000-0000-000005000000}"/>
    <hyperlink ref="AP759" r:id="rId7" display="http://cdsbib.u-strasbg.fr/cgi-bin/cdsbib?1990RMxAA..21..381G" xr:uid="{00000000-0004-0000-0000-000006000000}"/>
    <hyperlink ref="I64631" r:id="rId8" display="http://vsolj.cetus-net.org/bulletin.html" xr:uid="{00000000-0004-0000-0000-000007000000}"/>
    <hyperlink ref="AQ915" r:id="rId9" display="http://cdsbib.u-strasbg.fr/cgi-bin/cdsbib?1990RMxAA..21..381G" xr:uid="{00000000-0004-0000-0000-000008000000}"/>
    <hyperlink ref="AQ55681" r:id="rId10" display="http://cdsbib.u-strasbg.fr/cgi-bin/cdsbib?1990RMxAA..21..381G" xr:uid="{00000000-0004-0000-0000-000009000000}"/>
    <hyperlink ref="AQ916" r:id="rId11" display="http://cdsbib.u-strasbg.fr/cgi-bin/cdsbib?1990RMxAA..21..381G" xr:uid="{00000000-0004-0000-0000-00000A000000}"/>
    <hyperlink ref="H64628" r:id="rId12" display="https://www.aavso.org/ejaavso" xr:uid="{00000000-0004-0000-0000-00000B000000}"/>
    <hyperlink ref="H1801" r:id="rId13" display="http://vsolj.cetus-net.org/bulletin.html" xr:uid="{00000000-0004-0000-0000-00000C000000}"/>
    <hyperlink ref="AP3045" r:id="rId14" display="http://cdsbib.u-strasbg.fr/cgi-bin/cdsbib?1990RMxAA..21..381G" xr:uid="{00000000-0004-0000-0000-00000D000000}"/>
    <hyperlink ref="AP3048" r:id="rId15" display="http://cdsbib.u-strasbg.fr/cgi-bin/cdsbib?1990RMxAA..21..381G" xr:uid="{00000000-0004-0000-0000-00000E000000}"/>
    <hyperlink ref="AP3046" r:id="rId16" display="http://cdsbib.u-strasbg.fr/cgi-bin/cdsbib?1990RMxAA..21..381G" xr:uid="{00000000-0004-0000-0000-00000F000000}"/>
    <hyperlink ref="AP3030" r:id="rId17" display="http://cdsbib.u-strasbg.fr/cgi-bin/cdsbib?1990RMxAA..21..381G" xr:uid="{00000000-0004-0000-0000-000010000000}"/>
    <hyperlink ref="I1801" r:id="rId18" display="http://vsolj.cetus-net.org/bulletin.html" xr:uid="{00000000-0004-0000-0000-000011000000}"/>
    <hyperlink ref="AQ3259" r:id="rId19" display="http://cdsbib.u-strasbg.fr/cgi-bin/cdsbib?1990RMxAA..21..381G" xr:uid="{00000000-0004-0000-0000-000012000000}"/>
    <hyperlink ref="AQ65496" r:id="rId20" display="http://cdsbib.u-strasbg.fr/cgi-bin/cdsbib?1990RMxAA..21..381G" xr:uid="{00000000-0004-0000-0000-000013000000}"/>
    <hyperlink ref="AQ3263" r:id="rId21" display="http://cdsbib.u-strasbg.fr/cgi-bin/cdsbib?1990RMxAA..21..381G" xr:uid="{00000000-0004-0000-0000-000014000000}"/>
    <hyperlink ref="H64439" r:id="rId22" display="http://vsolj.cetus-net.org/bulletin.html" xr:uid="{00000000-0004-0000-0000-000015000000}"/>
    <hyperlink ref="H64432" r:id="rId23" display="https://www.aavso.org/ejaavso" xr:uid="{00000000-0004-0000-0000-000016000000}"/>
    <hyperlink ref="I64439" r:id="rId24" display="http://vsolj.cetus-net.org/bulletin.html" xr:uid="{00000000-0004-0000-0000-000017000000}"/>
    <hyperlink ref="AQ58090" r:id="rId25" display="http://cdsbib.u-strasbg.fr/cgi-bin/cdsbib?1990RMxAA..21..381G" xr:uid="{00000000-0004-0000-0000-000018000000}"/>
    <hyperlink ref="H64436" r:id="rId26" display="https://www.aavso.org/ejaavso" xr:uid="{00000000-0004-0000-0000-000019000000}"/>
    <hyperlink ref="AP5454" r:id="rId27" display="http://cdsbib.u-strasbg.fr/cgi-bin/cdsbib?1990RMxAA..21..381G" xr:uid="{00000000-0004-0000-0000-00001A000000}"/>
    <hyperlink ref="AP5457" r:id="rId28" display="http://cdsbib.u-strasbg.fr/cgi-bin/cdsbib?1990RMxAA..21..381G" xr:uid="{00000000-0004-0000-0000-00001B000000}"/>
    <hyperlink ref="AP5455" r:id="rId29" display="http://cdsbib.u-strasbg.fr/cgi-bin/cdsbib?1990RMxAA..21..381G" xr:uid="{00000000-0004-0000-0000-00001C000000}"/>
    <hyperlink ref="AP5439" r:id="rId30" display="http://cdsbib.u-strasbg.fr/cgi-bin/cdsbib?1990RMxAA..21..381G" xr:uid="{00000000-0004-0000-0000-00001D000000}"/>
    <hyperlink ref="AQ5668" r:id="rId31" display="http://cdsbib.u-strasbg.fr/cgi-bin/cdsbib?1990RMxAA..21..381G" xr:uid="{00000000-0004-0000-0000-00001E000000}"/>
    <hyperlink ref="AQ5672" r:id="rId32" display="http://cdsbib.u-strasbg.fr/cgi-bin/cdsbib?1990RMxAA..21..381G" xr:uid="{00000000-0004-0000-0000-00001F000000}"/>
    <hyperlink ref="AQ65352" r:id="rId33" display="http://cdsbib.u-strasbg.fr/cgi-bin/cdsbib?1990RMxAA..21..381G" xr:uid="{00000000-0004-0000-0000-000020000000}"/>
    <hyperlink ref="I2560" r:id="rId34" display="http://vsolj.cetus-net.org/bulletin.html" xr:uid="{00000000-0004-0000-0000-000021000000}"/>
    <hyperlink ref="H2560" r:id="rId35" display="http://vsolj.cetus-net.org/bulletin.html" xr:uid="{00000000-0004-0000-0000-000022000000}"/>
    <hyperlink ref="AQ477" r:id="rId36" display="http://cdsbib.u-strasbg.fr/cgi-bin/cdsbib?1990RMxAA..21..381G" xr:uid="{00000000-0004-0000-0000-000023000000}"/>
    <hyperlink ref="AQ476" r:id="rId37" display="http://cdsbib.u-strasbg.fr/cgi-bin/cdsbib?1990RMxAA..21..381G" xr:uid="{00000000-0004-0000-0000-000024000000}"/>
    <hyperlink ref="AP3730" r:id="rId38" display="http://cdsbib.u-strasbg.fr/cgi-bin/cdsbib?1990RMxAA..21..381G" xr:uid="{00000000-0004-0000-0000-000025000000}"/>
    <hyperlink ref="AP3748" r:id="rId39" display="http://cdsbib.u-strasbg.fr/cgi-bin/cdsbib?1990RMxAA..21..381G" xr:uid="{00000000-0004-0000-0000-000026000000}"/>
    <hyperlink ref="AP3749" r:id="rId40" display="http://cdsbib.u-strasbg.fr/cgi-bin/cdsbib?1990RMxAA..21..381G" xr:uid="{00000000-0004-0000-0000-000027000000}"/>
    <hyperlink ref="AP3745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2"/>
  <sheetViews>
    <sheetView topLeftCell="A78" workbookViewId="0">
      <selection activeCell="A87" sqref="A87:D127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0" t="s">
        <v>86</v>
      </c>
      <c r="I1" s="11" t="s">
        <v>87</v>
      </c>
      <c r="J1" s="12" t="s">
        <v>88</v>
      </c>
    </row>
    <row r="2" spans="1:16" x14ac:dyDescent="0.2">
      <c r="I2" s="13" t="s">
        <v>89</v>
      </c>
      <c r="J2" s="14" t="s">
        <v>90</v>
      </c>
    </row>
    <row r="3" spans="1:16" x14ac:dyDescent="0.2">
      <c r="A3" s="15" t="s">
        <v>91</v>
      </c>
      <c r="I3" s="13" t="s">
        <v>92</v>
      </c>
      <c r="J3" s="14" t="s">
        <v>93</v>
      </c>
    </row>
    <row r="4" spans="1:16" x14ac:dyDescent="0.2">
      <c r="I4" s="13" t="s">
        <v>94</v>
      </c>
      <c r="J4" s="14" t="s">
        <v>93</v>
      </c>
    </row>
    <row r="5" spans="1:16" ht="13.5" thickBot="1" x14ac:dyDescent="0.25">
      <c r="I5" s="16" t="s">
        <v>95</v>
      </c>
      <c r="J5" s="17" t="s">
        <v>72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VB 5.11 </v>
      </c>
      <c r="B11" s="3" t="str">
        <f t="shared" ref="B11:B42" si="1">IF(H11=INT(H11),"I","II")</f>
        <v>I</v>
      </c>
      <c r="C11" s="5">
        <f t="shared" ref="C11:C42" si="2">1*G11</f>
        <v>26767.659</v>
      </c>
      <c r="D11" s="6" t="str">
        <f t="shared" ref="D11:D42" si="3">VLOOKUP(F11,I$1:J$5,2,FALSE)</f>
        <v>vis</v>
      </c>
      <c r="E11" s="18">
        <f>VLOOKUP(C11,Active!C$21:E$964,3,FALSE)</f>
        <v>-2.816086329875939E-2</v>
      </c>
      <c r="F11" s="3" t="s">
        <v>95</v>
      </c>
      <c r="G11" s="6" t="str">
        <f t="shared" ref="G11:G42" si="4">MID(I11,3,LEN(I11)-3)</f>
        <v>26767.659</v>
      </c>
      <c r="H11" s="5">
        <f t="shared" ref="H11:H42" si="5">1*K11</f>
        <v>0</v>
      </c>
      <c r="I11" s="19" t="s">
        <v>97</v>
      </c>
      <c r="J11" s="20" t="s">
        <v>98</v>
      </c>
      <c r="K11" s="19">
        <v>0</v>
      </c>
      <c r="L11" s="19" t="s">
        <v>99</v>
      </c>
      <c r="M11" s="20" t="s">
        <v>100</v>
      </c>
      <c r="N11" s="20"/>
      <c r="O11" s="21" t="s">
        <v>101</v>
      </c>
      <c r="P11" s="21" t="s">
        <v>102</v>
      </c>
    </row>
    <row r="12" spans="1:16" ht="12.75" customHeight="1" thickBot="1" x14ac:dyDescent="0.25">
      <c r="A12" s="5" t="str">
        <f t="shared" si="0"/>
        <v> VB 5.11 </v>
      </c>
      <c r="B12" s="3" t="str">
        <f t="shared" si="1"/>
        <v>I</v>
      </c>
      <c r="C12" s="5">
        <f t="shared" si="2"/>
        <v>26770.519</v>
      </c>
      <c r="D12" s="6" t="str">
        <f t="shared" si="3"/>
        <v>vis</v>
      </c>
      <c r="E12" s="18">
        <f>VLOOKUP(C12,Active!C$21:E$964,3,FALSE)</f>
        <v>5.0055934514745388</v>
      </c>
      <c r="F12" s="3" t="s">
        <v>95</v>
      </c>
      <c r="G12" s="6" t="str">
        <f t="shared" si="4"/>
        <v>26770.519</v>
      </c>
      <c r="H12" s="5">
        <f t="shared" si="5"/>
        <v>5</v>
      </c>
      <c r="I12" s="19" t="s">
        <v>103</v>
      </c>
      <c r="J12" s="20" t="s">
        <v>104</v>
      </c>
      <c r="K12" s="19">
        <v>5</v>
      </c>
      <c r="L12" s="19" t="s">
        <v>105</v>
      </c>
      <c r="M12" s="20" t="s">
        <v>100</v>
      </c>
      <c r="N12" s="20"/>
      <c r="O12" s="21" t="s">
        <v>101</v>
      </c>
      <c r="P12" s="21" t="s">
        <v>102</v>
      </c>
    </row>
    <row r="13" spans="1:16" ht="12.75" customHeight="1" thickBot="1" x14ac:dyDescent="0.25">
      <c r="A13" s="5" t="str">
        <f t="shared" si="0"/>
        <v> VB 5.11 </v>
      </c>
      <c r="B13" s="3" t="str">
        <f t="shared" si="1"/>
        <v>I</v>
      </c>
      <c r="C13" s="5">
        <f t="shared" si="2"/>
        <v>27459.705999999998</v>
      </c>
      <c r="D13" s="6" t="str">
        <f t="shared" si="3"/>
        <v>vis</v>
      </c>
      <c r="E13" s="18">
        <f>VLOOKUP(C13,Active!C$21:E$964,3,FALSE)</f>
        <v>1218.0118993727854</v>
      </c>
      <c r="F13" s="3" t="s">
        <v>95</v>
      </c>
      <c r="G13" s="6" t="str">
        <f t="shared" si="4"/>
        <v>27459.706</v>
      </c>
      <c r="H13" s="5">
        <f t="shared" si="5"/>
        <v>1218</v>
      </c>
      <c r="I13" s="19" t="s">
        <v>106</v>
      </c>
      <c r="J13" s="20" t="s">
        <v>107</v>
      </c>
      <c r="K13" s="19">
        <v>1218</v>
      </c>
      <c r="L13" s="19" t="s">
        <v>108</v>
      </c>
      <c r="M13" s="20" t="s">
        <v>100</v>
      </c>
      <c r="N13" s="20"/>
      <c r="O13" s="21" t="s">
        <v>101</v>
      </c>
      <c r="P13" s="21" t="s">
        <v>102</v>
      </c>
    </row>
    <row r="14" spans="1:16" ht="12.75" customHeight="1" thickBot="1" x14ac:dyDescent="0.25">
      <c r="A14" s="5" t="str">
        <f t="shared" si="0"/>
        <v> VB 5.11 </v>
      </c>
      <c r="B14" s="3" t="str">
        <f t="shared" si="1"/>
        <v>I</v>
      </c>
      <c r="C14" s="5">
        <f t="shared" si="2"/>
        <v>27532.437000000002</v>
      </c>
      <c r="D14" s="6" t="str">
        <f t="shared" si="3"/>
        <v>vis</v>
      </c>
      <c r="E14" s="18">
        <f>VLOOKUP(C14,Active!C$21:E$964,3,FALSE)</f>
        <v>1346.0223836621979</v>
      </c>
      <c r="F14" s="3" t="s">
        <v>95</v>
      </c>
      <c r="G14" s="6" t="str">
        <f t="shared" si="4"/>
        <v>27532.437</v>
      </c>
      <c r="H14" s="5">
        <f t="shared" si="5"/>
        <v>1346</v>
      </c>
      <c r="I14" s="19" t="s">
        <v>109</v>
      </c>
      <c r="J14" s="20" t="s">
        <v>110</v>
      </c>
      <c r="K14" s="19">
        <v>1346</v>
      </c>
      <c r="L14" s="19" t="s">
        <v>111</v>
      </c>
      <c r="M14" s="20" t="s">
        <v>100</v>
      </c>
      <c r="N14" s="20"/>
      <c r="O14" s="21" t="s">
        <v>101</v>
      </c>
      <c r="P14" s="21" t="s">
        <v>102</v>
      </c>
    </row>
    <row r="15" spans="1:16" ht="12.75" customHeight="1" thickBot="1" x14ac:dyDescent="0.25">
      <c r="A15" s="5" t="str">
        <f t="shared" si="0"/>
        <v> VB 5.11 </v>
      </c>
      <c r="B15" s="3" t="str">
        <f t="shared" si="1"/>
        <v>I</v>
      </c>
      <c r="C15" s="5">
        <f t="shared" si="2"/>
        <v>28957.384999999998</v>
      </c>
      <c r="D15" s="6" t="str">
        <f t="shared" si="3"/>
        <v>vis</v>
      </c>
      <c r="E15" s="18">
        <f>VLOOKUP(C15,Active!C$21:E$964,3,FALSE)</f>
        <v>3854.0077484615354</v>
      </c>
      <c r="F15" s="3" t="s">
        <v>95</v>
      </c>
      <c r="G15" s="6" t="str">
        <f t="shared" si="4"/>
        <v>28957.385</v>
      </c>
      <c r="H15" s="5">
        <f t="shared" si="5"/>
        <v>3854</v>
      </c>
      <c r="I15" s="19" t="s">
        <v>112</v>
      </c>
      <c r="J15" s="20" t="s">
        <v>113</v>
      </c>
      <c r="K15" s="19">
        <v>3854</v>
      </c>
      <c r="L15" s="19" t="s">
        <v>114</v>
      </c>
      <c r="M15" s="20" t="s">
        <v>100</v>
      </c>
      <c r="N15" s="20"/>
      <c r="O15" s="21" t="s">
        <v>101</v>
      </c>
      <c r="P15" s="21" t="s">
        <v>102</v>
      </c>
    </row>
    <row r="16" spans="1:16" ht="12.75" customHeight="1" thickBot="1" x14ac:dyDescent="0.25">
      <c r="A16" s="5" t="str">
        <f t="shared" si="0"/>
        <v> VB 5.11 </v>
      </c>
      <c r="B16" s="3" t="str">
        <f t="shared" si="1"/>
        <v>I</v>
      </c>
      <c r="C16" s="5">
        <f t="shared" si="2"/>
        <v>29024.452000000001</v>
      </c>
      <c r="D16" s="6" t="str">
        <f t="shared" si="3"/>
        <v>vis</v>
      </c>
      <c r="E16" s="18">
        <f>VLOOKUP(C16,Active!C$21:E$964,3,FALSE)</f>
        <v>3972.0492871429497</v>
      </c>
      <c r="F16" s="3" t="s">
        <v>95</v>
      </c>
      <c r="G16" s="6" t="str">
        <f t="shared" si="4"/>
        <v>29024.452</v>
      </c>
      <c r="H16" s="5">
        <f t="shared" si="5"/>
        <v>3972</v>
      </c>
      <c r="I16" s="19" t="s">
        <v>115</v>
      </c>
      <c r="J16" s="20" t="s">
        <v>116</v>
      </c>
      <c r="K16" s="19">
        <v>3972</v>
      </c>
      <c r="L16" s="19" t="s">
        <v>117</v>
      </c>
      <c r="M16" s="20" t="s">
        <v>100</v>
      </c>
      <c r="N16" s="20"/>
      <c r="O16" s="21" t="s">
        <v>101</v>
      </c>
      <c r="P16" s="21" t="s">
        <v>102</v>
      </c>
    </row>
    <row r="17" spans="1:16" ht="12.75" customHeight="1" thickBot="1" x14ac:dyDescent="0.25">
      <c r="A17" s="5" t="str">
        <f t="shared" si="0"/>
        <v> VB 5.11 </v>
      </c>
      <c r="B17" s="3" t="str">
        <f t="shared" si="1"/>
        <v>I</v>
      </c>
      <c r="C17" s="5">
        <f t="shared" si="2"/>
        <v>29045.455999999998</v>
      </c>
      <c r="D17" s="6" t="str">
        <f t="shared" si="3"/>
        <v>vis</v>
      </c>
      <c r="E17" s="18">
        <f>VLOOKUP(C17,Active!C$21:E$964,3,FALSE)</f>
        <v>4009.0174604392655</v>
      </c>
      <c r="F17" s="3" t="s">
        <v>95</v>
      </c>
      <c r="G17" s="6" t="str">
        <f t="shared" si="4"/>
        <v>29045.456</v>
      </c>
      <c r="H17" s="5">
        <f t="shared" si="5"/>
        <v>4009</v>
      </c>
      <c r="I17" s="19" t="s">
        <v>118</v>
      </c>
      <c r="J17" s="20" t="s">
        <v>119</v>
      </c>
      <c r="K17" s="19">
        <v>4009</v>
      </c>
      <c r="L17" s="19" t="s">
        <v>120</v>
      </c>
      <c r="M17" s="20" t="s">
        <v>100</v>
      </c>
      <c r="N17" s="20"/>
      <c r="O17" s="21" t="s">
        <v>101</v>
      </c>
      <c r="P17" s="21" t="s">
        <v>102</v>
      </c>
    </row>
    <row r="18" spans="1:16" ht="12.75" customHeight="1" thickBot="1" x14ac:dyDescent="0.25">
      <c r="A18" s="5" t="str">
        <f t="shared" si="0"/>
        <v> VB 5.11 </v>
      </c>
      <c r="B18" s="3" t="str">
        <f t="shared" si="1"/>
        <v>I</v>
      </c>
      <c r="C18" s="5">
        <f t="shared" si="2"/>
        <v>36614.552000000003</v>
      </c>
      <c r="D18" s="6" t="str">
        <f t="shared" si="3"/>
        <v>vis</v>
      </c>
      <c r="E18" s="18">
        <f>VLOOKUP(C18,Active!C$21:E$964,3,FALSE)</f>
        <v>17331.034820203455</v>
      </c>
      <c r="F18" s="3" t="s">
        <v>95</v>
      </c>
      <c r="G18" s="6" t="str">
        <f t="shared" si="4"/>
        <v>36614.552</v>
      </c>
      <c r="H18" s="5">
        <f t="shared" si="5"/>
        <v>17331</v>
      </c>
      <c r="I18" s="19" t="s">
        <v>121</v>
      </c>
      <c r="J18" s="20" t="s">
        <v>122</v>
      </c>
      <c r="K18" s="19">
        <v>17331</v>
      </c>
      <c r="L18" s="19" t="s">
        <v>123</v>
      </c>
      <c r="M18" s="20" t="s">
        <v>100</v>
      </c>
      <c r="N18" s="20"/>
      <c r="O18" s="21" t="s">
        <v>101</v>
      </c>
      <c r="P18" s="21" t="s">
        <v>102</v>
      </c>
    </row>
    <row r="19" spans="1:16" ht="12.75" customHeight="1" thickBot="1" x14ac:dyDescent="0.25">
      <c r="A19" s="5" t="str">
        <f t="shared" si="0"/>
        <v> VB 5.11 </v>
      </c>
      <c r="B19" s="3" t="str">
        <f t="shared" si="1"/>
        <v>I</v>
      </c>
      <c r="C19" s="5">
        <f t="shared" si="2"/>
        <v>37018.493000000002</v>
      </c>
      <c r="D19" s="6" t="str">
        <f t="shared" si="3"/>
        <v>vis</v>
      </c>
      <c r="E19" s="18">
        <f>VLOOKUP(C19,Active!C$21:E$964,3,FALSE)</f>
        <v>18041.992775330524</v>
      </c>
      <c r="F19" s="3" t="s">
        <v>95</v>
      </c>
      <c r="G19" s="6" t="str">
        <f t="shared" si="4"/>
        <v>37018.493</v>
      </c>
      <c r="H19" s="5">
        <f t="shared" si="5"/>
        <v>18042</v>
      </c>
      <c r="I19" s="19" t="s">
        <v>124</v>
      </c>
      <c r="J19" s="20" t="s">
        <v>125</v>
      </c>
      <c r="K19" s="19">
        <v>18042</v>
      </c>
      <c r="L19" s="19" t="s">
        <v>126</v>
      </c>
      <c r="M19" s="20" t="s">
        <v>100</v>
      </c>
      <c r="N19" s="20"/>
      <c r="O19" s="21" t="s">
        <v>101</v>
      </c>
      <c r="P19" s="21" t="s">
        <v>102</v>
      </c>
    </row>
    <row r="20" spans="1:16" ht="12.75" customHeight="1" thickBot="1" x14ac:dyDescent="0.25">
      <c r="A20" s="5" t="str">
        <f t="shared" si="0"/>
        <v> VB 5.11 </v>
      </c>
      <c r="B20" s="3" t="str">
        <f t="shared" si="1"/>
        <v>I</v>
      </c>
      <c r="C20" s="5">
        <f t="shared" si="2"/>
        <v>37026.455000000002</v>
      </c>
      <c r="D20" s="6" t="str">
        <f t="shared" si="3"/>
        <v>vis</v>
      </c>
      <c r="E20" s="18">
        <f>VLOOKUP(C20,Active!C$21:E$964,3,FALSE)</f>
        <v>18056.006324929902</v>
      </c>
      <c r="F20" s="3" t="s">
        <v>95</v>
      </c>
      <c r="G20" s="6" t="str">
        <f t="shared" si="4"/>
        <v>37026.455</v>
      </c>
      <c r="H20" s="5">
        <f t="shared" si="5"/>
        <v>18056</v>
      </c>
      <c r="I20" s="19" t="s">
        <v>127</v>
      </c>
      <c r="J20" s="20" t="s">
        <v>128</v>
      </c>
      <c r="K20" s="19">
        <v>18056</v>
      </c>
      <c r="L20" s="19" t="s">
        <v>114</v>
      </c>
      <c r="M20" s="20" t="s">
        <v>100</v>
      </c>
      <c r="N20" s="20"/>
      <c r="O20" s="21" t="s">
        <v>101</v>
      </c>
      <c r="P20" s="21" t="s">
        <v>102</v>
      </c>
    </row>
    <row r="21" spans="1:16" ht="12.75" customHeight="1" thickBot="1" x14ac:dyDescent="0.25">
      <c r="A21" s="5" t="str">
        <f t="shared" si="0"/>
        <v> VB 5.11 </v>
      </c>
      <c r="B21" s="3" t="str">
        <f t="shared" si="1"/>
        <v>I</v>
      </c>
      <c r="C21" s="5">
        <f t="shared" si="2"/>
        <v>37315.635000000002</v>
      </c>
      <c r="D21" s="6" t="str">
        <f t="shared" si="3"/>
        <v>vis</v>
      </c>
      <c r="E21" s="18">
        <f>VLOOKUP(C21,Active!C$21:E$964,3,FALSE)</f>
        <v>18564.978727987891</v>
      </c>
      <c r="F21" s="3" t="s">
        <v>95</v>
      </c>
      <c r="G21" s="6" t="str">
        <f t="shared" si="4"/>
        <v>37315.635</v>
      </c>
      <c r="H21" s="5">
        <f t="shared" si="5"/>
        <v>18565</v>
      </c>
      <c r="I21" s="19" t="s">
        <v>129</v>
      </c>
      <c r="J21" s="20" t="s">
        <v>130</v>
      </c>
      <c r="K21" s="19">
        <v>18565</v>
      </c>
      <c r="L21" s="19" t="s">
        <v>131</v>
      </c>
      <c r="M21" s="20" t="s">
        <v>100</v>
      </c>
      <c r="N21" s="20"/>
      <c r="O21" s="21" t="s">
        <v>101</v>
      </c>
      <c r="P21" s="21" t="s">
        <v>102</v>
      </c>
    </row>
    <row r="22" spans="1:16" ht="12.75" customHeight="1" thickBot="1" x14ac:dyDescent="0.25">
      <c r="A22" s="5" t="str">
        <f t="shared" si="0"/>
        <v> VB 5.11 </v>
      </c>
      <c r="B22" s="3" t="str">
        <f t="shared" si="1"/>
        <v>I</v>
      </c>
      <c r="C22" s="5">
        <f t="shared" si="2"/>
        <v>37319.622000000003</v>
      </c>
      <c r="D22" s="6" t="str">
        <f t="shared" si="3"/>
        <v>vis</v>
      </c>
      <c r="E22" s="18">
        <f>VLOOKUP(C22,Active!C$21:E$964,3,FALSE)</f>
        <v>18571.996063111317</v>
      </c>
      <c r="F22" s="3" t="s">
        <v>95</v>
      </c>
      <c r="G22" s="6" t="str">
        <f t="shared" si="4"/>
        <v>37319.622</v>
      </c>
      <c r="H22" s="5">
        <f t="shared" si="5"/>
        <v>18572</v>
      </c>
      <c r="I22" s="19" t="s">
        <v>132</v>
      </c>
      <c r="J22" s="20" t="s">
        <v>133</v>
      </c>
      <c r="K22" s="19">
        <v>18572</v>
      </c>
      <c r="L22" s="19" t="s">
        <v>134</v>
      </c>
      <c r="M22" s="20" t="s">
        <v>100</v>
      </c>
      <c r="N22" s="20"/>
      <c r="O22" s="21" t="s">
        <v>101</v>
      </c>
      <c r="P22" s="21" t="s">
        <v>102</v>
      </c>
    </row>
    <row r="23" spans="1:16" ht="12.75" customHeight="1" thickBot="1" x14ac:dyDescent="0.25">
      <c r="A23" s="5" t="str">
        <f t="shared" si="0"/>
        <v>BAVM 34 </v>
      </c>
      <c r="B23" s="3" t="str">
        <f t="shared" si="1"/>
        <v>I</v>
      </c>
      <c r="C23" s="5">
        <f t="shared" si="2"/>
        <v>45061.39</v>
      </c>
      <c r="D23" s="6" t="str">
        <f t="shared" si="3"/>
        <v>vis</v>
      </c>
      <c r="E23" s="18">
        <f>VLOOKUP(C23,Active!C$21:E$964,3,FALSE)</f>
        <v>32197.925459602888</v>
      </c>
      <c r="F23" s="3" t="s">
        <v>95</v>
      </c>
      <c r="G23" s="6" t="str">
        <f t="shared" si="4"/>
        <v>45061.390</v>
      </c>
      <c r="H23" s="5">
        <f t="shared" si="5"/>
        <v>32198</v>
      </c>
      <c r="I23" s="19" t="s">
        <v>135</v>
      </c>
      <c r="J23" s="20" t="s">
        <v>136</v>
      </c>
      <c r="K23" s="19">
        <v>32198</v>
      </c>
      <c r="L23" s="19" t="s">
        <v>137</v>
      </c>
      <c r="M23" s="20" t="s">
        <v>138</v>
      </c>
      <c r="N23" s="20"/>
      <c r="O23" s="21" t="s">
        <v>139</v>
      </c>
      <c r="P23" s="22" t="s">
        <v>140</v>
      </c>
    </row>
    <row r="24" spans="1:16" ht="12.75" customHeight="1" thickBot="1" x14ac:dyDescent="0.25">
      <c r="A24" s="5" t="str">
        <f t="shared" si="0"/>
        <v>BAVM 34 </v>
      </c>
      <c r="B24" s="3" t="str">
        <f t="shared" si="1"/>
        <v>I</v>
      </c>
      <c r="C24" s="5">
        <f t="shared" si="2"/>
        <v>45061.404000000002</v>
      </c>
      <c r="D24" s="6" t="str">
        <f t="shared" si="3"/>
        <v>vis</v>
      </c>
      <c r="E24" s="18">
        <f>VLOOKUP(C24,Active!C$21:E$964,3,FALSE)</f>
        <v>32197.950100358281</v>
      </c>
      <c r="F24" s="3" t="s">
        <v>95</v>
      </c>
      <c r="G24" s="6" t="str">
        <f t="shared" si="4"/>
        <v>45061.404</v>
      </c>
      <c r="H24" s="5">
        <f t="shared" si="5"/>
        <v>32198</v>
      </c>
      <c r="I24" s="19" t="s">
        <v>141</v>
      </c>
      <c r="J24" s="20" t="s">
        <v>142</v>
      </c>
      <c r="K24" s="19">
        <v>32198</v>
      </c>
      <c r="L24" s="19" t="s">
        <v>143</v>
      </c>
      <c r="M24" s="20" t="s">
        <v>138</v>
      </c>
      <c r="N24" s="20"/>
      <c r="O24" s="21" t="s">
        <v>144</v>
      </c>
      <c r="P24" s="22" t="s">
        <v>140</v>
      </c>
    </row>
    <row r="25" spans="1:16" ht="12.75" customHeight="1" thickBot="1" x14ac:dyDescent="0.25">
      <c r="A25" s="5" t="str">
        <f t="shared" si="0"/>
        <v>BAVM 34 </v>
      </c>
      <c r="B25" s="3" t="str">
        <f t="shared" si="1"/>
        <v>I</v>
      </c>
      <c r="C25" s="5">
        <f t="shared" si="2"/>
        <v>45075.601000000002</v>
      </c>
      <c r="D25" s="6" t="str">
        <f t="shared" si="3"/>
        <v>vis</v>
      </c>
      <c r="E25" s="18">
        <f>VLOOKUP(C25,Active!C$21:E$964,3,FALSE)</f>
        <v>32222.937586374654</v>
      </c>
      <c r="F25" s="3" t="s">
        <v>95</v>
      </c>
      <c r="G25" s="6" t="str">
        <f t="shared" si="4"/>
        <v>45075.601</v>
      </c>
      <c r="H25" s="5">
        <f t="shared" si="5"/>
        <v>32223</v>
      </c>
      <c r="I25" s="19" t="s">
        <v>145</v>
      </c>
      <c r="J25" s="20" t="s">
        <v>146</v>
      </c>
      <c r="K25" s="19">
        <v>32223</v>
      </c>
      <c r="L25" s="19" t="s">
        <v>147</v>
      </c>
      <c r="M25" s="20" t="s">
        <v>138</v>
      </c>
      <c r="N25" s="20"/>
      <c r="O25" s="21" t="s">
        <v>148</v>
      </c>
      <c r="P25" s="22" t="s">
        <v>140</v>
      </c>
    </row>
    <row r="26" spans="1:16" ht="12.75" customHeight="1" thickBot="1" x14ac:dyDescent="0.25">
      <c r="A26" s="5" t="str">
        <f t="shared" si="0"/>
        <v>BAVM 36 </v>
      </c>
      <c r="B26" s="3" t="str">
        <f t="shared" si="1"/>
        <v>I</v>
      </c>
      <c r="C26" s="5">
        <f t="shared" si="2"/>
        <v>45104.571000000004</v>
      </c>
      <c r="D26" s="6" t="str">
        <f t="shared" si="3"/>
        <v>vis</v>
      </c>
      <c r="E26" s="18">
        <f>VLOOKUP(C26,Active!C$21:E$964,3,FALSE)</f>
        <v>32273.926349486177</v>
      </c>
      <c r="F26" s="3" t="s">
        <v>95</v>
      </c>
      <c r="G26" s="6" t="str">
        <f t="shared" si="4"/>
        <v>45104.571</v>
      </c>
      <c r="H26" s="5">
        <f t="shared" si="5"/>
        <v>32274</v>
      </c>
      <c r="I26" s="19" t="s">
        <v>149</v>
      </c>
      <c r="J26" s="20" t="s">
        <v>150</v>
      </c>
      <c r="K26" s="19">
        <v>32274</v>
      </c>
      <c r="L26" s="19" t="s">
        <v>137</v>
      </c>
      <c r="M26" s="20" t="s">
        <v>96</v>
      </c>
      <c r="N26" s="20"/>
      <c r="O26" s="21" t="s">
        <v>151</v>
      </c>
      <c r="P26" s="22" t="s">
        <v>152</v>
      </c>
    </row>
    <row r="27" spans="1:16" ht="12.75" customHeight="1" thickBot="1" x14ac:dyDescent="0.25">
      <c r="A27" s="5" t="str">
        <f t="shared" si="0"/>
        <v>BAVM 36 </v>
      </c>
      <c r="B27" s="3" t="str">
        <f t="shared" si="1"/>
        <v>I</v>
      </c>
      <c r="C27" s="5">
        <f t="shared" si="2"/>
        <v>45116.510999999999</v>
      </c>
      <c r="D27" s="6" t="str">
        <f t="shared" si="3"/>
        <v>vis</v>
      </c>
      <c r="E27" s="18">
        <f>VLOOKUP(C27,Active!C$21:E$964,3,FALSE)</f>
        <v>32294.941393723366</v>
      </c>
      <c r="F27" s="3" t="s">
        <v>95</v>
      </c>
      <c r="G27" s="6" t="str">
        <f t="shared" si="4"/>
        <v>45116.511</v>
      </c>
      <c r="H27" s="5">
        <f t="shared" si="5"/>
        <v>32295</v>
      </c>
      <c r="I27" s="19" t="s">
        <v>153</v>
      </c>
      <c r="J27" s="20" t="s">
        <v>154</v>
      </c>
      <c r="K27" s="19">
        <v>32295</v>
      </c>
      <c r="L27" s="19" t="s">
        <v>155</v>
      </c>
      <c r="M27" s="20" t="s">
        <v>138</v>
      </c>
      <c r="N27" s="20"/>
      <c r="O27" s="21" t="s">
        <v>148</v>
      </c>
      <c r="P27" s="22" t="s">
        <v>152</v>
      </c>
    </row>
    <row r="28" spans="1:16" ht="12.75" customHeight="1" thickBot="1" x14ac:dyDescent="0.25">
      <c r="A28" s="5" t="str">
        <f t="shared" si="0"/>
        <v>BAVM 36 </v>
      </c>
      <c r="B28" s="3" t="str">
        <f t="shared" si="1"/>
        <v>I</v>
      </c>
      <c r="C28" s="5">
        <f t="shared" si="2"/>
        <v>45120.485999999997</v>
      </c>
      <c r="D28" s="6" t="str">
        <f t="shared" si="3"/>
        <v>vis</v>
      </c>
      <c r="E28" s="18">
        <f>VLOOKUP(C28,Active!C$21:E$964,3,FALSE)</f>
        <v>32301.937608199314</v>
      </c>
      <c r="F28" s="3" t="s">
        <v>95</v>
      </c>
      <c r="G28" s="6" t="str">
        <f t="shared" si="4"/>
        <v>45120.486</v>
      </c>
      <c r="H28" s="5">
        <f t="shared" si="5"/>
        <v>32302</v>
      </c>
      <c r="I28" s="19" t="s">
        <v>156</v>
      </c>
      <c r="J28" s="20" t="s">
        <v>157</v>
      </c>
      <c r="K28" s="19">
        <v>32302</v>
      </c>
      <c r="L28" s="19" t="s">
        <v>147</v>
      </c>
      <c r="M28" s="20" t="s">
        <v>138</v>
      </c>
      <c r="N28" s="20"/>
      <c r="O28" s="21" t="s">
        <v>148</v>
      </c>
      <c r="P28" s="22" t="s">
        <v>152</v>
      </c>
    </row>
    <row r="29" spans="1:16" ht="12.75" customHeight="1" thickBot="1" x14ac:dyDescent="0.25">
      <c r="A29" s="5" t="str">
        <f t="shared" si="0"/>
        <v>BAVM 36 </v>
      </c>
      <c r="B29" s="3" t="str">
        <f t="shared" si="1"/>
        <v>I</v>
      </c>
      <c r="C29" s="5">
        <f t="shared" si="2"/>
        <v>45388.654999999999</v>
      </c>
      <c r="D29" s="6" t="str">
        <f t="shared" si="3"/>
        <v>vis</v>
      </c>
      <c r="E29" s="18">
        <f>VLOOKUP(C29,Active!C$21:E$964,3,FALSE)</f>
        <v>32773.929517583289</v>
      </c>
      <c r="F29" s="3" t="s">
        <v>95</v>
      </c>
      <c r="G29" s="6" t="str">
        <f t="shared" si="4"/>
        <v>45388.655</v>
      </c>
      <c r="H29" s="5">
        <f t="shared" si="5"/>
        <v>32774</v>
      </c>
      <c r="I29" s="19" t="s">
        <v>158</v>
      </c>
      <c r="J29" s="20" t="s">
        <v>159</v>
      </c>
      <c r="K29" s="19">
        <v>32774</v>
      </c>
      <c r="L29" s="19" t="s">
        <v>160</v>
      </c>
      <c r="M29" s="20" t="s">
        <v>138</v>
      </c>
      <c r="N29" s="20"/>
      <c r="O29" s="21" t="s">
        <v>148</v>
      </c>
      <c r="P29" s="22" t="s">
        <v>152</v>
      </c>
    </row>
    <row r="30" spans="1:16" ht="12.75" customHeight="1" thickBot="1" x14ac:dyDescent="0.25">
      <c r="A30" s="5" t="str">
        <f t="shared" si="0"/>
        <v>BAVM 38 </v>
      </c>
      <c r="B30" s="3" t="str">
        <f t="shared" si="1"/>
        <v>I</v>
      </c>
      <c r="C30" s="5">
        <f t="shared" si="2"/>
        <v>45561.381000000001</v>
      </c>
      <c r="D30" s="6" t="str">
        <f t="shared" si="3"/>
        <v>vis</v>
      </c>
      <c r="E30" s="18">
        <f>VLOOKUP(C30,Active!C$21:E$964,3,FALSE)</f>
        <v>33077.936597224325</v>
      </c>
      <c r="F30" s="3" t="s">
        <v>95</v>
      </c>
      <c r="G30" s="6" t="str">
        <f t="shared" si="4"/>
        <v>45561.381</v>
      </c>
      <c r="H30" s="5">
        <f t="shared" si="5"/>
        <v>33078</v>
      </c>
      <c r="I30" s="19" t="s">
        <v>161</v>
      </c>
      <c r="J30" s="20" t="s">
        <v>162</v>
      </c>
      <c r="K30" s="19">
        <v>33078</v>
      </c>
      <c r="L30" s="19" t="s">
        <v>163</v>
      </c>
      <c r="M30" s="20" t="s">
        <v>138</v>
      </c>
      <c r="N30" s="20"/>
      <c r="O30" s="21" t="s">
        <v>148</v>
      </c>
      <c r="P30" s="22" t="s">
        <v>164</v>
      </c>
    </row>
    <row r="31" spans="1:16" ht="12.75" customHeight="1" thickBot="1" x14ac:dyDescent="0.25">
      <c r="A31" s="5" t="str">
        <f t="shared" si="0"/>
        <v>BAVM 38 </v>
      </c>
      <c r="B31" s="3" t="str">
        <f t="shared" si="1"/>
        <v>I</v>
      </c>
      <c r="C31" s="5">
        <f t="shared" si="2"/>
        <v>45615.345000000001</v>
      </c>
      <c r="D31" s="6" t="str">
        <f t="shared" si="3"/>
        <v>vis</v>
      </c>
      <c r="E31" s="18">
        <f>VLOOKUP(C31,Active!C$21:E$964,3,FALSE)</f>
        <v>33172.916148917466</v>
      </c>
      <c r="F31" s="3" t="s">
        <v>95</v>
      </c>
      <c r="G31" s="6" t="str">
        <f t="shared" si="4"/>
        <v>45615.345</v>
      </c>
      <c r="H31" s="5">
        <f t="shared" si="5"/>
        <v>33173</v>
      </c>
      <c r="I31" s="19" t="s">
        <v>165</v>
      </c>
      <c r="J31" s="20" t="s">
        <v>166</v>
      </c>
      <c r="K31" s="19">
        <v>33173</v>
      </c>
      <c r="L31" s="19" t="s">
        <v>167</v>
      </c>
      <c r="M31" s="20" t="s">
        <v>138</v>
      </c>
      <c r="N31" s="20"/>
      <c r="O31" s="21" t="s">
        <v>148</v>
      </c>
      <c r="P31" s="22" t="s">
        <v>164</v>
      </c>
    </row>
    <row r="32" spans="1:16" ht="12.75" customHeight="1" thickBot="1" x14ac:dyDescent="0.25">
      <c r="A32" s="5" t="str">
        <f t="shared" si="0"/>
        <v>BAVM 38 </v>
      </c>
      <c r="B32" s="3" t="str">
        <f t="shared" si="1"/>
        <v>I</v>
      </c>
      <c r="C32" s="5">
        <f t="shared" si="2"/>
        <v>45635.237999999998</v>
      </c>
      <c r="D32" s="6" t="str">
        <f t="shared" si="3"/>
        <v>vis</v>
      </c>
      <c r="E32" s="18">
        <f>VLOOKUP(C32,Active!C$21:E$964,3,FALSE)</f>
        <v>33207.928902268424</v>
      </c>
      <c r="F32" s="3" t="s">
        <v>95</v>
      </c>
      <c r="G32" s="6" t="str">
        <f t="shared" si="4"/>
        <v>45635.238</v>
      </c>
      <c r="H32" s="5">
        <f t="shared" si="5"/>
        <v>33208</v>
      </c>
      <c r="I32" s="19" t="s">
        <v>168</v>
      </c>
      <c r="J32" s="20" t="s">
        <v>169</v>
      </c>
      <c r="K32" s="19">
        <v>33208</v>
      </c>
      <c r="L32" s="19" t="s">
        <v>160</v>
      </c>
      <c r="M32" s="20" t="s">
        <v>138</v>
      </c>
      <c r="N32" s="20"/>
      <c r="O32" s="21" t="s">
        <v>148</v>
      </c>
      <c r="P32" s="22" t="s">
        <v>164</v>
      </c>
    </row>
    <row r="33" spans="1:16" ht="12.75" customHeight="1" thickBot="1" x14ac:dyDescent="0.25">
      <c r="A33" s="5" t="str">
        <f t="shared" si="0"/>
        <v>BAVM 38 </v>
      </c>
      <c r="B33" s="3" t="str">
        <f t="shared" si="1"/>
        <v>I</v>
      </c>
      <c r="C33" s="5">
        <f t="shared" si="2"/>
        <v>45816.487000000001</v>
      </c>
      <c r="D33" s="6" t="str">
        <f t="shared" si="3"/>
        <v>vis</v>
      </c>
      <c r="E33" s="18">
        <f>VLOOKUP(C33,Active!C$21:E$964,3,FALSE)</f>
        <v>33526.936921778273</v>
      </c>
      <c r="F33" s="3" t="s">
        <v>95</v>
      </c>
      <c r="G33" s="6" t="str">
        <f t="shared" si="4"/>
        <v>45816.487</v>
      </c>
      <c r="H33" s="5">
        <f t="shared" si="5"/>
        <v>33527</v>
      </c>
      <c r="I33" s="19" t="s">
        <v>170</v>
      </c>
      <c r="J33" s="20" t="s">
        <v>171</v>
      </c>
      <c r="K33" s="19">
        <v>33527</v>
      </c>
      <c r="L33" s="19" t="s">
        <v>163</v>
      </c>
      <c r="M33" s="20" t="s">
        <v>138</v>
      </c>
      <c r="N33" s="20"/>
      <c r="O33" s="21" t="s">
        <v>148</v>
      </c>
      <c r="P33" s="22" t="s">
        <v>164</v>
      </c>
    </row>
    <row r="34" spans="1:16" ht="12.75" customHeight="1" thickBot="1" x14ac:dyDescent="0.25">
      <c r="A34" s="5" t="str">
        <f t="shared" si="0"/>
        <v>BAVM 39 </v>
      </c>
      <c r="B34" s="3" t="str">
        <f t="shared" si="1"/>
        <v>I</v>
      </c>
      <c r="C34" s="5">
        <f t="shared" si="2"/>
        <v>45936.366999999998</v>
      </c>
      <c r="D34" s="6" t="str">
        <f t="shared" si="3"/>
        <v>vis</v>
      </c>
      <c r="E34" s="18">
        <f>VLOOKUP(C34,Active!C$21:E$964,3,FALSE)</f>
        <v>33737.932190049214</v>
      </c>
      <c r="F34" s="3" t="s">
        <v>95</v>
      </c>
      <c r="G34" s="6" t="str">
        <f t="shared" si="4"/>
        <v>45936.367</v>
      </c>
      <c r="H34" s="5">
        <f t="shared" si="5"/>
        <v>33738</v>
      </c>
      <c r="I34" s="19" t="s">
        <v>172</v>
      </c>
      <c r="J34" s="20" t="s">
        <v>173</v>
      </c>
      <c r="K34" s="19">
        <v>33738</v>
      </c>
      <c r="L34" s="19" t="s">
        <v>174</v>
      </c>
      <c r="M34" s="20" t="s">
        <v>138</v>
      </c>
      <c r="N34" s="20"/>
      <c r="O34" s="21" t="s">
        <v>148</v>
      </c>
      <c r="P34" s="22" t="s">
        <v>175</v>
      </c>
    </row>
    <row r="35" spans="1:16" ht="12.75" customHeight="1" thickBot="1" x14ac:dyDescent="0.25">
      <c r="A35" s="5" t="str">
        <f t="shared" si="0"/>
        <v> BBS 76 </v>
      </c>
      <c r="B35" s="3" t="str">
        <f t="shared" si="1"/>
        <v>I</v>
      </c>
      <c r="C35" s="5">
        <f t="shared" si="2"/>
        <v>46115.339</v>
      </c>
      <c r="D35" s="6" t="str">
        <f t="shared" si="3"/>
        <v>vis</v>
      </c>
      <c r="E35" s="18">
        <f>VLOOKUP(C35,Active!C$21:E$964,3,FALSE)</f>
        <v>34052.932566700765</v>
      </c>
      <c r="F35" s="3" t="s">
        <v>95</v>
      </c>
      <c r="G35" s="6" t="str">
        <f t="shared" si="4"/>
        <v>46115.339</v>
      </c>
      <c r="H35" s="5">
        <f t="shared" si="5"/>
        <v>34053</v>
      </c>
      <c r="I35" s="19" t="s">
        <v>176</v>
      </c>
      <c r="J35" s="20" t="s">
        <v>177</v>
      </c>
      <c r="K35" s="19">
        <v>34053</v>
      </c>
      <c r="L35" s="19" t="s">
        <v>178</v>
      </c>
      <c r="M35" s="20" t="s">
        <v>138</v>
      </c>
      <c r="N35" s="20"/>
      <c r="O35" s="21" t="s">
        <v>179</v>
      </c>
      <c r="P35" s="21" t="s">
        <v>180</v>
      </c>
    </row>
    <row r="36" spans="1:16" ht="12.75" customHeight="1" thickBot="1" x14ac:dyDescent="0.25">
      <c r="A36" s="5" t="str">
        <f t="shared" si="0"/>
        <v>BAVM 39 </v>
      </c>
      <c r="B36" s="3" t="str">
        <f t="shared" si="1"/>
        <v>I</v>
      </c>
      <c r="C36" s="5">
        <f t="shared" si="2"/>
        <v>46145.445</v>
      </c>
      <c r="D36" s="6" t="str">
        <f t="shared" si="3"/>
        <v>vis</v>
      </c>
      <c r="E36" s="18">
        <f>VLOOKUP(C36,Active!C$21:E$964,3,FALSE)</f>
        <v>34105.920751106547</v>
      </c>
      <c r="F36" s="3" t="s">
        <v>95</v>
      </c>
      <c r="G36" s="6" t="str">
        <f t="shared" si="4"/>
        <v>46145.445</v>
      </c>
      <c r="H36" s="5">
        <f t="shared" si="5"/>
        <v>34106</v>
      </c>
      <c r="I36" s="19" t="s">
        <v>181</v>
      </c>
      <c r="J36" s="20" t="s">
        <v>182</v>
      </c>
      <c r="K36" s="19">
        <v>34106</v>
      </c>
      <c r="L36" s="19" t="s">
        <v>183</v>
      </c>
      <c r="M36" s="20" t="s">
        <v>138</v>
      </c>
      <c r="N36" s="20"/>
      <c r="O36" s="21" t="s">
        <v>148</v>
      </c>
      <c r="P36" s="22" t="s">
        <v>175</v>
      </c>
    </row>
    <row r="37" spans="1:16" ht="12.75" customHeight="1" thickBot="1" x14ac:dyDescent="0.25">
      <c r="A37" s="5" t="str">
        <f t="shared" si="0"/>
        <v> PASP 98.691 </v>
      </c>
      <c r="B37" s="3" t="str">
        <f t="shared" si="1"/>
        <v>I</v>
      </c>
      <c r="C37" s="5">
        <f t="shared" si="2"/>
        <v>46172.720200000003</v>
      </c>
      <c r="D37" s="6" t="str">
        <f t="shared" si="3"/>
        <v>vis</v>
      </c>
      <c r="E37" s="18">
        <f>VLOOKUP(C37,Active!C$21:E$964,3,FALSE)</f>
        <v>34153.926574773082</v>
      </c>
      <c r="F37" s="3" t="s">
        <v>95</v>
      </c>
      <c r="G37" s="6" t="str">
        <f t="shared" si="4"/>
        <v>46172.7202</v>
      </c>
      <c r="H37" s="5">
        <f t="shared" si="5"/>
        <v>34154</v>
      </c>
      <c r="I37" s="19" t="s">
        <v>184</v>
      </c>
      <c r="J37" s="20" t="s">
        <v>185</v>
      </c>
      <c r="K37" s="19">
        <v>34154</v>
      </c>
      <c r="L37" s="19" t="s">
        <v>186</v>
      </c>
      <c r="M37" s="20" t="s">
        <v>187</v>
      </c>
      <c r="N37" s="20" t="s">
        <v>188</v>
      </c>
      <c r="O37" s="21" t="s">
        <v>189</v>
      </c>
      <c r="P37" s="21" t="s">
        <v>190</v>
      </c>
    </row>
    <row r="38" spans="1:16" ht="12.75" customHeight="1" thickBot="1" x14ac:dyDescent="0.25">
      <c r="A38" s="5" t="str">
        <f t="shared" si="0"/>
        <v> ASS 206.13 </v>
      </c>
      <c r="B38" s="3" t="str">
        <f t="shared" si="1"/>
        <v>I</v>
      </c>
      <c r="C38" s="5">
        <f t="shared" si="2"/>
        <v>46522.140099999997</v>
      </c>
      <c r="D38" s="6" t="str">
        <f t="shared" si="3"/>
        <v>vis</v>
      </c>
      <c r="E38" s="18">
        <f>VLOOKUP(C38,Active!C$21:E$964,3,FALSE)</f>
        <v>34768.924452148</v>
      </c>
      <c r="F38" s="3" t="s">
        <v>95</v>
      </c>
      <c r="G38" s="6" t="str">
        <f t="shared" si="4"/>
        <v>46522.1401</v>
      </c>
      <c r="H38" s="5">
        <f t="shared" si="5"/>
        <v>34769</v>
      </c>
      <c r="I38" s="19" t="s">
        <v>195</v>
      </c>
      <c r="J38" s="20" t="s">
        <v>196</v>
      </c>
      <c r="K38" s="19">
        <v>34769</v>
      </c>
      <c r="L38" s="19" t="s">
        <v>197</v>
      </c>
      <c r="M38" s="20" t="s">
        <v>187</v>
      </c>
      <c r="N38" s="20" t="s">
        <v>188</v>
      </c>
      <c r="O38" s="21" t="s">
        <v>198</v>
      </c>
      <c r="P38" s="21" t="s">
        <v>199</v>
      </c>
    </row>
    <row r="39" spans="1:16" ht="12.75" customHeight="1" thickBot="1" x14ac:dyDescent="0.25">
      <c r="A39" s="5" t="str">
        <f t="shared" si="0"/>
        <v> ASS 206.13 </v>
      </c>
      <c r="B39" s="3" t="str">
        <f t="shared" si="1"/>
        <v>I</v>
      </c>
      <c r="C39" s="5">
        <f t="shared" si="2"/>
        <v>46522.1423</v>
      </c>
      <c r="D39" s="6" t="str">
        <f t="shared" si="3"/>
        <v>vis</v>
      </c>
      <c r="E39" s="18">
        <f>VLOOKUP(C39,Active!C$21:E$964,3,FALSE)</f>
        <v>34768.928324266708</v>
      </c>
      <c r="F39" s="3" t="s">
        <v>95</v>
      </c>
      <c r="G39" s="6" t="str">
        <f t="shared" si="4"/>
        <v>46522.1423</v>
      </c>
      <c r="H39" s="5">
        <f t="shared" si="5"/>
        <v>34769</v>
      </c>
      <c r="I39" s="19" t="s">
        <v>200</v>
      </c>
      <c r="J39" s="20" t="s">
        <v>201</v>
      </c>
      <c r="K39" s="19">
        <v>34769</v>
      </c>
      <c r="L39" s="19" t="s">
        <v>202</v>
      </c>
      <c r="M39" s="20" t="s">
        <v>187</v>
      </c>
      <c r="N39" s="20" t="s">
        <v>188</v>
      </c>
      <c r="O39" s="21" t="s">
        <v>198</v>
      </c>
      <c r="P39" s="21" t="s">
        <v>199</v>
      </c>
    </row>
    <row r="40" spans="1:16" ht="12.75" customHeight="1" thickBot="1" x14ac:dyDescent="0.25">
      <c r="A40" s="5" t="str">
        <f t="shared" si="0"/>
        <v> ASS 206.13 </v>
      </c>
      <c r="B40" s="3" t="str">
        <f t="shared" si="1"/>
        <v>I</v>
      </c>
      <c r="C40" s="5">
        <f t="shared" si="2"/>
        <v>46589.1878</v>
      </c>
      <c r="D40" s="6" t="str">
        <f t="shared" si="3"/>
        <v>vis</v>
      </c>
      <c r="E40" s="18">
        <f>VLOOKUP(C40,Active!C$21:E$964,3,FALSE)</f>
        <v>34886.93202178806</v>
      </c>
      <c r="F40" s="3" t="s">
        <v>95</v>
      </c>
      <c r="G40" s="6" t="str">
        <f t="shared" si="4"/>
        <v>46589.1878</v>
      </c>
      <c r="H40" s="5">
        <f t="shared" si="5"/>
        <v>34887</v>
      </c>
      <c r="I40" s="19" t="s">
        <v>203</v>
      </c>
      <c r="J40" s="20" t="s">
        <v>204</v>
      </c>
      <c r="K40" s="19">
        <v>34887</v>
      </c>
      <c r="L40" s="19" t="s">
        <v>205</v>
      </c>
      <c r="M40" s="20" t="s">
        <v>187</v>
      </c>
      <c r="N40" s="20" t="s">
        <v>188</v>
      </c>
      <c r="O40" s="21" t="s">
        <v>198</v>
      </c>
      <c r="P40" s="21" t="s">
        <v>199</v>
      </c>
    </row>
    <row r="41" spans="1:16" ht="12.75" customHeight="1" thickBot="1" x14ac:dyDescent="0.25">
      <c r="A41" s="5" t="str">
        <f t="shared" si="0"/>
        <v> BBS 95 </v>
      </c>
      <c r="B41" s="3" t="str">
        <f t="shared" si="1"/>
        <v>I</v>
      </c>
      <c r="C41" s="5">
        <f t="shared" si="2"/>
        <v>48012.398999999998</v>
      </c>
      <c r="D41" s="6" t="str">
        <f t="shared" si="3"/>
        <v>vis</v>
      </c>
      <c r="E41" s="18">
        <f>VLOOKUP(C41,Active!C$21:E$964,3,FALSE)</f>
        <v>37391.860524876247</v>
      </c>
      <c r="F41" s="3" t="s">
        <v>95</v>
      </c>
      <c r="G41" s="6" t="str">
        <f t="shared" si="4"/>
        <v>48012.399</v>
      </c>
      <c r="H41" s="5">
        <f t="shared" si="5"/>
        <v>37392</v>
      </c>
      <c r="I41" s="19" t="s">
        <v>228</v>
      </c>
      <c r="J41" s="20" t="s">
        <v>229</v>
      </c>
      <c r="K41" s="19">
        <v>37392</v>
      </c>
      <c r="L41" s="19" t="s">
        <v>230</v>
      </c>
      <c r="M41" s="20" t="s">
        <v>138</v>
      </c>
      <c r="N41" s="20"/>
      <c r="O41" s="21" t="s">
        <v>231</v>
      </c>
      <c r="P41" s="21" t="s">
        <v>232</v>
      </c>
    </row>
    <row r="42" spans="1:16" ht="12.75" customHeight="1" thickBot="1" x14ac:dyDescent="0.25">
      <c r="A42" s="5" t="str">
        <f t="shared" si="0"/>
        <v> BBS 95 </v>
      </c>
      <c r="B42" s="3" t="str">
        <f t="shared" si="1"/>
        <v>I</v>
      </c>
      <c r="C42" s="5">
        <f t="shared" si="2"/>
        <v>48016.432000000001</v>
      </c>
      <c r="D42" s="6" t="str">
        <f t="shared" si="3"/>
        <v>vis</v>
      </c>
      <c r="E42" s="18">
        <f>VLOOKUP(C42,Active!C$21:E$964,3,FALSE)</f>
        <v>37398.958822481662</v>
      </c>
      <c r="F42" s="3" t="s">
        <v>95</v>
      </c>
      <c r="G42" s="6" t="str">
        <f t="shared" si="4"/>
        <v>48016.432</v>
      </c>
      <c r="H42" s="5">
        <f t="shared" si="5"/>
        <v>37399</v>
      </c>
      <c r="I42" s="19" t="s">
        <v>233</v>
      </c>
      <c r="J42" s="20" t="s">
        <v>234</v>
      </c>
      <c r="K42" s="19">
        <v>37399</v>
      </c>
      <c r="L42" s="19" t="s">
        <v>235</v>
      </c>
      <c r="M42" s="20" t="s">
        <v>138</v>
      </c>
      <c r="N42" s="20"/>
      <c r="O42" s="21" t="s">
        <v>231</v>
      </c>
      <c r="P42" s="21" t="s">
        <v>232</v>
      </c>
    </row>
    <row r="43" spans="1:16" ht="12.75" customHeight="1" thickBot="1" x14ac:dyDescent="0.25">
      <c r="A43" s="5" t="str">
        <f t="shared" ref="A43:A74" si="6">P43</f>
        <v> BBS 95 </v>
      </c>
      <c r="B43" s="3" t="str">
        <f t="shared" ref="B43:B74" si="7">IF(H43=INT(H43),"I","II")</f>
        <v>I</v>
      </c>
      <c r="C43" s="5">
        <f t="shared" ref="C43:C74" si="8">1*G43</f>
        <v>48041.446000000004</v>
      </c>
      <c r="D43" s="6" t="str">
        <f t="shared" ref="D43:D74" si="9">VLOOKUP(F43,I$1:J$5,2,FALSE)</f>
        <v>vis</v>
      </c>
      <c r="E43" s="18">
        <f>VLOOKUP(C43,Active!C$21:E$964,3,FALSE)</f>
        <v>37442.984812142407</v>
      </c>
      <c r="F43" s="3" t="s">
        <v>95</v>
      </c>
      <c r="G43" s="6" t="str">
        <f t="shared" ref="G43:G74" si="10">MID(I43,3,LEN(I43)-3)</f>
        <v>48041.446</v>
      </c>
      <c r="H43" s="5">
        <f t="shared" ref="H43:H74" si="11">1*K43</f>
        <v>37443</v>
      </c>
      <c r="I43" s="19" t="s">
        <v>236</v>
      </c>
      <c r="J43" s="20" t="s">
        <v>237</v>
      </c>
      <c r="K43" s="19">
        <v>37443</v>
      </c>
      <c r="L43" s="19" t="s">
        <v>238</v>
      </c>
      <c r="M43" s="20" t="s">
        <v>138</v>
      </c>
      <c r="N43" s="20"/>
      <c r="O43" s="21" t="s">
        <v>231</v>
      </c>
      <c r="P43" s="21" t="s">
        <v>232</v>
      </c>
    </row>
    <row r="44" spans="1:16" ht="12.75" customHeight="1" thickBot="1" x14ac:dyDescent="0.25">
      <c r="A44" s="5" t="str">
        <f t="shared" si="6"/>
        <v> BBS 96 </v>
      </c>
      <c r="B44" s="3" t="str">
        <f t="shared" si="7"/>
        <v>I</v>
      </c>
      <c r="C44" s="5">
        <f t="shared" si="8"/>
        <v>48091.413</v>
      </c>
      <c r="D44" s="6" t="str">
        <f t="shared" si="9"/>
        <v>vis</v>
      </c>
      <c r="E44" s="18">
        <f>VLOOKUP(C44,Active!C$21:E$964,3,FALSE)</f>
        <v>37530.929428172552</v>
      </c>
      <c r="F44" s="3" t="s">
        <v>95</v>
      </c>
      <c r="G44" s="6" t="str">
        <f t="shared" si="10"/>
        <v>48091.413</v>
      </c>
      <c r="H44" s="5">
        <f t="shared" si="11"/>
        <v>37531</v>
      </c>
      <c r="I44" s="19" t="s">
        <v>239</v>
      </c>
      <c r="J44" s="20" t="s">
        <v>240</v>
      </c>
      <c r="K44" s="19">
        <v>37531</v>
      </c>
      <c r="L44" s="19" t="s">
        <v>160</v>
      </c>
      <c r="M44" s="20" t="s">
        <v>138</v>
      </c>
      <c r="N44" s="20"/>
      <c r="O44" s="21" t="s">
        <v>231</v>
      </c>
      <c r="P44" s="21" t="s">
        <v>241</v>
      </c>
    </row>
    <row r="45" spans="1:16" ht="12.75" customHeight="1" thickBot="1" x14ac:dyDescent="0.25">
      <c r="A45" s="5" t="str">
        <f t="shared" si="6"/>
        <v> BBS 97 </v>
      </c>
      <c r="B45" s="3" t="str">
        <f t="shared" si="7"/>
        <v>I</v>
      </c>
      <c r="C45" s="5">
        <f t="shared" si="8"/>
        <v>48332.326999999997</v>
      </c>
      <c r="D45" s="6" t="str">
        <f t="shared" si="9"/>
        <v>vis</v>
      </c>
      <c r="E45" s="18">
        <f>VLOOKUP(C45,Active!C$21:E$964,3,FALSE)</f>
        <v>37954.951066979906</v>
      </c>
      <c r="F45" s="3" t="s">
        <v>95</v>
      </c>
      <c r="G45" s="6" t="str">
        <f t="shared" si="10"/>
        <v>48332.327</v>
      </c>
      <c r="H45" s="5">
        <f t="shared" si="11"/>
        <v>37955</v>
      </c>
      <c r="I45" s="19" t="s">
        <v>246</v>
      </c>
      <c r="J45" s="20" t="s">
        <v>247</v>
      </c>
      <c r="K45" s="19">
        <v>37955</v>
      </c>
      <c r="L45" s="19" t="s">
        <v>143</v>
      </c>
      <c r="M45" s="20" t="s">
        <v>138</v>
      </c>
      <c r="N45" s="20"/>
      <c r="O45" s="21" t="s">
        <v>231</v>
      </c>
      <c r="P45" s="21" t="s">
        <v>248</v>
      </c>
    </row>
    <row r="46" spans="1:16" ht="12.75" customHeight="1" thickBot="1" x14ac:dyDescent="0.25">
      <c r="A46" s="5" t="str">
        <f t="shared" si="6"/>
        <v> BBS 109 </v>
      </c>
      <c r="B46" s="3" t="str">
        <f t="shared" si="7"/>
        <v>II</v>
      </c>
      <c r="C46" s="5">
        <f t="shared" si="8"/>
        <v>49810.387000000002</v>
      </c>
      <c r="D46" s="6" t="str">
        <f t="shared" si="9"/>
        <v>vis</v>
      </c>
      <c r="E46" s="18">
        <f>VLOOKUP(C46,Active!C$21:E$964,3,FALSE)</f>
        <v>40556.416417501699</v>
      </c>
      <c r="F46" s="3" t="s">
        <v>95</v>
      </c>
      <c r="G46" s="6" t="str">
        <f t="shared" si="10"/>
        <v>49810.387</v>
      </c>
      <c r="H46" s="5">
        <f t="shared" si="11"/>
        <v>40556.5</v>
      </c>
      <c r="I46" s="19" t="s">
        <v>263</v>
      </c>
      <c r="J46" s="20" t="s">
        <v>264</v>
      </c>
      <c r="K46" s="19">
        <v>40556.5</v>
      </c>
      <c r="L46" s="19" t="s">
        <v>244</v>
      </c>
      <c r="M46" s="20" t="s">
        <v>187</v>
      </c>
      <c r="N46" s="20" t="s">
        <v>37</v>
      </c>
      <c r="O46" s="21" t="s">
        <v>265</v>
      </c>
      <c r="P46" s="21" t="s">
        <v>266</v>
      </c>
    </row>
    <row r="47" spans="1:16" ht="12.75" customHeight="1" thickBot="1" x14ac:dyDescent="0.25">
      <c r="A47" s="5" t="str">
        <f t="shared" si="6"/>
        <v>BAVM 128 </v>
      </c>
      <c r="B47" s="3" t="str">
        <f t="shared" si="7"/>
        <v>I</v>
      </c>
      <c r="C47" s="5">
        <f t="shared" si="8"/>
        <v>51177.6711</v>
      </c>
      <c r="D47" s="6" t="str">
        <f t="shared" si="9"/>
        <v>vis</v>
      </c>
      <c r="E47" s="18">
        <f>VLOOKUP(C47,Active!C$21:E$964,3,FALSE)</f>
        <v>42962.910206975306</v>
      </c>
      <c r="F47" s="3" t="s">
        <v>95</v>
      </c>
      <c r="G47" s="6" t="str">
        <f t="shared" si="10"/>
        <v>51177.6711</v>
      </c>
      <c r="H47" s="5">
        <f t="shared" si="11"/>
        <v>42963</v>
      </c>
      <c r="I47" s="19" t="s">
        <v>267</v>
      </c>
      <c r="J47" s="20" t="s">
        <v>268</v>
      </c>
      <c r="K47" s="19">
        <v>42963</v>
      </c>
      <c r="L47" s="19" t="s">
        <v>269</v>
      </c>
      <c r="M47" s="20" t="s">
        <v>187</v>
      </c>
      <c r="N47" s="20" t="s">
        <v>261</v>
      </c>
      <c r="O47" s="21" t="s">
        <v>270</v>
      </c>
      <c r="P47" s="22" t="s">
        <v>271</v>
      </c>
    </row>
    <row r="48" spans="1:16" ht="12.75" customHeight="1" thickBot="1" x14ac:dyDescent="0.25">
      <c r="A48" s="5" t="str">
        <f t="shared" si="6"/>
        <v>BAVM 152 </v>
      </c>
      <c r="B48" s="3" t="str">
        <f t="shared" si="7"/>
        <v>I</v>
      </c>
      <c r="C48" s="5">
        <f t="shared" si="8"/>
        <v>51580.498899999999</v>
      </c>
      <c r="D48" s="6" t="str">
        <f t="shared" si="9"/>
        <v>vis</v>
      </c>
      <c r="E48" s="18">
        <f>VLOOKUP(C48,Active!C$21:E$964,3,FALSE)</f>
        <v>43671.908870038314</v>
      </c>
      <c r="F48" s="3" t="s">
        <v>95</v>
      </c>
      <c r="G48" s="6" t="str">
        <f t="shared" si="10"/>
        <v>51580.4989</v>
      </c>
      <c r="H48" s="5">
        <f t="shared" si="11"/>
        <v>43672</v>
      </c>
      <c r="I48" s="19" t="s">
        <v>276</v>
      </c>
      <c r="J48" s="20" t="s">
        <v>277</v>
      </c>
      <c r="K48" s="19">
        <v>43672</v>
      </c>
      <c r="L48" s="19" t="s">
        <v>278</v>
      </c>
      <c r="M48" s="20" t="s">
        <v>187</v>
      </c>
      <c r="N48" s="20" t="s">
        <v>261</v>
      </c>
      <c r="O48" s="21" t="s">
        <v>279</v>
      </c>
      <c r="P48" s="22" t="s">
        <v>280</v>
      </c>
    </row>
    <row r="49" spans="1:16" ht="12.75" customHeight="1" thickBot="1" x14ac:dyDescent="0.25">
      <c r="A49" s="5" t="str">
        <f t="shared" si="6"/>
        <v>BAVM 158 </v>
      </c>
      <c r="B49" s="3" t="str">
        <f t="shared" si="7"/>
        <v>I</v>
      </c>
      <c r="C49" s="5">
        <f t="shared" si="8"/>
        <v>52409.448900000003</v>
      </c>
      <c r="D49" s="6" t="str">
        <f t="shared" si="9"/>
        <v>vis</v>
      </c>
      <c r="E49" s="18">
        <f>VLOOKUP(C49,Active!C$21:E$964,3,FALSE)</f>
        <v>45130.905597041987</v>
      </c>
      <c r="F49" s="3" t="s">
        <v>95</v>
      </c>
      <c r="G49" s="6" t="str">
        <f t="shared" si="10"/>
        <v>52409.4489</v>
      </c>
      <c r="H49" s="5">
        <f t="shared" si="11"/>
        <v>45131</v>
      </c>
      <c r="I49" s="19" t="s">
        <v>315</v>
      </c>
      <c r="J49" s="20" t="s">
        <v>316</v>
      </c>
      <c r="K49" s="19">
        <v>45131</v>
      </c>
      <c r="L49" s="19" t="s">
        <v>317</v>
      </c>
      <c r="M49" s="20" t="s">
        <v>187</v>
      </c>
      <c r="N49" s="20" t="s">
        <v>318</v>
      </c>
      <c r="O49" s="21" t="s">
        <v>223</v>
      </c>
      <c r="P49" s="22" t="s">
        <v>319</v>
      </c>
    </row>
    <row r="50" spans="1:16" ht="12.75" customHeight="1" thickBot="1" x14ac:dyDescent="0.25">
      <c r="A50" s="5" t="str">
        <f t="shared" si="6"/>
        <v> JAAVSO 40;975 </v>
      </c>
      <c r="B50" s="3" t="str">
        <f t="shared" si="7"/>
        <v>I</v>
      </c>
      <c r="C50" s="5">
        <f t="shared" si="8"/>
        <v>52435.584499999997</v>
      </c>
      <c r="D50" s="6" t="str">
        <f t="shared" si="9"/>
        <v>vis</v>
      </c>
      <c r="E50" s="18">
        <f>VLOOKUP(C50,Active!C$21:E$964,3,FALSE)</f>
        <v>45176.905663220008</v>
      </c>
      <c r="F50" s="3" t="s">
        <v>95</v>
      </c>
      <c r="G50" s="6" t="str">
        <f t="shared" si="10"/>
        <v>52435.5845</v>
      </c>
      <c r="H50" s="5">
        <f t="shared" si="11"/>
        <v>45177</v>
      </c>
      <c r="I50" s="19" t="s">
        <v>320</v>
      </c>
      <c r="J50" s="20" t="s">
        <v>321</v>
      </c>
      <c r="K50" s="19" t="s">
        <v>322</v>
      </c>
      <c r="L50" s="19" t="s">
        <v>317</v>
      </c>
      <c r="M50" s="20" t="s">
        <v>323</v>
      </c>
      <c r="N50" s="20" t="s">
        <v>95</v>
      </c>
      <c r="O50" s="21" t="s">
        <v>324</v>
      </c>
      <c r="P50" s="21" t="s">
        <v>325</v>
      </c>
    </row>
    <row r="51" spans="1:16" ht="12.75" customHeight="1" thickBot="1" x14ac:dyDescent="0.25">
      <c r="A51" s="5" t="str">
        <f t="shared" si="6"/>
        <v> BBS 129 </v>
      </c>
      <c r="B51" s="3" t="str">
        <f t="shared" si="7"/>
        <v>I</v>
      </c>
      <c r="C51" s="5">
        <f t="shared" si="8"/>
        <v>52693.5314</v>
      </c>
      <c r="D51" s="6" t="str">
        <f t="shared" si="9"/>
        <v>vis</v>
      </c>
      <c r="E51" s="18">
        <f>VLOOKUP(C51,Active!C$21:E$964,3,FALSE)</f>
        <v>45630.906125058173</v>
      </c>
      <c r="F51" s="3" t="s">
        <v>95</v>
      </c>
      <c r="G51" s="6" t="str">
        <f t="shared" si="10"/>
        <v>52693.5314</v>
      </c>
      <c r="H51" s="5">
        <f t="shared" si="11"/>
        <v>45631</v>
      </c>
      <c r="I51" s="19" t="s">
        <v>326</v>
      </c>
      <c r="J51" s="20" t="s">
        <v>327</v>
      </c>
      <c r="K51" s="19" t="s">
        <v>328</v>
      </c>
      <c r="L51" s="19" t="s">
        <v>329</v>
      </c>
      <c r="M51" s="20" t="s">
        <v>187</v>
      </c>
      <c r="N51" s="20" t="s">
        <v>188</v>
      </c>
      <c r="O51" s="21" t="s">
        <v>265</v>
      </c>
      <c r="P51" s="21" t="s">
        <v>330</v>
      </c>
    </row>
    <row r="52" spans="1:16" ht="12.75" customHeight="1" thickBot="1" x14ac:dyDescent="0.25">
      <c r="A52" s="5" t="str">
        <f t="shared" si="6"/>
        <v>IBVS 5399 </v>
      </c>
      <c r="B52" s="3" t="str">
        <f t="shared" si="7"/>
        <v>I</v>
      </c>
      <c r="C52" s="5">
        <f t="shared" si="8"/>
        <v>52721.364200000004</v>
      </c>
      <c r="D52" s="6" t="str">
        <f t="shared" si="9"/>
        <v>vis</v>
      </c>
      <c r="E52" s="18">
        <f>VLOOKUP(C52,Active!C$21:E$964,3,FALSE)</f>
        <v>45679.893354810694</v>
      </c>
      <c r="F52" s="3" t="s">
        <v>95</v>
      </c>
      <c r="G52" s="6" t="str">
        <f t="shared" si="10"/>
        <v>52721.3642</v>
      </c>
      <c r="H52" s="5">
        <f t="shared" si="11"/>
        <v>45680</v>
      </c>
      <c r="I52" s="19" t="s">
        <v>331</v>
      </c>
      <c r="J52" s="20" t="s">
        <v>332</v>
      </c>
      <c r="K52" s="19" t="s">
        <v>333</v>
      </c>
      <c r="L52" s="19" t="s">
        <v>334</v>
      </c>
      <c r="M52" s="20" t="s">
        <v>187</v>
      </c>
      <c r="N52" s="20" t="s">
        <v>188</v>
      </c>
      <c r="O52" s="21" t="s">
        <v>335</v>
      </c>
      <c r="P52" s="22" t="s">
        <v>336</v>
      </c>
    </row>
    <row r="53" spans="1:16" ht="12.75" customHeight="1" thickBot="1" x14ac:dyDescent="0.25">
      <c r="A53" s="5" t="str">
        <f t="shared" si="6"/>
        <v>BAVM 158 </v>
      </c>
      <c r="B53" s="3" t="str">
        <f t="shared" si="7"/>
        <v>I</v>
      </c>
      <c r="C53" s="5">
        <f t="shared" si="8"/>
        <v>52722.506999999998</v>
      </c>
      <c r="D53" s="6" t="str">
        <f t="shared" si="9"/>
        <v>vis</v>
      </c>
      <c r="E53" s="18">
        <f>VLOOKUP(C53,Active!C$21:E$964,3,FALSE)</f>
        <v>45681.904744471845</v>
      </c>
      <c r="F53" s="3" t="s">
        <v>95</v>
      </c>
      <c r="G53" s="6" t="str">
        <f t="shared" si="10"/>
        <v>52722.5070</v>
      </c>
      <c r="H53" s="5">
        <f t="shared" si="11"/>
        <v>45682</v>
      </c>
      <c r="I53" s="19" t="s">
        <v>337</v>
      </c>
      <c r="J53" s="20" t="s">
        <v>338</v>
      </c>
      <c r="K53" s="19" t="s">
        <v>339</v>
      </c>
      <c r="L53" s="19" t="s">
        <v>340</v>
      </c>
      <c r="M53" s="20" t="s">
        <v>187</v>
      </c>
      <c r="N53" s="20" t="s">
        <v>318</v>
      </c>
      <c r="O53" s="21" t="s">
        <v>341</v>
      </c>
      <c r="P53" s="22" t="s">
        <v>319</v>
      </c>
    </row>
    <row r="54" spans="1:16" ht="12.75" customHeight="1" thickBot="1" x14ac:dyDescent="0.25">
      <c r="A54" s="5" t="str">
        <f t="shared" si="6"/>
        <v>BAVM 158 </v>
      </c>
      <c r="B54" s="3" t="str">
        <f t="shared" si="7"/>
        <v>I</v>
      </c>
      <c r="C54" s="5">
        <f t="shared" si="8"/>
        <v>52726.485099999998</v>
      </c>
      <c r="D54" s="6" t="str">
        <f t="shared" si="9"/>
        <v>vis</v>
      </c>
      <c r="E54" s="18">
        <f>VLOOKUP(C54,Active!C$21:E$964,3,FALSE)</f>
        <v>45688.90641511506</v>
      </c>
      <c r="F54" s="3" t="s">
        <v>95</v>
      </c>
      <c r="G54" s="6" t="str">
        <f t="shared" si="10"/>
        <v>52726.4851</v>
      </c>
      <c r="H54" s="5">
        <f t="shared" si="11"/>
        <v>45689</v>
      </c>
      <c r="I54" s="19" t="s">
        <v>342</v>
      </c>
      <c r="J54" s="20" t="s">
        <v>343</v>
      </c>
      <c r="K54" s="19" t="s">
        <v>344</v>
      </c>
      <c r="L54" s="19" t="s">
        <v>345</v>
      </c>
      <c r="M54" s="20" t="s">
        <v>187</v>
      </c>
      <c r="N54" s="20" t="s">
        <v>318</v>
      </c>
      <c r="O54" s="21" t="s">
        <v>223</v>
      </c>
      <c r="P54" s="22" t="s">
        <v>319</v>
      </c>
    </row>
    <row r="55" spans="1:16" ht="12.75" customHeight="1" thickBot="1" x14ac:dyDescent="0.25">
      <c r="A55" s="5" t="str">
        <f t="shared" si="6"/>
        <v> JAAVSO 40;975 </v>
      </c>
      <c r="B55" s="3" t="str">
        <f t="shared" si="7"/>
        <v>I</v>
      </c>
      <c r="C55" s="5">
        <f t="shared" si="8"/>
        <v>52975.909</v>
      </c>
      <c r="D55" s="6" t="str">
        <f t="shared" si="9"/>
        <v>vis</v>
      </c>
      <c r="E55" s="18">
        <f>VLOOKUP(C55,Active!C$21:E$964,3,FALSE)</f>
        <v>46127.905937084404</v>
      </c>
      <c r="F55" s="3" t="s">
        <v>95</v>
      </c>
      <c r="G55" s="6" t="str">
        <f t="shared" si="10"/>
        <v>52975.9090</v>
      </c>
      <c r="H55" s="5">
        <f t="shared" si="11"/>
        <v>46128</v>
      </c>
      <c r="I55" s="19" t="s">
        <v>366</v>
      </c>
      <c r="J55" s="20" t="s">
        <v>367</v>
      </c>
      <c r="K55" s="19" t="s">
        <v>368</v>
      </c>
      <c r="L55" s="19" t="s">
        <v>288</v>
      </c>
      <c r="M55" s="20" t="s">
        <v>323</v>
      </c>
      <c r="N55" s="20" t="s">
        <v>95</v>
      </c>
      <c r="O55" s="21" t="s">
        <v>324</v>
      </c>
      <c r="P55" s="21" t="s">
        <v>325</v>
      </c>
    </row>
    <row r="56" spans="1:16" ht="12.75" customHeight="1" thickBot="1" x14ac:dyDescent="0.25">
      <c r="A56" s="5" t="str">
        <f t="shared" si="6"/>
        <v>BAVM 172 </v>
      </c>
      <c r="B56" s="3" t="str">
        <f t="shared" si="7"/>
        <v>I</v>
      </c>
      <c r="C56" s="5">
        <f t="shared" si="8"/>
        <v>53065.68</v>
      </c>
      <c r="D56" s="6" t="str">
        <f t="shared" si="9"/>
        <v>vis</v>
      </c>
      <c r="E56" s="18">
        <f>VLOOKUP(C56,Active!C$21:E$964,3,FALSE)</f>
        <v>46285.907740787705</v>
      </c>
      <c r="F56" s="3" t="s">
        <v>95</v>
      </c>
      <c r="G56" s="6" t="str">
        <f t="shared" si="10"/>
        <v>53065.6800</v>
      </c>
      <c r="H56" s="5">
        <f t="shared" si="11"/>
        <v>46286</v>
      </c>
      <c r="I56" s="19" t="s">
        <v>369</v>
      </c>
      <c r="J56" s="20" t="s">
        <v>370</v>
      </c>
      <c r="K56" s="19" t="s">
        <v>371</v>
      </c>
      <c r="L56" s="19" t="s">
        <v>283</v>
      </c>
      <c r="M56" s="20" t="s">
        <v>187</v>
      </c>
      <c r="N56" s="20" t="s">
        <v>318</v>
      </c>
      <c r="O56" s="21" t="s">
        <v>372</v>
      </c>
      <c r="P56" s="22" t="s">
        <v>373</v>
      </c>
    </row>
    <row r="57" spans="1:16" ht="12.75" customHeight="1" thickBot="1" x14ac:dyDescent="0.25">
      <c r="A57" s="5" t="str">
        <f t="shared" si="6"/>
        <v>BAVM 172 </v>
      </c>
      <c r="B57" s="3" t="str">
        <f t="shared" si="7"/>
        <v>I</v>
      </c>
      <c r="C57" s="5">
        <f t="shared" si="8"/>
        <v>53069.656000000003</v>
      </c>
      <c r="D57" s="6" t="str">
        <f t="shared" si="9"/>
        <v>vis</v>
      </c>
      <c r="E57" s="18">
        <f>VLOOKUP(C57,Active!C$21:E$964,3,FALSE)</f>
        <v>46292.905715317611</v>
      </c>
      <c r="F57" s="3" t="s">
        <v>95</v>
      </c>
      <c r="G57" s="6" t="str">
        <f t="shared" si="10"/>
        <v>53069.6560</v>
      </c>
      <c r="H57" s="5">
        <f t="shared" si="11"/>
        <v>46293</v>
      </c>
      <c r="I57" s="19" t="s">
        <v>374</v>
      </c>
      <c r="J57" s="20" t="s">
        <v>375</v>
      </c>
      <c r="K57" s="19" t="s">
        <v>376</v>
      </c>
      <c r="L57" s="19" t="s">
        <v>317</v>
      </c>
      <c r="M57" s="20" t="s">
        <v>187</v>
      </c>
      <c r="N57" s="20" t="s">
        <v>318</v>
      </c>
      <c r="O57" s="21" t="s">
        <v>372</v>
      </c>
      <c r="P57" s="22" t="s">
        <v>373</v>
      </c>
    </row>
    <row r="58" spans="1:16" ht="12.75" customHeight="1" thickBot="1" x14ac:dyDescent="0.25">
      <c r="A58" s="5" t="str">
        <f t="shared" si="6"/>
        <v>OEJV 0074 </v>
      </c>
      <c r="B58" s="3" t="str">
        <f t="shared" si="7"/>
        <v>I</v>
      </c>
      <c r="C58" s="5">
        <f t="shared" si="8"/>
        <v>53267.376709999997</v>
      </c>
      <c r="D58" s="6" t="str">
        <f t="shared" si="9"/>
        <v>vis</v>
      </c>
      <c r="E58" s="18">
        <f>VLOOKUP(C58,Active!C$21:E$964,3,FALSE)</f>
        <v>46640.90483317856</v>
      </c>
      <c r="F58" s="3" t="s">
        <v>95</v>
      </c>
      <c r="G58" s="6" t="str">
        <f t="shared" si="10"/>
        <v>53267.37671</v>
      </c>
      <c r="H58" s="5">
        <f t="shared" si="11"/>
        <v>46641</v>
      </c>
      <c r="I58" s="19" t="s">
        <v>377</v>
      </c>
      <c r="J58" s="20" t="s">
        <v>378</v>
      </c>
      <c r="K58" s="19" t="s">
        <v>379</v>
      </c>
      <c r="L58" s="19" t="s">
        <v>380</v>
      </c>
      <c r="M58" s="20" t="s">
        <v>323</v>
      </c>
      <c r="N58" s="20" t="s">
        <v>87</v>
      </c>
      <c r="O58" s="21" t="s">
        <v>381</v>
      </c>
      <c r="P58" s="22" t="s">
        <v>306</v>
      </c>
    </row>
    <row r="59" spans="1:16" ht="12.75" customHeight="1" thickBot="1" x14ac:dyDescent="0.25">
      <c r="A59" s="5" t="str">
        <f t="shared" si="6"/>
        <v>OEJV 0074 </v>
      </c>
      <c r="B59" s="3" t="str">
        <f t="shared" si="7"/>
        <v>I</v>
      </c>
      <c r="C59" s="5">
        <f t="shared" si="8"/>
        <v>53355.441680000004</v>
      </c>
      <c r="D59" s="6" t="str">
        <f t="shared" si="9"/>
        <v>vis</v>
      </c>
      <c r="E59" s="18">
        <f>VLOOKUP(C59,Active!C$21:E$964,3,FALSE)</f>
        <v>46795.903932030946</v>
      </c>
      <c r="F59" s="3" t="s">
        <v>95</v>
      </c>
      <c r="G59" s="6" t="str">
        <f t="shared" si="10"/>
        <v>53355.44168</v>
      </c>
      <c r="H59" s="5">
        <f t="shared" si="11"/>
        <v>46796</v>
      </c>
      <c r="I59" s="19" t="s">
        <v>382</v>
      </c>
      <c r="J59" s="20" t="s">
        <v>383</v>
      </c>
      <c r="K59" s="19" t="s">
        <v>384</v>
      </c>
      <c r="L59" s="19" t="s">
        <v>385</v>
      </c>
      <c r="M59" s="20" t="s">
        <v>323</v>
      </c>
      <c r="N59" s="20" t="s">
        <v>87</v>
      </c>
      <c r="O59" s="21" t="s">
        <v>305</v>
      </c>
      <c r="P59" s="22" t="s">
        <v>306</v>
      </c>
    </row>
    <row r="60" spans="1:16" ht="12.75" customHeight="1" thickBot="1" x14ac:dyDescent="0.25">
      <c r="A60" s="5" t="str">
        <f t="shared" si="6"/>
        <v>IBVS 5694 </v>
      </c>
      <c r="B60" s="3" t="str">
        <f t="shared" si="7"/>
        <v>I</v>
      </c>
      <c r="C60" s="5">
        <f t="shared" si="8"/>
        <v>53456.007299999997</v>
      </c>
      <c r="D60" s="6" t="str">
        <f t="shared" si="9"/>
        <v>vis</v>
      </c>
      <c r="E60" s="18">
        <f>VLOOKUP(C60,Active!C$21:E$964,3,FALSE)</f>
        <v>46972.904849371058</v>
      </c>
      <c r="F60" s="3" t="s">
        <v>95</v>
      </c>
      <c r="G60" s="6" t="str">
        <f t="shared" si="10"/>
        <v>53456.0073</v>
      </c>
      <c r="H60" s="5">
        <f t="shared" si="11"/>
        <v>46973</v>
      </c>
      <c r="I60" s="19" t="s">
        <v>386</v>
      </c>
      <c r="J60" s="20" t="s">
        <v>387</v>
      </c>
      <c r="K60" s="19" t="s">
        <v>388</v>
      </c>
      <c r="L60" s="19" t="s">
        <v>340</v>
      </c>
      <c r="M60" s="20" t="s">
        <v>187</v>
      </c>
      <c r="N60" s="20" t="s">
        <v>188</v>
      </c>
      <c r="O60" s="21" t="s">
        <v>389</v>
      </c>
      <c r="P60" s="22" t="s">
        <v>390</v>
      </c>
    </row>
    <row r="61" spans="1:16" ht="12.75" customHeight="1" thickBot="1" x14ac:dyDescent="0.25">
      <c r="A61" s="5" t="str">
        <f t="shared" si="6"/>
        <v>BAVM 173 </v>
      </c>
      <c r="B61" s="3" t="str">
        <f t="shared" si="7"/>
        <v>I</v>
      </c>
      <c r="C61" s="5">
        <f t="shared" si="8"/>
        <v>53460.551700000004</v>
      </c>
      <c r="D61" s="6" t="str">
        <f t="shared" si="9"/>
        <v>vis</v>
      </c>
      <c r="E61" s="18">
        <f>VLOOKUP(C61,Active!C$21:E$964,3,FALSE)</f>
        <v>46980.903238569685</v>
      </c>
      <c r="F61" s="3" t="s">
        <v>95</v>
      </c>
      <c r="G61" s="6" t="str">
        <f t="shared" si="10"/>
        <v>53460.5517</v>
      </c>
      <c r="H61" s="5">
        <f t="shared" si="11"/>
        <v>46981</v>
      </c>
      <c r="I61" s="19" t="s">
        <v>395</v>
      </c>
      <c r="J61" s="20" t="s">
        <v>396</v>
      </c>
      <c r="K61" s="19" t="s">
        <v>397</v>
      </c>
      <c r="L61" s="19" t="s">
        <v>398</v>
      </c>
      <c r="M61" s="20" t="s">
        <v>187</v>
      </c>
      <c r="N61" s="20" t="s">
        <v>318</v>
      </c>
      <c r="O61" s="21" t="s">
        <v>372</v>
      </c>
      <c r="P61" s="22" t="s">
        <v>399</v>
      </c>
    </row>
    <row r="62" spans="1:16" ht="12.75" customHeight="1" thickBot="1" x14ac:dyDescent="0.25">
      <c r="A62" s="5" t="str">
        <f t="shared" si="6"/>
        <v>BAVM 173 </v>
      </c>
      <c r="B62" s="3" t="str">
        <f t="shared" si="7"/>
        <v>I</v>
      </c>
      <c r="C62" s="5">
        <f t="shared" si="8"/>
        <v>53464.529600000002</v>
      </c>
      <c r="D62" s="6" t="str">
        <f t="shared" si="9"/>
        <v>vis</v>
      </c>
      <c r="E62" s="18">
        <f>VLOOKUP(C62,Active!C$21:E$964,3,FALSE)</f>
        <v>46987.904557202106</v>
      </c>
      <c r="F62" s="3" t="s">
        <v>95</v>
      </c>
      <c r="G62" s="6" t="str">
        <f t="shared" si="10"/>
        <v>53464.5296</v>
      </c>
      <c r="H62" s="5">
        <f t="shared" si="11"/>
        <v>46988</v>
      </c>
      <c r="I62" s="19" t="s">
        <v>400</v>
      </c>
      <c r="J62" s="20" t="s">
        <v>401</v>
      </c>
      <c r="K62" s="19" t="s">
        <v>402</v>
      </c>
      <c r="L62" s="19" t="s">
        <v>403</v>
      </c>
      <c r="M62" s="20" t="s">
        <v>187</v>
      </c>
      <c r="N62" s="20" t="s">
        <v>318</v>
      </c>
      <c r="O62" s="21" t="s">
        <v>223</v>
      </c>
      <c r="P62" s="22" t="s">
        <v>399</v>
      </c>
    </row>
    <row r="63" spans="1:16" ht="12.75" customHeight="1" thickBot="1" x14ac:dyDescent="0.25">
      <c r="A63" s="5" t="str">
        <f t="shared" si="6"/>
        <v>BAVM 173 </v>
      </c>
      <c r="B63" s="3" t="str">
        <f t="shared" si="7"/>
        <v>I</v>
      </c>
      <c r="C63" s="5">
        <f t="shared" si="8"/>
        <v>53464.529600000002</v>
      </c>
      <c r="D63" s="6" t="str">
        <f t="shared" si="9"/>
        <v>vis</v>
      </c>
      <c r="E63" s="18">
        <f>VLOOKUP(C63,Active!C$21:E$964,3,FALSE)</f>
        <v>46987.904557202106</v>
      </c>
      <c r="F63" s="3" t="s">
        <v>95</v>
      </c>
      <c r="G63" s="6" t="str">
        <f t="shared" si="10"/>
        <v>53464.5296</v>
      </c>
      <c r="H63" s="5">
        <f t="shared" si="11"/>
        <v>46988</v>
      </c>
      <c r="I63" s="19" t="s">
        <v>400</v>
      </c>
      <c r="J63" s="20" t="s">
        <v>401</v>
      </c>
      <c r="K63" s="19" t="s">
        <v>402</v>
      </c>
      <c r="L63" s="19" t="s">
        <v>403</v>
      </c>
      <c r="M63" s="20" t="s">
        <v>187</v>
      </c>
      <c r="N63" s="20" t="s">
        <v>318</v>
      </c>
      <c r="O63" s="21" t="s">
        <v>372</v>
      </c>
      <c r="P63" s="22" t="s">
        <v>399</v>
      </c>
    </row>
    <row r="64" spans="1:16" ht="12.75" customHeight="1" thickBot="1" x14ac:dyDescent="0.25">
      <c r="A64" s="5" t="str">
        <f t="shared" si="6"/>
        <v>BAVM 173 </v>
      </c>
      <c r="B64" s="3" t="str">
        <f t="shared" si="7"/>
        <v>I</v>
      </c>
      <c r="C64" s="5">
        <f t="shared" si="8"/>
        <v>53472.483899999999</v>
      </c>
      <c r="D64" s="6" t="str">
        <f t="shared" si="9"/>
        <v>vis</v>
      </c>
      <c r="E64" s="18">
        <f>VLOOKUP(C64,Active!C$21:E$964,3,FALSE)</f>
        <v>47001.904554386019</v>
      </c>
      <c r="F64" s="3" t="s">
        <v>95</v>
      </c>
      <c r="G64" s="6" t="str">
        <f t="shared" si="10"/>
        <v>53472.4839</v>
      </c>
      <c r="H64" s="5">
        <f t="shared" si="11"/>
        <v>47002</v>
      </c>
      <c r="I64" s="19" t="s">
        <v>404</v>
      </c>
      <c r="J64" s="20" t="s">
        <v>405</v>
      </c>
      <c r="K64" s="19" t="s">
        <v>406</v>
      </c>
      <c r="L64" s="19" t="s">
        <v>403</v>
      </c>
      <c r="M64" s="20" t="s">
        <v>187</v>
      </c>
      <c r="N64" s="20" t="s">
        <v>318</v>
      </c>
      <c r="O64" s="21" t="s">
        <v>372</v>
      </c>
      <c r="P64" s="22" t="s">
        <v>399</v>
      </c>
    </row>
    <row r="65" spans="1:16" ht="12.75" customHeight="1" thickBot="1" x14ac:dyDescent="0.25">
      <c r="A65" s="5" t="str">
        <f t="shared" si="6"/>
        <v>BAVM 173 </v>
      </c>
      <c r="B65" s="3" t="str">
        <f t="shared" si="7"/>
        <v>I</v>
      </c>
      <c r="C65" s="5">
        <f t="shared" si="8"/>
        <v>53484.414100000002</v>
      </c>
      <c r="D65" s="6" t="str">
        <f t="shared" si="9"/>
        <v>vis</v>
      </c>
      <c r="E65" s="18">
        <f>VLOOKUP(C65,Active!C$21:E$964,3,FALSE)</f>
        <v>47022.902350094446</v>
      </c>
      <c r="F65" s="3" t="s">
        <v>95</v>
      </c>
      <c r="G65" s="6" t="str">
        <f t="shared" si="10"/>
        <v>53484.4141</v>
      </c>
      <c r="H65" s="5">
        <f t="shared" si="11"/>
        <v>47023</v>
      </c>
      <c r="I65" s="19" t="s">
        <v>411</v>
      </c>
      <c r="J65" s="20" t="s">
        <v>412</v>
      </c>
      <c r="K65" s="19" t="s">
        <v>413</v>
      </c>
      <c r="L65" s="19" t="s">
        <v>414</v>
      </c>
      <c r="M65" s="20" t="s">
        <v>187</v>
      </c>
      <c r="N65" s="20" t="s">
        <v>318</v>
      </c>
      <c r="O65" s="21" t="s">
        <v>372</v>
      </c>
      <c r="P65" s="22" t="s">
        <v>399</v>
      </c>
    </row>
    <row r="66" spans="1:16" ht="12.75" customHeight="1" thickBot="1" x14ac:dyDescent="0.25">
      <c r="A66" s="5" t="str">
        <f t="shared" si="6"/>
        <v>IBVS 5694 </v>
      </c>
      <c r="B66" s="3" t="str">
        <f t="shared" si="7"/>
        <v>I</v>
      </c>
      <c r="C66" s="5">
        <f t="shared" si="8"/>
        <v>53487.256399999998</v>
      </c>
      <c r="D66" s="6" t="str">
        <f t="shared" si="9"/>
        <v>vis</v>
      </c>
      <c r="E66" s="18">
        <f>VLOOKUP(C66,Active!C$21:E$964,3,FALSE)</f>
        <v>47027.904951454191</v>
      </c>
      <c r="F66" s="3" t="s">
        <v>95</v>
      </c>
      <c r="G66" s="6" t="str">
        <f t="shared" si="10"/>
        <v>53487.2564</v>
      </c>
      <c r="H66" s="5">
        <f t="shared" si="11"/>
        <v>47028</v>
      </c>
      <c r="I66" s="19" t="s">
        <v>415</v>
      </c>
      <c r="J66" s="20" t="s">
        <v>416</v>
      </c>
      <c r="K66" s="19" t="s">
        <v>417</v>
      </c>
      <c r="L66" s="19" t="s">
        <v>418</v>
      </c>
      <c r="M66" s="20" t="s">
        <v>187</v>
      </c>
      <c r="N66" s="20" t="s">
        <v>188</v>
      </c>
      <c r="O66" s="21" t="s">
        <v>389</v>
      </c>
      <c r="P66" s="22" t="s">
        <v>390</v>
      </c>
    </row>
    <row r="67" spans="1:16" ht="12.75" customHeight="1" thickBot="1" x14ac:dyDescent="0.25">
      <c r="A67" s="5" t="str">
        <f t="shared" si="6"/>
        <v>BAVM 186 </v>
      </c>
      <c r="B67" s="3" t="str">
        <f t="shared" si="7"/>
        <v>II</v>
      </c>
      <c r="C67" s="5">
        <f t="shared" si="8"/>
        <v>53758.554900000003</v>
      </c>
      <c r="D67" s="6" t="str">
        <f t="shared" si="9"/>
        <v>vis</v>
      </c>
      <c r="E67" s="18">
        <f>VLOOKUP(C67,Active!C$21:E$964,3,FALSE)</f>
        <v>47505.404949694144</v>
      </c>
      <c r="F67" s="3" t="s">
        <v>95</v>
      </c>
      <c r="G67" s="6" t="str">
        <f t="shared" si="10"/>
        <v>53758.5549</v>
      </c>
      <c r="H67" s="5">
        <f t="shared" si="11"/>
        <v>47505.5</v>
      </c>
      <c r="I67" s="19" t="s">
        <v>419</v>
      </c>
      <c r="J67" s="20" t="s">
        <v>420</v>
      </c>
      <c r="K67" s="19" t="s">
        <v>421</v>
      </c>
      <c r="L67" s="19" t="s">
        <v>418</v>
      </c>
      <c r="M67" s="20" t="s">
        <v>323</v>
      </c>
      <c r="N67" s="20" t="s">
        <v>318</v>
      </c>
      <c r="O67" s="21" t="s">
        <v>279</v>
      </c>
      <c r="P67" s="22" t="s">
        <v>422</v>
      </c>
    </row>
    <row r="68" spans="1:16" ht="12.75" customHeight="1" thickBot="1" x14ac:dyDescent="0.25">
      <c r="A68" s="5" t="str">
        <f t="shared" si="6"/>
        <v>IBVS 5707 </v>
      </c>
      <c r="B68" s="3" t="str">
        <f t="shared" si="7"/>
        <v>I</v>
      </c>
      <c r="C68" s="5">
        <f t="shared" si="8"/>
        <v>53800.319000000003</v>
      </c>
      <c r="D68" s="6" t="str">
        <f t="shared" si="9"/>
        <v>vis</v>
      </c>
      <c r="E68" s="18">
        <f>VLOOKUP(C68,Active!C$21:E$964,3,FALSE)</f>
        <v>47578.912019126867</v>
      </c>
      <c r="F68" s="3" t="s">
        <v>95</v>
      </c>
      <c r="G68" s="6" t="str">
        <f t="shared" si="10"/>
        <v>53800.3190</v>
      </c>
      <c r="H68" s="5">
        <f t="shared" si="11"/>
        <v>47579</v>
      </c>
      <c r="I68" s="19" t="s">
        <v>423</v>
      </c>
      <c r="J68" s="20" t="s">
        <v>424</v>
      </c>
      <c r="K68" s="19" t="s">
        <v>425</v>
      </c>
      <c r="L68" s="19" t="s">
        <v>426</v>
      </c>
      <c r="M68" s="20" t="s">
        <v>187</v>
      </c>
      <c r="N68" s="20" t="s">
        <v>188</v>
      </c>
      <c r="O68" s="21" t="s">
        <v>427</v>
      </c>
      <c r="P68" s="22" t="s">
        <v>428</v>
      </c>
    </row>
    <row r="69" spans="1:16" ht="12.75" customHeight="1" thickBot="1" x14ac:dyDescent="0.25">
      <c r="A69" s="5" t="str">
        <f t="shared" si="6"/>
        <v>BAVM 186 </v>
      </c>
      <c r="B69" s="3" t="str">
        <f t="shared" si="7"/>
        <v>I</v>
      </c>
      <c r="C69" s="5">
        <f t="shared" si="8"/>
        <v>53809.4038</v>
      </c>
      <c r="D69" s="6" t="str">
        <f t="shared" si="9"/>
        <v>vis</v>
      </c>
      <c r="E69" s="18">
        <f>VLOOKUP(C69,Active!C$21:E$964,3,FALSE)</f>
        <v>47594.901757308275</v>
      </c>
      <c r="F69" s="3" t="s">
        <v>95</v>
      </c>
      <c r="G69" s="6" t="str">
        <f t="shared" si="10"/>
        <v>53809.4038</v>
      </c>
      <c r="H69" s="5">
        <f t="shared" si="11"/>
        <v>47595</v>
      </c>
      <c r="I69" s="19" t="s">
        <v>429</v>
      </c>
      <c r="J69" s="20" t="s">
        <v>430</v>
      </c>
      <c r="K69" s="19" t="s">
        <v>431</v>
      </c>
      <c r="L69" s="19" t="s">
        <v>432</v>
      </c>
      <c r="M69" s="20" t="s">
        <v>323</v>
      </c>
      <c r="N69" s="20" t="s">
        <v>318</v>
      </c>
      <c r="O69" s="21" t="s">
        <v>279</v>
      </c>
      <c r="P69" s="22" t="s">
        <v>422</v>
      </c>
    </row>
    <row r="70" spans="1:16" ht="12.75" customHeight="1" thickBot="1" x14ac:dyDescent="0.25">
      <c r="A70" s="5" t="str">
        <f t="shared" si="6"/>
        <v>OEJV 0074 </v>
      </c>
      <c r="B70" s="3" t="str">
        <f t="shared" si="7"/>
        <v>I</v>
      </c>
      <c r="C70" s="5">
        <f t="shared" si="8"/>
        <v>53814.518400000001</v>
      </c>
      <c r="D70" s="6" t="str">
        <f t="shared" si="9"/>
        <v>vis</v>
      </c>
      <c r="E70" s="18">
        <f>VLOOKUP(C70,Active!C$21:E$964,3,FALSE)</f>
        <v>47603.903729272723</v>
      </c>
      <c r="F70" s="3" t="s">
        <v>95</v>
      </c>
      <c r="G70" s="6" t="str">
        <f t="shared" si="10"/>
        <v>53814.51840</v>
      </c>
      <c r="H70" s="5">
        <f t="shared" si="11"/>
        <v>47604</v>
      </c>
      <c r="I70" s="19" t="s">
        <v>433</v>
      </c>
      <c r="J70" s="20" t="s">
        <v>434</v>
      </c>
      <c r="K70" s="19" t="s">
        <v>435</v>
      </c>
      <c r="L70" s="19" t="s">
        <v>436</v>
      </c>
      <c r="M70" s="20" t="s">
        <v>323</v>
      </c>
      <c r="N70" s="20" t="s">
        <v>43</v>
      </c>
      <c r="O70" s="21" t="s">
        <v>305</v>
      </c>
      <c r="P70" s="22" t="s">
        <v>306</v>
      </c>
    </row>
    <row r="71" spans="1:16" ht="12.75" customHeight="1" thickBot="1" x14ac:dyDescent="0.25">
      <c r="A71" s="5" t="str">
        <f t="shared" si="6"/>
        <v>IBVS 5713 </v>
      </c>
      <c r="B71" s="3" t="str">
        <f t="shared" si="7"/>
        <v>I</v>
      </c>
      <c r="C71" s="5">
        <f t="shared" si="8"/>
        <v>53847.471100000002</v>
      </c>
      <c r="D71" s="6" t="str">
        <f t="shared" si="9"/>
        <v>vis</v>
      </c>
      <c r="E71" s="18">
        <f>VLOOKUP(C71,Active!C$21:E$964,3,FALSE)</f>
        <v>47661.902259275666</v>
      </c>
      <c r="F71" s="3" t="s">
        <v>95</v>
      </c>
      <c r="G71" s="6" t="str">
        <f t="shared" si="10"/>
        <v>53847.4711</v>
      </c>
      <c r="H71" s="5">
        <f t="shared" si="11"/>
        <v>47662</v>
      </c>
      <c r="I71" s="19" t="s">
        <v>443</v>
      </c>
      <c r="J71" s="20" t="s">
        <v>444</v>
      </c>
      <c r="K71" s="19" t="s">
        <v>445</v>
      </c>
      <c r="L71" s="19" t="s">
        <v>414</v>
      </c>
      <c r="M71" s="20" t="s">
        <v>187</v>
      </c>
      <c r="N71" s="20" t="s">
        <v>188</v>
      </c>
      <c r="O71" s="21" t="s">
        <v>446</v>
      </c>
      <c r="P71" s="22" t="s">
        <v>447</v>
      </c>
    </row>
    <row r="72" spans="1:16" ht="12.75" customHeight="1" thickBot="1" x14ac:dyDescent="0.25">
      <c r="A72" s="5" t="str">
        <f t="shared" si="6"/>
        <v>BAVM 186 </v>
      </c>
      <c r="B72" s="3" t="str">
        <f t="shared" si="7"/>
        <v>I</v>
      </c>
      <c r="C72" s="5">
        <f t="shared" si="8"/>
        <v>53864.516199999998</v>
      </c>
      <c r="D72" s="6" t="str">
        <f t="shared" si="9"/>
        <v>vis</v>
      </c>
      <c r="E72" s="18">
        <f>VLOOKUP(C72,Active!C$21:E$964,3,FALSE)</f>
        <v>47691.902554964719</v>
      </c>
      <c r="F72" s="3" t="s">
        <v>95</v>
      </c>
      <c r="G72" s="6" t="str">
        <f t="shared" si="10"/>
        <v>53864.5162</v>
      </c>
      <c r="H72" s="5">
        <f t="shared" si="11"/>
        <v>47692</v>
      </c>
      <c r="I72" s="19" t="s">
        <v>448</v>
      </c>
      <c r="J72" s="20" t="s">
        <v>449</v>
      </c>
      <c r="K72" s="19" t="s">
        <v>450</v>
      </c>
      <c r="L72" s="19" t="s">
        <v>440</v>
      </c>
      <c r="M72" s="20" t="s">
        <v>323</v>
      </c>
      <c r="N72" s="20" t="s">
        <v>318</v>
      </c>
      <c r="O72" s="21" t="s">
        <v>279</v>
      </c>
      <c r="P72" s="22" t="s">
        <v>422</v>
      </c>
    </row>
    <row r="73" spans="1:16" ht="12.75" customHeight="1" thickBot="1" x14ac:dyDescent="0.25">
      <c r="A73" s="5" t="str">
        <f t="shared" si="6"/>
        <v>BAVM 186 </v>
      </c>
      <c r="B73" s="3" t="str">
        <f t="shared" si="7"/>
        <v>II</v>
      </c>
      <c r="C73" s="5">
        <f t="shared" si="8"/>
        <v>53866.506000000001</v>
      </c>
      <c r="D73" s="6" t="str">
        <f t="shared" si="9"/>
        <v>vis</v>
      </c>
      <c r="E73" s="18">
        <f>VLOOKUP(C73,Active!C$21:E$964,3,FALSE)</f>
        <v>47695.404710326802</v>
      </c>
      <c r="F73" s="3" t="s">
        <v>95</v>
      </c>
      <c r="G73" s="6" t="str">
        <f t="shared" si="10"/>
        <v>53866.5060</v>
      </c>
      <c r="H73" s="5">
        <f t="shared" si="11"/>
        <v>47695.5</v>
      </c>
      <c r="I73" s="19" t="s">
        <v>451</v>
      </c>
      <c r="J73" s="20" t="s">
        <v>452</v>
      </c>
      <c r="K73" s="19" t="s">
        <v>453</v>
      </c>
      <c r="L73" s="19" t="s">
        <v>340</v>
      </c>
      <c r="M73" s="20" t="s">
        <v>323</v>
      </c>
      <c r="N73" s="20" t="s">
        <v>318</v>
      </c>
      <c r="O73" s="21" t="s">
        <v>279</v>
      </c>
      <c r="P73" s="22" t="s">
        <v>422</v>
      </c>
    </row>
    <row r="74" spans="1:16" ht="12.75" customHeight="1" thickBot="1" x14ac:dyDescent="0.25">
      <c r="A74" s="5" t="str">
        <f t="shared" si="6"/>
        <v>OEJV 0074 </v>
      </c>
      <c r="B74" s="3" t="str">
        <f t="shared" si="7"/>
        <v>II</v>
      </c>
      <c r="C74" s="5">
        <f t="shared" si="8"/>
        <v>54084.676890000002</v>
      </c>
      <c r="D74" s="6" t="str">
        <f t="shared" si="9"/>
        <v>vis</v>
      </c>
      <c r="E74" s="18">
        <f>VLOOKUP(C74,Active!C$21:E$964,3,FALSE)</f>
        <v>48079.397248402049</v>
      </c>
      <c r="F74" s="3" t="s">
        <v>95</v>
      </c>
      <c r="G74" s="6" t="str">
        <f t="shared" si="10"/>
        <v>54084.67689</v>
      </c>
      <c r="H74" s="5">
        <f t="shared" si="11"/>
        <v>48079.5</v>
      </c>
      <c r="I74" s="19" t="s">
        <v>454</v>
      </c>
      <c r="J74" s="20" t="s">
        <v>455</v>
      </c>
      <c r="K74" s="19" t="s">
        <v>456</v>
      </c>
      <c r="L74" s="19" t="s">
        <v>457</v>
      </c>
      <c r="M74" s="20" t="s">
        <v>323</v>
      </c>
      <c r="N74" s="20" t="s">
        <v>43</v>
      </c>
      <c r="O74" s="21" t="s">
        <v>305</v>
      </c>
      <c r="P74" s="22" t="s">
        <v>306</v>
      </c>
    </row>
    <row r="75" spans="1:16" ht="12.75" customHeight="1" thickBot="1" x14ac:dyDescent="0.25">
      <c r="A75" s="5" t="str">
        <f t="shared" ref="A75:A106" si="12">P75</f>
        <v>BAVM 214 </v>
      </c>
      <c r="B75" s="3" t="str">
        <f t="shared" ref="B75:B106" si="13">IF(H75=INT(H75),"I","II")</f>
        <v>I</v>
      </c>
      <c r="C75" s="5">
        <f t="shared" ref="C75:C106" si="14">1*G75</f>
        <v>54881.527199999997</v>
      </c>
      <c r="D75" s="6" t="str">
        <f t="shared" ref="D75:D106" si="15">VLOOKUP(F75,I$1:J$5,2,FALSE)</f>
        <v>vis</v>
      </c>
      <c r="E75" s="18">
        <f>VLOOKUP(C75,Active!C$21:E$964,3,FALSE)</f>
        <v>49481.89678902796</v>
      </c>
      <c r="F75" s="3" t="s">
        <v>95</v>
      </c>
      <c r="G75" s="6" t="str">
        <f t="shared" ref="G75:G106" si="16">MID(I75,3,LEN(I75)-3)</f>
        <v>54881.5272</v>
      </c>
      <c r="H75" s="5">
        <f t="shared" ref="H75:H106" si="17">1*K75</f>
        <v>49482</v>
      </c>
      <c r="I75" s="19" t="s">
        <v>468</v>
      </c>
      <c r="J75" s="20" t="s">
        <v>469</v>
      </c>
      <c r="K75" s="19" t="s">
        <v>470</v>
      </c>
      <c r="L75" s="19" t="s">
        <v>471</v>
      </c>
      <c r="M75" s="20" t="s">
        <v>323</v>
      </c>
      <c r="N75" s="20" t="s">
        <v>472</v>
      </c>
      <c r="O75" s="21" t="s">
        <v>473</v>
      </c>
      <c r="P75" s="22" t="s">
        <v>474</v>
      </c>
    </row>
    <row r="76" spans="1:16" ht="12.75" customHeight="1" thickBot="1" x14ac:dyDescent="0.25">
      <c r="A76" s="5" t="str">
        <f t="shared" si="12"/>
        <v>IBVS 5894 </v>
      </c>
      <c r="B76" s="3" t="str">
        <f t="shared" si="13"/>
        <v>I</v>
      </c>
      <c r="C76" s="5">
        <f t="shared" si="14"/>
        <v>54884.9375</v>
      </c>
      <c r="D76" s="6" t="str">
        <f t="shared" si="15"/>
        <v>vis</v>
      </c>
      <c r="E76" s="18">
        <f>VLOOKUP(C76,Active!C$21:E$964,3,FALSE)</f>
        <v>49487.89910103484</v>
      </c>
      <c r="F76" s="3" t="s">
        <v>95</v>
      </c>
      <c r="G76" s="6" t="str">
        <f t="shared" si="16"/>
        <v>54884.9375</v>
      </c>
      <c r="H76" s="5">
        <f t="shared" si="17"/>
        <v>49488</v>
      </c>
      <c r="I76" s="19" t="s">
        <v>475</v>
      </c>
      <c r="J76" s="20" t="s">
        <v>476</v>
      </c>
      <c r="K76" s="19" t="s">
        <v>477</v>
      </c>
      <c r="L76" s="19" t="s">
        <v>478</v>
      </c>
      <c r="M76" s="20" t="s">
        <v>323</v>
      </c>
      <c r="N76" s="20" t="s">
        <v>95</v>
      </c>
      <c r="O76" s="21" t="s">
        <v>265</v>
      </c>
      <c r="P76" s="22" t="s">
        <v>479</v>
      </c>
    </row>
    <row r="77" spans="1:16" ht="12.75" customHeight="1" thickBot="1" x14ac:dyDescent="0.25">
      <c r="A77" s="5" t="str">
        <f t="shared" si="12"/>
        <v>BAVM 209 </v>
      </c>
      <c r="B77" s="3" t="str">
        <f t="shared" si="13"/>
        <v>II</v>
      </c>
      <c r="C77" s="5">
        <f t="shared" si="14"/>
        <v>54924.424400000004</v>
      </c>
      <c r="D77" s="6" t="str">
        <f t="shared" si="15"/>
        <v>vis</v>
      </c>
      <c r="E77" s="18">
        <f>VLOOKUP(C77,Active!C$21:E$964,3,FALSE)</f>
        <v>49557.398175598479</v>
      </c>
      <c r="F77" s="3" t="s">
        <v>95</v>
      </c>
      <c r="G77" s="6" t="str">
        <f t="shared" si="16"/>
        <v>54924.4244</v>
      </c>
      <c r="H77" s="5">
        <f t="shared" si="17"/>
        <v>49557.5</v>
      </c>
      <c r="I77" s="19" t="s">
        <v>480</v>
      </c>
      <c r="J77" s="20" t="s">
        <v>481</v>
      </c>
      <c r="K77" s="19" t="s">
        <v>482</v>
      </c>
      <c r="L77" s="19" t="s">
        <v>483</v>
      </c>
      <c r="M77" s="20" t="s">
        <v>323</v>
      </c>
      <c r="N77" s="20" t="s">
        <v>318</v>
      </c>
      <c r="O77" s="21" t="s">
        <v>223</v>
      </c>
      <c r="P77" s="22" t="s">
        <v>484</v>
      </c>
    </row>
    <row r="78" spans="1:16" ht="12.75" customHeight="1" thickBot="1" x14ac:dyDescent="0.25">
      <c r="A78" s="5" t="str">
        <f t="shared" si="12"/>
        <v>IBVS 5974 </v>
      </c>
      <c r="B78" s="3" t="str">
        <f t="shared" si="13"/>
        <v>I</v>
      </c>
      <c r="C78" s="5">
        <f t="shared" si="14"/>
        <v>55261.629099999998</v>
      </c>
      <c r="D78" s="6" t="str">
        <f t="shared" si="15"/>
        <v>vis</v>
      </c>
      <c r="E78" s="18">
        <f>VLOOKUP(C78,Active!C$21:E$964,3,FALSE)</f>
        <v>50150.896641887448</v>
      </c>
      <c r="F78" s="3" t="s">
        <v>95</v>
      </c>
      <c r="G78" s="6" t="str">
        <f t="shared" si="16"/>
        <v>55261.6291</v>
      </c>
      <c r="H78" s="5">
        <f t="shared" si="17"/>
        <v>50151</v>
      </c>
      <c r="I78" s="19" t="s">
        <v>490</v>
      </c>
      <c r="J78" s="20" t="s">
        <v>491</v>
      </c>
      <c r="K78" s="19" t="s">
        <v>492</v>
      </c>
      <c r="L78" s="19" t="s">
        <v>493</v>
      </c>
      <c r="M78" s="20" t="s">
        <v>323</v>
      </c>
      <c r="N78" s="20" t="s">
        <v>95</v>
      </c>
      <c r="O78" s="21" t="s">
        <v>324</v>
      </c>
      <c r="P78" s="22" t="s">
        <v>494</v>
      </c>
    </row>
    <row r="79" spans="1:16" ht="12.75" customHeight="1" thickBot="1" x14ac:dyDescent="0.25">
      <c r="A79" s="5" t="str">
        <f t="shared" si="12"/>
        <v>IBVS 5974 </v>
      </c>
      <c r="B79" s="3" t="str">
        <f t="shared" si="13"/>
        <v>I</v>
      </c>
      <c r="C79" s="5">
        <f t="shared" si="14"/>
        <v>55275.833299999998</v>
      </c>
      <c r="D79" s="6" t="str">
        <f t="shared" si="15"/>
        <v>vis</v>
      </c>
      <c r="E79" s="18">
        <f>VLOOKUP(C79,Active!C$21:E$964,3,FALSE)</f>
        <v>50175.896800292307</v>
      </c>
      <c r="F79" s="3" t="s">
        <v>95</v>
      </c>
      <c r="G79" s="6" t="str">
        <f t="shared" si="16"/>
        <v>55275.8333</v>
      </c>
      <c r="H79" s="5">
        <f t="shared" si="17"/>
        <v>50176</v>
      </c>
      <c r="I79" s="19" t="s">
        <v>495</v>
      </c>
      <c r="J79" s="20" t="s">
        <v>496</v>
      </c>
      <c r="K79" s="19" t="s">
        <v>497</v>
      </c>
      <c r="L79" s="19" t="s">
        <v>471</v>
      </c>
      <c r="M79" s="20" t="s">
        <v>323</v>
      </c>
      <c r="N79" s="20" t="s">
        <v>95</v>
      </c>
      <c r="O79" s="21" t="s">
        <v>324</v>
      </c>
      <c r="P79" s="22" t="s">
        <v>494</v>
      </c>
    </row>
    <row r="80" spans="1:16" ht="12.75" customHeight="1" thickBot="1" x14ac:dyDescent="0.25">
      <c r="A80" s="5" t="str">
        <f t="shared" si="12"/>
        <v>IBVS 5945 </v>
      </c>
      <c r="B80" s="3" t="str">
        <f t="shared" si="13"/>
        <v>I</v>
      </c>
      <c r="C80" s="5">
        <f t="shared" si="14"/>
        <v>55329.811300000001</v>
      </c>
      <c r="D80" s="6" t="str">
        <f t="shared" si="15"/>
        <v>vis</v>
      </c>
      <c r="E80" s="18">
        <f>VLOOKUP(C80,Active!C$21:E$964,3,FALSE)</f>
        <v>50270.900992740833</v>
      </c>
      <c r="F80" s="3" t="s">
        <v>95</v>
      </c>
      <c r="G80" s="6" t="str">
        <f t="shared" si="16"/>
        <v>55329.8113</v>
      </c>
      <c r="H80" s="5">
        <f t="shared" si="17"/>
        <v>50271</v>
      </c>
      <c r="I80" s="19" t="s">
        <v>498</v>
      </c>
      <c r="J80" s="20" t="s">
        <v>499</v>
      </c>
      <c r="K80" s="19" t="s">
        <v>500</v>
      </c>
      <c r="L80" s="19" t="s">
        <v>501</v>
      </c>
      <c r="M80" s="20" t="s">
        <v>323</v>
      </c>
      <c r="N80" s="20" t="s">
        <v>95</v>
      </c>
      <c r="O80" s="21" t="s">
        <v>265</v>
      </c>
      <c r="P80" s="22" t="s">
        <v>502</v>
      </c>
    </row>
    <row r="81" spans="1:16" ht="12.75" customHeight="1" thickBot="1" x14ac:dyDescent="0.25">
      <c r="A81" s="5" t="str">
        <f t="shared" si="12"/>
        <v>IBVS 5992 </v>
      </c>
      <c r="B81" s="3" t="str">
        <f t="shared" si="13"/>
        <v>I</v>
      </c>
      <c r="C81" s="5">
        <f t="shared" si="14"/>
        <v>55617.867200000001</v>
      </c>
      <c r="D81" s="6" t="str">
        <f t="shared" si="15"/>
        <v>vis</v>
      </c>
      <c r="E81" s="18">
        <f>VLOOKUP(C81,Active!C$21:E$964,3,FALSE)</f>
        <v>50777.894919146645</v>
      </c>
      <c r="F81" s="3" t="s">
        <v>95</v>
      </c>
      <c r="G81" s="6" t="str">
        <f t="shared" si="16"/>
        <v>55617.8672</v>
      </c>
      <c r="H81" s="5">
        <f t="shared" si="17"/>
        <v>50778</v>
      </c>
      <c r="I81" s="19" t="s">
        <v>509</v>
      </c>
      <c r="J81" s="20" t="s">
        <v>510</v>
      </c>
      <c r="K81" s="19" t="s">
        <v>511</v>
      </c>
      <c r="L81" s="19" t="s">
        <v>512</v>
      </c>
      <c r="M81" s="20" t="s">
        <v>323</v>
      </c>
      <c r="N81" s="20" t="s">
        <v>95</v>
      </c>
      <c r="O81" s="21" t="s">
        <v>265</v>
      </c>
      <c r="P81" s="22" t="s">
        <v>513</v>
      </c>
    </row>
    <row r="82" spans="1:16" ht="12.75" customHeight="1" thickBot="1" x14ac:dyDescent="0.25">
      <c r="A82" s="5" t="str">
        <f t="shared" si="12"/>
        <v>IBVS 5992 </v>
      </c>
      <c r="B82" s="3" t="str">
        <f t="shared" si="13"/>
        <v>I</v>
      </c>
      <c r="C82" s="5">
        <f t="shared" si="14"/>
        <v>55663.889799999997</v>
      </c>
      <c r="D82" s="6" t="str">
        <f t="shared" si="15"/>
        <v>vis</v>
      </c>
      <c r="E82" s="18">
        <f>VLOOKUP(C82,Active!C$21:E$964,3,FALSE)</f>
        <v>50858.897178351894</v>
      </c>
      <c r="F82" s="3" t="s">
        <v>95</v>
      </c>
      <c r="G82" s="6" t="str">
        <f t="shared" si="16"/>
        <v>55663.8898</v>
      </c>
      <c r="H82" s="5">
        <f t="shared" si="17"/>
        <v>50859</v>
      </c>
      <c r="I82" s="19" t="s">
        <v>514</v>
      </c>
      <c r="J82" s="20" t="s">
        <v>515</v>
      </c>
      <c r="K82" s="19" t="s">
        <v>516</v>
      </c>
      <c r="L82" s="19" t="s">
        <v>517</v>
      </c>
      <c r="M82" s="20" t="s">
        <v>323</v>
      </c>
      <c r="N82" s="20" t="s">
        <v>95</v>
      </c>
      <c r="O82" s="21" t="s">
        <v>265</v>
      </c>
      <c r="P82" s="22" t="s">
        <v>513</v>
      </c>
    </row>
    <row r="83" spans="1:16" ht="12.75" customHeight="1" thickBot="1" x14ac:dyDescent="0.25">
      <c r="A83" s="5" t="str">
        <f t="shared" si="12"/>
        <v>IBVS 6029 </v>
      </c>
      <c r="B83" s="3" t="str">
        <f t="shared" si="13"/>
        <v>I</v>
      </c>
      <c r="C83" s="5">
        <f t="shared" si="14"/>
        <v>55984.8995</v>
      </c>
      <c r="D83" s="6" t="str">
        <f t="shared" si="15"/>
        <v>vis</v>
      </c>
      <c r="E83" s="18">
        <f>VLOOKUP(C83,Active!C$21:E$964,3,FALSE)</f>
        <v>51423.891570819993</v>
      </c>
      <c r="F83" s="3" t="s">
        <v>95</v>
      </c>
      <c r="G83" s="6" t="str">
        <f t="shared" si="16"/>
        <v>55984.8995</v>
      </c>
      <c r="H83" s="5">
        <f t="shared" si="17"/>
        <v>51424</v>
      </c>
      <c r="I83" s="19" t="s">
        <v>518</v>
      </c>
      <c r="J83" s="20" t="s">
        <v>519</v>
      </c>
      <c r="K83" s="19" t="s">
        <v>520</v>
      </c>
      <c r="L83" s="19" t="s">
        <v>521</v>
      </c>
      <c r="M83" s="20" t="s">
        <v>323</v>
      </c>
      <c r="N83" s="20" t="s">
        <v>95</v>
      </c>
      <c r="O83" s="21" t="s">
        <v>265</v>
      </c>
      <c r="P83" s="22" t="s">
        <v>522</v>
      </c>
    </row>
    <row r="84" spans="1:16" ht="12.75" customHeight="1" thickBot="1" x14ac:dyDescent="0.25">
      <c r="A84" s="5" t="str">
        <f t="shared" si="12"/>
        <v>IBVS 6029 </v>
      </c>
      <c r="B84" s="3" t="str">
        <f t="shared" si="13"/>
        <v>I</v>
      </c>
      <c r="C84" s="5">
        <f t="shared" si="14"/>
        <v>56049.6708</v>
      </c>
      <c r="D84" s="6" t="str">
        <f t="shared" si="15"/>
        <v>vis</v>
      </c>
      <c r="E84" s="18">
        <f>VLOOKUP(C84,Active!C$21:E$964,3,FALSE)</f>
        <v>51537.892553634127</v>
      </c>
      <c r="F84" s="3" t="s">
        <v>95</v>
      </c>
      <c r="G84" s="6" t="str">
        <f t="shared" si="16"/>
        <v>56049.6708</v>
      </c>
      <c r="H84" s="5">
        <f t="shared" si="17"/>
        <v>51538</v>
      </c>
      <c r="I84" s="19" t="s">
        <v>537</v>
      </c>
      <c r="J84" s="20" t="s">
        <v>538</v>
      </c>
      <c r="K84" s="19" t="s">
        <v>539</v>
      </c>
      <c r="L84" s="19" t="s">
        <v>540</v>
      </c>
      <c r="M84" s="20" t="s">
        <v>323</v>
      </c>
      <c r="N84" s="20" t="s">
        <v>95</v>
      </c>
      <c r="O84" s="21" t="s">
        <v>265</v>
      </c>
      <c r="P84" s="22" t="s">
        <v>522</v>
      </c>
    </row>
    <row r="85" spans="1:16" ht="12.75" customHeight="1" thickBot="1" x14ac:dyDescent="0.25">
      <c r="A85" s="5" t="str">
        <f t="shared" si="12"/>
        <v>BAVM 238 </v>
      </c>
      <c r="B85" s="3" t="str">
        <f t="shared" si="13"/>
        <v>II</v>
      </c>
      <c r="C85" s="5">
        <f t="shared" si="14"/>
        <v>56729.478300000002</v>
      </c>
      <c r="D85" s="6" t="str">
        <f t="shared" si="15"/>
        <v>vis</v>
      </c>
      <c r="E85" s="18">
        <f>VLOOKUP(C85,Active!C$21:E$964,3,FALSE)</f>
        <v>52734.390433473134</v>
      </c>
      <c r="F85" s="3" t="s">
        <v>95</v>
      </c>
      <c r="G85" s="6" t="str">
        <f t="shared" si="16"/>
        <v>56729.4783</v>
      </c>
      <c r="H85" s="5">
        <f t="shared" si="17"/>
        <v>52734.5</v>
      </c>
      <c r="I85" s="19" t="s">
        <v>545</v>
      </c>
      <c r="J85" s="20" t="s">
        <v>546</v>
      </c>
      <c r="K85" s="19" t="s">
        <v>547</v>
      </c>
      <c r="L85" s="19" t="s">
        <v>548</v>
      </c>
      <c r="M85" s="20" t="s">
        <v>323</v>
      </c>
      <c r="N85" s="20" t="s">
        <v>318</v>
      </c>
      <c r="O85" s="21" t="s">
        <v>223</v>
      </c>
      <c r="P85" s="22" t="s">
        <v>549</v>
      </c>
    </row>
    <row r="86" spans="1:16" ht="12.75" customHeight="1" thickBot="1" x14ac:dyDescent="0.25">
      <c r="A86" s="5" t="str">
        <f t="shared" si="12"/>
        <v>BAVM 238 </v>
      </c>
      <c r="B86" s="3" t="str">
        <f t="shared" si="13"/>
        <v>I</v>
      </c>
      <c r="C86" s="5">
        <f t="shared" si="14"/>
        <v>56764.419600000001</v>
      </c>
      <c r="D86" s="6" t="str">
        <f t="shared" si="15"/>
        <v>vis</v>
      </c>
      <c r="E86" s="18">
        <f>VLOOKUP(C86,Active!C$21:E$964,3,FALSE)</f>
        <v>52795.889006773396</v>
      </c>
      <c r="F86" s="3" t="s">
        <v>95</v>
      </c>
      <c r="G86" s="6" t="str">
        <f t="shared" si="16"/>
        <v>56764.4196</v>
      </c>
      <c r="H86" s="5">
        <f t="shared" si="17"/>
        <v>52796</v>
      </c>
      <c r="I86" s="19" t="s">
        <v>550</v>
      </c>
      <c r="J86" s="20" t="s">
        <v>551</v>
      </c>
      <c r="K86" s="19" t="s">
        <v>552</v>
      </c>
      <c r="L86" s="19" t="s">
        <v>553</v>
      </c>
      <c r="M86" s="20" t="s">
        <v>323</v>
      </c>
      <c r="N86" s="20" t="s">
        <v>318</v>
      </c>
      <c r="O86" s="21" t="s">
        <v>223</v>
      </c>
      <c r="P86" s="22" t="s">
        <v>549</v>
      </c>
    </row>
    <row r="87" spans="1:16" ht="12.75" customHeight="1" thickBot="1" x14ac:dyDescent="0.25">
      <c r="A87" s="5" t="str">
        <f t="shared" si="12"/>
        <v>BAVM 43 </v>
      </c>
      <c r="B87" s="3" t="str">
        <f t="shared" si="13"/>
        <v>I</v>
      </c>
      <c r="C87" s="5">
        <f t="shared" si="14"/>
        <v>46220.445</v>
      </c>
      <c r="D87" s="6" t="str">
        <f t="shared" si="15"/>
        <v>vis</v>
      </c>
      <c r="E87" s="18">
        <f>VLOOKUP(C87,Active!C$21:E$964,3,FALSE)</f>
        <v>34237.924797822605</v>
      </c>
      <c r="F87" s="3" t="s">
        <v>95</v>
      </c>
      <c r="G87" s="6" t="str">
        <f t="shared" si="16"/>
        <v>46220.445</v>
      </c>
      <c r="H87" s="5">
        <f t="shared" si="17"/>
        <v>34238</v>
      </c>
      <c r="I87" s="19" t="s">
        <v>191</v>
      </c>
      <c r="J87" s="20" t="s">
        <v>192</v>
      </c>
      <c r="K87" s="19">
        <v>34238</v>
      </c>
      <c r="L87" s="19" t="s">
        <v>193</v>
      </c>
      <c r="M87" s="20" t="s">
        <v>138</v>
      </c>
      <c r="N87" s="20"/>
      <c r="O87" s="21" t="s">
        <v>148</v>
      </c>
      <c r="P87" s="22" t="s">
        <v>194</v>
      </c>
    </row>
    <row r="88" spans="1:16" ht="12.75" customHeight="1" thickBot="1" x14ac:dyDescent="0.25">
      <c r="A88" s="5" t="str">
        <f t="shared" si="12"/>
        <v>BAVM 46 </v>
      </c>
      <c r="B88" s="3" t="str">
        <f t="shared" si="13"/>
        <v>I</v>
      </c>
      <c r="C88" s="5">
        <f t="shared" si="14"/>
        <v>46591.457999999999</v>
      </c>
      <c r="D88" s="6" t="str">
        <f t="shared" si="15"/>
        <v>vis</v>
      </c>
      <c r="E88" s="18">
        <f>VLOOKUP(C88,Active!C$21:E$964,3,FALSE)</f>
        <v>34890.927696279454</v>
      </c>
      <c r="F88" s="3" t="s">
        <v>95</v>
      </c>
      <c r="G88" s="6" t="str">
        <f t="shared" si="16"/>
        <v>46591.458</v>
      </c>
      <c r="H88" s="5">
        <f t="shared" si="17"/>
        <v>34891</v>
      </c>
      <c r="I88" s="19" t="s">
        <v>206</v>
      </c>
      <c r="J88" s="20" t="s">
        <v>207</v>
      </c>
      <c r="K88" s="19">
        <v>34891</v>
      </c>
      <c r="L88" s="19" t="s">
        <v>208</v>
      </c>
      <c r="M88" s="20" t="s">
        <v>96</v>
      </c>
      <c r="N88" s="20"/>
      <c r="O88" s="21" t="s">
        <v>209</v>
      </c>
      <c r="P88" s="22" t="s">
        <v>210</v>
      </c>
    </row>
    <row r="89" spans="1:16" ht="12.75" customHeight="1" thickBot="1" x14ac:dyDescent="0.25">
      <c r="A89" s="5" t="str">
        <f t="shared" si="12"/>
        <v>BAVM 52 </v>
      </c>
      <c r="B89" s="3" t="str">
        <f t="shared" si="13"/>
        <v>I</v>
      </c>
      <c r="C89" s="5">
        <f t="shared" si="14"/>
        <v>47565.29</v>
      </c>
      <c r="D89" s="6" t="str">
        <f t="shared" si="15"/>
        <v>vis</v>
      </c>
      <c r="E89" s="18">
        <f>VLOOKUP(C89,Active!C$21:E$964,3,FALSE)</f>
        <v>36604.924560567328</v>
      </c>
      <c r="F89" s="3" t="s">
        <v>95</v>
      </c>
      <c r="G89" s="6" t="str">
        <f t="shared" si="16"/>
        <v>47565.290</v>
      </c>
      <c r="H89" s="5">
        <f t="shared" si="17"/>
        <v>36605</v>
      </c>
      <c r="I89" s="19" t="s">
        <v>211</v>
      </c>
      <c r="J89" s="20" t="s">
        <v>212</v>
      </c>
      <c r="K89" s="19">
        <v>36605</v>
      </c>
      <c r="L89" s="19" t="s">
        <v>193</v>
      </c>
      <c r="M89" s="20" t="s">
        <v>96</v>
      </c>
      <c r="N89" s="20"/>
      <c r="O89" s="21" t="s">
        <v>213</v>
      </c>
      <c r="P89" s="22" t="s">
        <v>214</v>
      </c>
    </row>
    <row r="90" spans="1:16" ht="12.75" customHeight="1" thickBot="1" x14ac:dyDescent="0.25">
      <c r="A90" s="5" t="str">
        <f t="shared" si="12"/>
        <v>BAVM 52 </v>
      </c>
      <c r="B90" s="3" t="str">
        <f t="shared" si="13"/>
        <v>I</v>
      </c>
      <c r="C90" s="5">
        <f t="shared" si="14"/>
        <v>47592.56</v>
      </c>
      <c r="D90" s="6" t="str">
        <f t="shared" si="15"/>
        <v>vis</v>
      </c>
      <c r="E90" s="18">
        <f>VLOOKUP(C90,Active!C$21:E$964,3,FALSE)</f>
        <v>36652.921231953282</v>
      </c>
      <c r="F90" s="3" t="s">
        <v>95</v>
      </c>
      <c r="G90" s="6" t="str">
        <f t="shared" si="16"/>
        <v>47592.560</v>
      </c>
      <c r="H90" s="5">
        <f t="shared" si="17"/>
        <v>36653</v>
      </c>
      <c r="I90" s="19" t="s">
        <v>215</v>
      </c>
      <c r="J90" s="20" t="s">
        <v>216</v>
      </c>
      <c r="K90" s="19">
        <v>36653</v>
      </c>
      <c r="L90" s="19" t="s">
        <v>183</v>
      </c>
      <c r="M90" s="20" t="s">
        <v>96</v>
      </c>
      <c r="N90" s="20"/>
      <c r="O90" s="21" t="s">
        <v>209</v>
      </c>
      <c r="P90" s="22" t="s">
        <v>214</v>
      </c>
    </row>
    <row r="91" spans="1:16" ht="12.75" customHeight="1" thickBot="1" x14ac:dyDescent="0.25">
      <c r="A91" s="5" t="str">
        <f t="shared" si="12"/>
        <v>BAVM 52 </v>
      </c>
      <c r="B91" s="3" t="str">
        <f t="shared" si="13"/>
        <v>I</v>
      </c>
      <c r="C91" s="5">
        <f t="shared" si="14"/>
        <v>47596.536999999997</v>
      </c>
      <c r="D91" s="6" t="str">
        <f t="shared" si="15"/>
        <v>vis</v>
      </c>
      <c r="E91" s="18">
        <f>VLOOKUP(C91,Active!C$21:E$964,3,FALSE)</f>
        <v>36659.920966537145</v>
      </c>
      <c r="F91" s="3" t="s">
        <v>95</v>
      </c>
      <c r="G91" s="6" t="str">
        <f t="shared" si="16"/>
        <v>47596.537</v>
      </c>
      <c r="H91" s="5">
        <f t="shared" si="17"/>
        <v>36660</v>
      </c>
      <c r="I91" s="19" t="s">
        <v>217</v>
      </c>
      <c r="J91" s="20" t="s">
        <v>218</v>
      </c>
      <c r="K91" s="19">
        <v>36660</v>
      </c>
      <c r="L91" s="19" t="s">
        <v>183</v>
      </c>
      <c r="M91" s="20" t="s">
        <v>96</v>
      </c>
      <c r="N91" s="20"/>
      <c r="O91" s="21" t="s">
        <v>209</v>
      </c>
      <c r="P91" s="22" t="s">
        <v>214</v>
      </c>
    </row>
    <row r="92" spans="1:16" ht="12.75" customHeight="1" thickBot="1" x14ac:dyDescent="0.25">
      <c r="A92" s="5" t="str">
        <f t="shared" si="12"/>
        <v>BAVM 56 </v>
      </c>
      <c r="B92" s="3" t="str">
        <f t="shared" si="13"/>
        <v>I</v>
      </c>
      <c r="C92" s="5">
        <f t="shared" si="14"/>
        <v>47729.489000000001</v>
      </c>
      <c r="D92" s="6" t="str">
        <f t="shared" si="15"/>
        <v>vis</v>
      </c>
      <c r="E92" s="18">
        <f>VLOOKUP(C92,Active!C$21:E$964,3,FALSE)</f>
        <v>36893.923660123728</v>
      </c>
      <c r="F92" s="3" t="s">
        <v>95</v>
      </c>
      <c r="G92" s="6" t="str">
        <f t="shared" si="16"/>
        <v>47729.4890</v>
      </c>
      <c r="H92" s="5">
        <f t="shared" si="17"/>
        <v>36894</v>
      </c>
      <c r="I92" s="19" t="s">
        <v>219</v>
      </c>
      <c r="J92" s="20" t="s">
        <v>220</v>
      </c>
      <c r="K92" s="19">
        <v>36894</v>
      </c>
      <c r="L92" s="19" t="s">
        <v>221</v>
      </c>
      <c r="M92" s="20" t="s">
        <v>187</v>
      </c>
      <c r="N92" s="20" t="s">
        <v>222</v>
      </c>
      <c r="O92" s="21" t="s">
        <v>223</v>
      </c>
      <c r="P92" s="22" t="s">
        <v>224</v>
      </c>
    </row>
    <row r="93" spans="1:16" ht="12.75" customHeight="1" thickBot="1" x14ac:dyDescent="0.25">
      <c r="A93" s="5" t="str">
        <f t="shared" si="12"/>
        <v>BAVM 56 </v>
      </c>
      <c r="B93" s="3" t="str">
        <f t="shared" si="13"/>
        <v>I</v>
      </c>
      <c r="C93" s="5">
        <f t="shared" si="14"/>
        <v>47805.621599999999</v>
      </c>
      <c r="D93" s="6" t="str">
        <f t="shared" si="15"/>
        <v>vis</v>
      </c>
      <c r="E93" s="18">
        <f>VLOOKUP(C93,Active!C$21:E$964,3,FALSE)</f>
        <v>37027.921143950589</v>
      </c>
      <c r="F93" s="3" t="s">
        <v>95</v>
      </c>
      <c r="G93" s="6" t="str">
        <f t="shared" si="16"/>
        <v>47805.6216</v>
      </c>
      <c r="H93" s="5">
        <f t="shared" si="17"/>
        <v>37028</v>
      </c>
      <c r="I93" s="19" t="s">
        <v>225</v>
      </c>
      <c r="J93" s="20" t="s">
        <v>226</v>
      </c>
      <c r="K93" s="19">
        <v>37028</v>
      </c>
      <c r="L93" s="19" t="s">
        <v>227</v>
      </c>
      <c r="M93" s="20" t="s">
        <v>187</v>
      </c>
      <c r="N93" s="20" t="s">
        <v>222</v>
      </c>
      <c r="O93" s="21" t="s">
        <v>223</v>
      </c>
      <c r="P93" s="22" t="s">
        <v>224</v>
      </c>
    </row>
    <row r="94" spans="1:16" ht="12.75" customHeight="1" thickBot="1" x14ac:dyDescent="0.25">
      <c r="A94" s="5" t="str">
        <f t="shared" si="12"/>
        <v>BAVM 59 </v>
      </c>
      <c r="B94" s="3" t="str">
        <f t="shared" si="13"/>
        <v>I</v>
      </c>
      <c r="C94" s="5">
        <f t="shared" si="14"/>
        <v>48312.421999999999</v>
      </c>
      <c r="D94" s="6" t="str">
        <f t="shared" si="15"/>
        <v>vis</v>
      </c>
      <c r="E94" s="18">
        <f>VLOOKUP(C94,Active!C$21:E$964,3,FALSE)</f>
        <v>37919.917192981469</v>
      </c>
      <c r="F94" s="3" t="s">
        <v>95</v>
      </c>
      <c r="G94" s="6" t="str">
        <f t="shared" si="16"/>
        <v>48312.422</v>
      </c>
      <c r="H94" s="5">
        <f t="shared" si="17"/>
        <v>37920</v>
      </c>
      <c r="I94" s="19" t="s">
        <v>242</v>
      </c>
      <c r="J94" s="20" t="s">
        <v>243</v>
      </c>
      <c r="K94" s="19">
        <v>37920</v>
      </c>
      <c r="L94" s="19" t="s">
        <v>244</v>
      </c>
      <c r="M94" s="20" t="s">
        <v>96</v>
      </c>
      <c r="N94" s="20"/>
      <c r="O94" s="21" t="s">
        <v>213</v>
      </c>
      <c r="P94" s="22" t="s">
        <v>245</v>
      </c>
    </row>
    <row r="95" spans="1:16" ht="12.75" customHeight="1" thickBot="1" x14ac:dyDescent="0.25">
      <c r="A95" s="5" t="str">
        <f t="shared" si="12"/>
        <v>BAVM 59 </v>
      </c>
      <c r="B95" s="3" t="str">
        <f t="shared" si="13"/>
        <v>I</v>
      </c>
      <c r="C95" s="5">
        <f t="shared" si="14"/>
        <v>48362.418799999999</v>
      </c>
      <c r="D95" s="6" t="str">
        <f t="shared" si="15"/>
        <v>vis</v>
      </c>
      <c r="E95" s="18">
        <f>VLOOKUP(C95,Active!C$21:E$964,3,FALSE)</f>
        <v>38007.914258619508</v>
      </c>
      <c r="F95" s="3" t="s">
        <v>95</v>
      </c>
      <c r="G95" s="6" t="str">
        <f t="shared" si="16"/>
        <v>48362.4188</v>
      </c>
      <c r="H95" s="5">
        <f t="shared" si="17"/>
        <v>38008</v>
      </c>
      <c r="I95" s="19" t="s">
        <v>249</v>
      </c>
      <c r="J95" s="20" t="s">
        <v>250</v>
      </c>
      <c r="K95" s="19">
        <v>38008</v>
      </c>
      <c r="L95" s="19" t="s">
        <v>251</v>
      </c>
      <c r="M95" s="20" t="s">
        <v>187</v>
      </c>
      <c r="N95" s="20" t="s">
        <v>222</v>
      </c>
      <c r="O95" s="21" t="s">
        <v>223</v>
      </c>
      <c r="P95" s="22" t="s">
        <v>245</v>
      </c>
    </row>
    <row r="96" spans="1:16" ht="12.75" customHeight="1" thickBot="1" x14ac:dyDescent="0.25">
      <c r="A96" s="5" t="str">
        <f t="shared" si="12"/>
        <v>BAVM 60 </v>
      </c>
      <c r="B96" s="3" t="str">
        <f t="shared" si="13"/>
        <v>I</v>
      </c>
      <c r="C96" s="5">
        <f t="shared" si="14"/>
        <v>48720.360999999997</v>
      </c>
      <c r="D96" s="6" t="str">
        <f t="shared" si="15"/>
        <v>vis</v>
      </c>
      <c r="E96" s="18">
        <f>VLOOKUP(C96,Active!C$21:E$964,3,FALSE)</f>
        <v>38637.911843825481</v>
      </c>
      <c r="F96" s="3" t="s">
        <v>95</v>
      </c>
      <c r="G96" s="6" t="str">
        <f t="shared" si="16"/>
        <v>48720.3610</v>
      </c>
      <c r="H96" s="5">
        <f t="shared" si="17"/>
        <v>38638</v>
      </c>
      <c r="I96" s="19" t="s">
        <v>252</v>
      </c>
      <c r="J96" s="20" t="s">
        <v>253</v>
      </c>
      <c r="K96" s="19">
        <v>38638</v>
      </c>
      <c r="L96" s="19" t="s">
        <v>254</v>
      </c>
      <c r="M96" s="20" t="s">
        <v>187</v>
      </c>
      <c r="N96" s="20" t="s">
        <v>37</v>
      </c>
      <c r="O96" s="21" t="s">
        <v>223</v>
      </c>
      <c r="P96" s="22" t="s">
        <v>255</v>
      </c>
    </row>
    <row r="97" spans="1:16" ht="12.75" customHeight="1" thickBot="1" x14ac:dyDescent="0.25">
      <c r="A97" s="5" t="str">
        <f t="shared" si="12"/>
        <v>BAVM 60 </v>
      </c>
      <c r="B97" s="3" t="str">
        <f t="shared" si="13"/>
        <v>I</v>
      </c>
      <c r="C97" s="5">
        <f t="shared" si="14"/>
        <v>48720.361199999999</v>
      </c>
      <c r="D97" s="6" t="str">
        <f t="shared" si="15"/>
        <v>vis</v>
      </c>
      <c r="E97" s="18">
        <f>VLOOKUP(C97,Active!C$21:E$964,3,FALSE)</f>
        <v>38637.912195836274</v>
      </c>
      <c r="F97" s="3" t="s">
        <v>95</v>
      </c>
      <c r="G97" s="6" t="str">
        <f t="shared" si="16"/>
        <v>48720.3612</v>
      </c>
      <c r="H97" s="5">
        <f t="shared" si="17"/>
        <v>38638</v>
      </c>
      <c r="I97" s="19" t="s">
        <v>256</v>
      </c>
      <c r="J97" s="20" t="s">
        <v>257</v>
      </c>
      <c r="K97" s="19">
        <v>38638</v>
      </c>
      <c r="L97" s="19" t="s">
        <v>258</v>
      </c>
      <c r="M97" s="20" t="s">
        <v>187</v>
      </c>
      <c r="N97" s="20" t="s">
        <v>222</v>
      </c>
      <c r="O97" s="21" t="s">
        <v>223</v>
      </c>
      <c r="P97" s="22" t="s">
        <v>255</v>
      </c>
    </row>
    <row r="98" spans="1:16" ht="12.75" customHeight="1" thickBot="1" x14ac:dyDescent="0.25">
      <c r="A98" s="5" t="str">
        <f t="shared" si="12"/>
        <v>BAVM 62 </v>
      </c>
      <c r="B98" s="3" t="str">
        <f t="shared" si="13"/>
        <v>I</v>
      </c>
      <c r="C98" s="5">
        <f t="shared" si="14"/>
        <v>49005.580900000001</v>
      </c>
      <c r="D98" s="6" t="str">
        <f t="shared" si="15"/>
        <v>vis</v>
      </c>
      <c r="E98" s="18">
        <f>VLOOKUP(C98,Active!C$21:E$964,3,FALSE)</f>
        <v>39139.914257211472</v>
      </c>
      <c r="F98" s="3" t="s">
        <v>95</v>
      </c>
      <c r="G98" s="6" t="str">
        <f t="shared" si="16"/>
        <v>49005.5809</v>
      </c>
      <c r="H98" s="5">
        <f t="shared" si="17"/>
        <v>39140</v>
      </c>
      <c r="I98" s="19" t="s">
        <v>259</v>
      </c>
      <c r="J98" s="20" t="s">
        <v>260</v>
      </c>
      <c r="K98" s="19">
        <v>39140</v>
      </c>
      <c r="L98" s="19" t="s">
        <v>251</v>
      </c>
      <c r="M98" s="20" t="s">
        <v>187</v>
      </c>
      <c r="N98" s="20" t="s">
        <v>261</v>
      </c>
      <c r="O98" s="21" t="s">
        <v>223</v>
      </c>
      <c r="P98" s="22" t="s">
        <v>262</v>
      </c>
    </row>
    <row r="99" spans="1:16" ht="12.75" customHeight="1" thickBot="1" x14ac:dyDescent="0.25">
      <c r="A99" s="5" t="str">
        <f t="shared" si="12"/>
        <v> BBS 121 </v>
      </c>
      <c r="B99" s="3" t="str">
        <f t="shared" si="13"/>
        <v>I</v>
      </c>
      <c r="C99" s="5">
        <f t="shared" si="14"/>
        <v>51279.375999999997</v>
      </c>
      <c r="D99" s="6" t="str">
        <f t="shared" si="15"/>
        <v>vis</v>
      </c>
      <c r="E99" s="18">
        <f>VLOOKUP(C99,Active!C$21:E$964,3,FALSE)</f>
        <v>43141.916318586656</v>
      </c>
      <c r="F99" s="3" t="s">
        <v>95</v>
      </c>
      <c r="G99" s="6" t="str">
        <f t="shared" si="16"/>
        <v>51279.376</v>
      </c>
      <c r="H99" s="5">
        <f t="shared" si="17"/>
        <v>43142</v>
      </c>
      <c r="I99" s="19" t="s">
        <v>272</v>
      </c>
      <c r="J99" s="20" t="s">
        <v>273</v>
      </c>
      <c r="K99" s="19">
        <v>43142</v>
      </c>
      <c r="L99" s="19" t="s">
        <v>167</v>
      </c>
      <c r="M99" s="20" t="s">
        <v>187</v>
      </c>
      <c r="N99" s="20" t="s">
        <v>188</v>
      </c>
      <c r="O99" s="21" t="s">
        <v>274</v>
      </c>
      <c r="P99" s="21" t="s">
        <v>275</v>
      </c>
    </row>
    <row r="100" spans="1:16" ht="12.75" customHeight="1" thickBot="1" x14ac:dyDescent="0.25">
      <c r="A100" s="5" t="str">
        <f t="shared" si="12"/>
        <v> PASP 116 </v>
      </c>
      <c r="B100" s="3" t="str">
        <f t="shared" si="13"/>
        <v>II</v>
      </c>
      <c r="C100" s="5">
        <f t="shared" si="14"/>
        <v>52000.087699999996</v>
      </c>
      <c r="D100" s="6" t="str">
        <f t="shared" si="15"/>
        <v>vis</v>
      </c>
      <c r="E100" s="18">
        <f>VLOOKUP(C100,Active!C$21:E$964,3,FALSE)</f>
        <v>44410.407797461434</v>
      </c>
      <c r="F100" s="3" t="s">
        <v>95</v>
      </c>
      <c r="G100" s="6" t="str">
        <f t="shared" si="16"/>
        <v>52000.0877</v>
      </c>
      <c r="H100" s="5">
        <f t="shared" si="17"/>
        <v>44410.5</v>
      </c>
      <c r="I100" s="19" t="s">
        <v>281</v>
      </c>
      <c r="J100" s="20" t="s">
        <v>282</v>
      </c>
      <c r="K100" s="19">
        <v>44410.5</v>
      </c>
      <c r="L100" s="19" t="s">
        <v>283</v>
      </c>
      <c r="M100" s="20" t="s">
        <v>187</v>
      </c>
      <c r="N100" s="20" t="s">
        <v>188</v>
      </c>
      <c r="O100" s="21" t="s">
        <v>284</v>
      </c>
      <c r="P100" s="21" t="s">
        <v>285</v>
      </c>
    </row>
    <row r="101" spans="1:16" ht="12.75" customHeight="1" thickBot="1" x14ac:dyDescent="0.25">
      <c r="A101" s="5" t="str">
        <f t="shared" si="12"/>
        <v> BBS 125 </v>
      </c>
      <c r="B101" s="3" t="str">
        <f t="shared" si="13"/>
        <v>I</v>
      </c>
      <c r="C101" s="5">
        <f t="shared" si="14"/>
        <v>52000.370799999997</v>
      </c>
      <c r="D101" s="6" t="str">
        <f t="shared" si="15"/>
        <v>vis</v>
      </c>
      <c r="E101" s="18">
        <f>VLOOKUP(C101,Active!C$21:E$964,3,FALSE)</f>
        <v>44410.90606873644</v>
      </c>
      <c r="F101" s="3" t="s">
        <v>95</v>
      </c>
      <c r="G101" s="6" t="str">
        <f t="shared" si="16"/>
        <v>52000.3708</v>
      </c>
      <c r="H101" s="5">
        <f t="shared" si="17"/>
        <v>44411</v>
      </c>
      <c r="I101" s="19" t="s">
        <v>286</v>
      </c>
      <c r="J101" s="20" t="s">
        <v>287</v>
      </c>
      <c r="K101" s="19">
        <v>44411</v>
      </c>
      <c r="L101" s="19" t="s">
        <v>288</v>
      </c>
      <c r="M101" s="20" t="s">
        <v>187</v>
      </c>
      <c r="N101" s="20" t="s">
        <v>188</v>
      </c>
      <c r="O101" s="21" t="s">
        <v>265</v>
      </c>
      <c r="P101" s="21" t="s">
        <v>289</v>
      </c>
    </row>
    <row r="102" spans="1:16" ht="12.75" customHeight="1" thickBot="1" x14ac:dyDescent="0.25">
      <c r="A102" s="5" t="str">
        <f t="shared" si="12"/>
        <v> PASP 116 </v>
      </c>
      <c r="B102" s="3" t="str">
        <f t="shared" si="13"/>
        <v>II</v>
      </c>
      <c r="C102" s="5">
        <f t="shared" si="14"/>
        <v>52025.087</v>
      </c>
      <c r="D102" s="6" t="str">
        <f t="shared" si="15"/>
        <v>vis</v>
      </c>
      <c r="E102" s="18">
        <f>VLOOKUP(C102,Active!C$21:E$964,3,FALSE)</f>
        <v>44454.407914329022</v>
      </c>
      <c r="F102" s="3" t="s">
        <v>95</v>
      </c>
      <c r="G102" s="6" t="str">
        <f t="shared" si="16"/>
        <v>52025.0870</v>
      </c>
      <c r="H102" s="5">
        <f t="shared" si="17"/>
        <v>44454.5</v>
      </c>
      <c r="I102" s="19" t="s">
        <v>290</v>
      </c>
      <c r="J102" s="20" t="s">
        <v>291</v>
      </c>
      <c r="K102" s="19">
        <v>44454.5</v>
      </c>
      <c r="L102" s="19" t="s">
        <v>292</v>
      </c>
      <c r="M102" s="20" t="s">
        <v>187</v>
      </c>
      <c r="N102" s="20" t="s">
        <v>188</v>
      </c>
      <c r="O102" s="21" t="s">
        <v>284</v>
      </c>
      <c r="P102" s="21" t="s">
        <v>285</v>
      </c>
    </row>
    <row r="103" spans="1:16" ht="12.75" customHeight="1" thickBot="1" x14ac:dyDescent="0.25">
      <c r="A103" s="5" t="str">
        <f t="shared" si="12"/>
        <v> PASP 116 </v>
      </c>
      <c r="B103" s="3" t="str">
        <f t="shared" si="13"/>
        <v>II</v>
      </c>
      <c r="C103" s="5">
        <f t="shared" si="14"/>
        <v>52026.224199999997</v>
      </c>
      <c r="D103" s="6" t="str">
        <f t="shared" si="15"/>
        <v>vis</v>
      </c>
      <c r="E103" s="18">
        <f>VLOOKUP(C103,Active!C$21:E$964,3,FALSE)</f>
        <v>44456.40944768802</v>
      </c>
      <c r="F103" s="3" t="s">
        <v>95</v>
      </c>
      <c r="G103" s="6" t="str">
        <f t="shared" si="16"/>
        <v>52026.2242</v>
      </c>
      <c r="H103" s="5">
        <f t="shared" si="17"/>
        <v>44456.5</v>
      </c>
      <c r="I103" s="19" t="s">
        <v>293</v>
      </c>
      <c r="J103" s="20" t="s">
        <v>294</v>
      </c>
      <c r="K103" s="19">
        <v>44456.5</v>
      </c>
      <c r="L103" s="19" t="s">
        <v>295</v>
      </c>
      <c r="M103" s="20" t="s">
        <v>187</v>
      </c>
      <c r="N103" s="20" t="s">
        <v>188</v>
      </c>
      <c r="O103" s="21" t="s">
        <v>284</v>
      </c>
      <c r="P103" s="21" t="s">
        <v>285</v>
      </c>
    </row>
    <row r="104" spans="1:16" ht="12.75" customHeight="1" thickBot="1" x14ac:dyDescent="0.25">
      <c r="A104" s="5" t="str">
        <f t="shared" si="12"/>
        <v> PASP 116 </v>
      </c>
      <c r="B104" s="3" t="str">
        <f t="shared" si="13"/>
        <v>I</v>
      </c>
      <c r="C104" s="5">
        <f t="shared" si="14"/>
        <v>52027.075100000002</v>
      </c>
      <c r="D104" s="6" t="str">
        <f t="shared" si="15"/>
        <v>vis</v>
      </c>
      <c r="E104" s="18">
        <f>VLOOKUP(C104,Active!C$21:E$964,3,FALSE)</f>
        <v>44457.907077599375</v>
      </c>
      <c r="F104" s="3" t="s">
        <v>95</v>
      </c>
      <c r="G104" s="6" t="str">
        <f t="shared" si="16"/>
        <v>52027.0751</v>
      </c>
      <c r="H104" s="5">
        <f t="shared" si="17"/>
        <v>44458</v>
      </c>
      <c r="I104" s="19" t="s">
        <v>296</v>
      </c>
      <c r="J104" s="20" t="s">
        <v>297</v>
      </c>
      <c r="K104" s="19">
        <v>44458</v>
      </c>
      <c r="L104" s="19" t="s">
        <v>298</v>
      </c>
      <c r="M104" s="20" t="s">
        <v>187</v>
      </c>
      <c r="N104" s="20" t="s">
        <v>188</v>
      </c>
      <c r="O104" s="21" t="s">
        <v>284</v>
      </c>
      <c r="P104" s="21" t="s">
        <v>285</v>
      </c>
    </row>
    <row r="105" spans="1:16" ht="12.75" customHeight="1" thickBot="1" x14ac:dyDescent="0.25">
      <c r="A105" s="5" t="str">
        <f t="shared" si="12"/>
        <v> PASP 116 </v>
      </c>
      <c r="B105" s="3" t="str">
        <f t="shared" si="13"/>
        <v>I</v>
      </c>
      <c r="C105" s="5">
        <f t="shared" si="14"/>
        <v>52041.280400000003</v>
      </c>
      <c r="D105" s="6" t="str">
        <f t="shared" si="15"/>
        <v>vis</v>
      </c>
      <c r="E105" s="18">
        <f>VLOOKUP(C105,Active!C$21:E$964,3,FALSE)</f>
        <v>44482.909172063584</v>
      </c>
      <c r="F105" s="3" t="s">
        <v>95</v>
      </c>
      <c r="G105" s="6" t="str">
        <f t="shared" si="16"/>
        <v>52041.2804</v>
      </c>
      <c r="H105" s="5">
        <f t="shared" si="17"/>
        <v>44483</v>
      </c>
      <c r="I105" s="19" t="s">
        <v>299</v>
      </c>
      <c r="J105" s="20" t="s">
        <v>300</v>
      </c>
      <c r="K105" s="19">
        <v>44483</v>
      </c>
      <c r="L105" s="19" t="s">
        <v>301</v>
      </c>
      <c r="M105" s="20" t="s">
        <v>187</v>
      </c>
      <c r="N105" s="20" t="s">
        <v>188</v>
      </c>
      <c r="O105" s="21" t="s">
        <v>284</v>
      </c>
      <c r="P105" s="21" t="s">
        <v>285</v>
      </c>
    </row>
    <row r="106" spans="1:16" ht="12.75" customHeight="1" thickBot="1" x14ac:dyDescent="0.25">
      <c r="A106" s="5" t="str">
        <f t="shared" si="12"/>
        <v>OEJV 0074 </v>
      </c>
      <c r="B106" s="3" t="str">
        <f t="shared" si="13"/>
        <v>I</v>
      </c>
      <c r="C106" s="5">
        <f t="shared" si="14"/>
        <v>52042.419000000002</v>
      </c>
      <c r="D106" s="6" t="str">
        <f t="shared" si="15"/>
        <v>vis</v>
      </c>
      <c r="E106" s="18" t="e">
        <f>VLOOKUP(C106,Active!C$21:E$964,3,FALSE)</f>
        <v>#N/A</v>
      </c>
      <c r="F106" s="3" t="s">
        <v>95</v>
      </c>
      <c r="G106" s="6" t="str">
        <f t="shared" si="16"/>
        <v>52042.419</v>
      </c>
      <c r="H106" s="5">
        <f t="shared" si="17"/>
        <v>44485</v>
      </c>
      <c r="I106" s="19" t="s">
        <v>302</v>
      </c>
      <c r="J106" s="20" t="s">
        <v>303</v>
      </c>
      <c r="K106" s="19">
        <v>44485</v>
      </c>
      <c r="L106" s="19" t="s">
        <v>304</v>
      </c>
      <c r="M106" s="20" t="s">
        <v>138</v>
      </c>
      <c r="N106" s="20"/>
      <c r="O106" s="21" t="s">
        <v>305</v>
      </c>
      <c r="P106" s="22" t="s">
        <v>306</v>
      </c>
    </row>
    <row r="107" spans="1:16" ht="12.75" customHeight="1" thickBot="1" x14ac:dyDescent="0.25">
      <c r="A107" s="5" t="str">
        <f t="shared" ref="A107:A127" si="18">P107</f>
        <v>OEJV 0074 </v>
      </c>
      <c r="B107" s="3" t="str">
        <f t="shared" ref="B107:B127" si="19">IF(H107=INT(H107),"I","II")</f>
        <v>I</v>
      </c>
      <c r="C107" s="5">
        <f t="shared" ref="C107:C127" si="20">1*G107</f>
        <v>52042.421000000002</v>
      </c>
      <c r="D107" s="6" t="str">
        <f t="shared" ref="D107:D127" si="21">VLOOKUP(F107,I$1:J$5,2,FALSE)</f>
        <v>vis</v>
      </c>
      <c r="E107" s="18" t="e">
        <f>VLOOKUP(C107,Active!C$21:E$964,3,FALSE)</f>
        <v>#N/A</v>
      </c>
      <c r="F107" s="3" t="s">
        <v>95</v>
      </c>
      <c r="G107" s="6" t="str">
        <f t="shared" ref="G107:G127" si="22">MID(I107,3,LEN(I107)-3)</f>
        <v>52042.421</v>
      </c>
      <c r="H107" s="5">
        <f t="shared" ref="H107:H127" si="23">1*K107</f>
        <v>44485</v>
      </c>
      <c r="I107" s="19" t="s">
        <v>307</v>
      </c>
      <c r="J107" s="20" t="s">
        <v>308</v>
      </c>
      <c r="K107" s="19">
        <v>44485</v>
      </c>
      <c r="L107" s="19" t="s">
        <v>244</v>
      </c>
      <c r="M107" s="20" t="s">
        <v>138</v>
      </c>
      <c r="N107" s="20"/>
      <c r="O107" s="21" t="s">
        <v>309</v>
      </c>
      <c r="P107" s="22" t="s">
        <v>306</v>
      </c>
    </row>
    <row r="108" spans="1:16" ht="12.75" customHeight="1" thickBot="1" x14ac:dyDescent="0.25">
      <c r="A108" s="5" t="str">
        <f t="shared" si="18"/>
        <v> PASP 116 </v>
      </c>
      <c r="B108" s="3" t="str">
        <f t="shared" si="19"/>
        <v>I</v>
      </c>
      <c r="C108" s="5">
        <f t="shared" si="20"/>
        <v>52045.256399999998</v>
      </c>
      <c r="D108" s="6" t="str">
        <f t="shared" si="21"/>
        <v>vis</v>
      </c>
      <c r="E108" s="18">
        <f>VLOOKUP(C108,Active!C$21:E$964,3,FALSE)</f>
        <v>44489.907146593483</v>
      </c>
      <c r="F108" s="3" t="s">
        <v>95</v>
      </c>
      <c r="G108" s="6" t="str">
        <f t="shared" si="22"/>
        <v>52045.2564</v>
      </c>
      <c r="H108" s="5">
        <f t="shared" si="23"/>
        <v>44490</v>
      </c>
      <c r="I108" s="19" t="s">
        <v>310</v>
      </c>
      <c r="J108" s="20" t="s">
        <v>311</v>
      </c>
      <c r="K108" s="19">
        <v>44490</v>
      </c>
      <c r="L108" s="19" t="s">
        <v>298</v>
      </c>
      <c r="M108" s="20" t="s">
        <v>187</v>
      </c>
      <c r="N108" s="20" t="s">
        <v>188</v>
      </c>
      <c r="O108" s="21" t="s">
        <v>284</v>
      </c>
      <c r="P108" s="21" t="s">
        <v>285</v>
      </c>
    </row>
    <row r="109" spans="1:16" ht="12.75" customHeight="1" thickBot="1" x14ac:dyDescent="0.25">
      <c r="A109" s="5" t="str">
        <f t="shared" si="18"/>
        <v> PASP 116 </v>
      </c>
      <c r="B109" s="3" t="str">
        <f t="shared" si="19"/>
        <v>II</v>
      </c>
      <c r="C109" s="5">
        <f t="shared" si="20"/>
        <v>52047.245600000002</v>
      </c>
      <c r="D109" s="6" t="str">
        <f t="shared" si="21"/>
        <v>vis</v>
      </c>
      <c r="E109" s="18">
        <f>VLOOKUP(C109,Active!C$21:E$964,3,FALSE)</f>
        <v>44493.408245923194</v>
      </c>
      <c r="F109" s="3" t="s">
        <v>95</v>
      </c>
      <c r="G109" s="6" t="str">
        <f t="shared" si="22"/>
        <v>52047.2456</v>
      </c>
      <c r="H109" s="5">
        <f t="shared" si="23"/>
        <v>44493.5</v>
      </c>
      <c r="I109" s="19" t="s">
        <v>312</v>
      </c>
      <c r="J109" s="20" t="s">
        <v>313</v>
      </c>
      <c r="K109" s="19">
        <v>44493.5</v>
      </c>
      <c r="L109" s="19" t="s">
        <v>314</v>
      </c>
      <c r="M109" s="20" t="s">
        <v>187</v>
      </c>
      <c r="N109" s="20" t="s">
        <v>188</v>
      </c>
      <c r="O109" s="21" t="s">
        <v>284</v>
      </c>
      <c r="P109" s="21" t="s">
        <v>285</v>
      </c>
    </row>
    <row r="110" spans="1:16" ht="12.75" customHeight="1" thickBot="1" x14ac:dyDescent="0.25">
      <c r="A110" s="5" t="str">
        <f t="shared" si="18"/>
        <v> PASP 116 </v>
      </c>
      <c r="B110" s="3" t="str">
        <f t="shared" si="19"/>
        <v>I</v>
      </c>
      <c r="C110" s="5">
        <f t="shared" si="20"/>
        <v>52744.097999999998</v>
      </c>
      <c r="D110" s="6" t="str">
        <f t="shared" si="21"/>
        <v>PE</v>
      </c>
      <c r="E110" s="18">
        <f>VLOOKUP(C110,Active!C$21:E$964,3,FALSE)</f>
        <v>45719.906069440462</v>
      </c>
      <c r="F110" s="3" t="str">
        <f>LEFT(M110,1)</f>
        <v>E</v>
      </c>
      <c r="G110" s="6" t="str">
        <f t="shared" si="22"/>
        <v>52744.0980</v>
      </c>
      <c r="H110" s="5">
        <f t="shared" si="23"/>
        <v>45720</v>
      </c>
      <c r="I110" s="19" t="s">
        <v>346</v>
      </c>
      <c r="J110" s="20" t="s">
        <v>347</v>
      </c>
      <c r="K110" s="19" t="s">
        <v>348</v>
      </c>
      <c r="L110" s="19" t="s">
        <v>288</v>
      </c>
      <c r="M110" s="20" t="s">
        <v>187</v>
      </c>
      <c r="N110" s="20" t="s">
        <v>188</v>
      </c>
      <c r="O110" s="21" t="s">
        <v>284</v>
      </c>
      <c r="P110" s="21" t="s">
        <v>285</v>
      </c>
    </row>
    <row r="111" spans="1:16" ht="12.75" customHeight="1" thickBot="1" x14ac:dyDescent="0.25">
      <c r="A111" s="5" t="str">
        <f t="shared" si="18"/>
        <v> PASP 116 </v>
      </c>
      <c r="B111" s="3" t="str">
        <f t="shared" si="19"/>
        <v>I</v>
      </c>
      <c r="C111" s="5">
        <f t="shared" si="20"/>
        <v>52745.234100000001</v>
      </c>
      <c r="D111" s="6" t="str">
        <f t="shared" si="21"/>
        <v>PE</v>
      </c>
      <c r="E111" s="18">
        <f>VLOOKUP(C111,Active!C$21:E$964,3,FALSE)</f>
        <v>45721.905666740124</v>
      </c>
      <c r="F111" s="3" t="str">
        <f>LEFT(M111,1)</f>
        <v>E</v>
      </c>
      <c r="G111" s="6" t="str">
        <f t="shared" si="22"/>
        <v>52745.2341</v>
      </c>
      <c r="H111" s="5">
        <f t="shared" si="23"/>
        <v>45722</v>
      </c>
      <c r="I111" s="19" t="s">
        <v>349</v>
      </c>
      <c r="J111" s="20" t="s">
        <v>350</v>
      </c>
      <c r="K111" s="19" t="s">
        <v>351</v>
      </c>
      <c r="L111" s="19" t="s">
        <v>317</v>
      </c>
      <c r="M111" s="20" t="s">
        <v>187</v>
      </c>
      <c r="N111" s="20" t="s">
        <v>188</v>
      </c>
      <c r="O111" s="21" t="s">
        <v>284</v>
      </c>
      <c r="P111" s="21" t="s">
        <v>285</v>
      </c>
    </row>
    <row r="112" spans="1:16" ht="12.75" customHeight="1" thickBot="1" x14ac:dyDescent="0.25">
      <c r="A112" s="5" t="str">
        <f t="shared" si="18"/>
        <v> PASP 116 </v>
      </c>
      <c r="B112" s="3" t="str">
        <f t="shared" si="19"/>
        <v>II</v>
      </c>
      <c r="C112" s="5">
        <f t="shared" si="20"/>
        <v>52746.088499999998</v>
      </c>
      <c r="D112" s="6" t="str">
        <f t="shared" si="21"/>
        <v>PE</v>
      </c>
      <c r="E112" s="18">
        <f>VLOOKUP(C112,Active!C$21:E$964,3,FALSE)</f>
        <v>45723.409456840309</v>
      </c>
      <c r="F112" s="3" t="str">
        <f>LEFT(M112,1)</f>
        <v>E</v>
      </c>
      <c r="G112" s="6" t="str">
        <f t="shared" si="22"/>
        <v>52746.0885</v>
      </c>
      <c r="H112" s="5">
        <f t="shared" si="23"/>
        <v>45723.5</v>
      </c>
      <c r="I112" s="19" t="s">
        <v>352</v>
      </c>
      <c r="J112" s="20" t="s">
        <v>353</v>
      </c>
      <c r="K112" s="19" t="s">
        <v>354</v>
      </c>
      <c r="L112" s="19" t="s">
        <v>295</v>
      </c>
      <c r="M112" s="20" t="s">
        <v>187</v>
      </c>
      <c r="N112" s="20" t="s">
        <v>188</v>
      </c>
      <c r="O112" s="21" t="s">
        <v>284</v>
      </c>
      <c r="P112" s="21" t="s">
        <v>285</v>
      </c>
    </row>
    <row r="113" spans="1:16" ht="12.75" customHeight="1" thickBot="1" x14ac:dyDescent="0.25">
      <c r="A113" s="5" t="str">
        <f t="shared" si="18"/>
        <v> PASP 116 </v>
      </c>
      <c r="B113" s="3" t="str">
        <f t="shared" si="19"/>
        <v>I</v>
      </c>
      <c r="C113" s="5">
        <f t="shared" si="20"/>
        <v>52769.097399999999</v>
      </c>
      <c r="D113" s="6" t="str">
        <f t="shared" si="21"/>
        <v>PE</v>
      </c>
      <c r="E113" s="18">
        <f>VLOOKUP(C113,Active!C$21:E$964,3,FALSE)</f>
        <v>45763.906362313443</v>
      </c>
      <c r="F113" s="3" t="str">
        <f>LEFT(M113,1)</f>
        <v>E</v>
      </c>
      <c r="G113" s="6" t="str">
        <f t="shared" si="22"/>
        <v>52769.0974</v>
      </c>
      <c r="H113" s="5">
        <f t="shared" si="23"/>
        <v>45764</v>
      </c>
      <c r="I113" s="19" t="s">
        <v>355</v>
      </c>
      <c r="J113" s="20" t="s">
        <v>356</v>
      </c>
      <c r="K113" s="19" t="s">
        <v>357</v>
      </c>
      <c r="L113" s="19" t="s">
        <v>345</v>
      </c>
      <c r="M113" s="20" t="s">
        <v>187</v>
      </c>
      <c r="N113" s="20" t="s">
        <v>188</v>
      </c>
      <c r="O113" s="21" t="s">
        <v>284</v>
      </c>
      <c r="P113" s="21" t="s">
        <v>285</v>
      </c>
    </row>
    <row r="114" spans="1:16" ht="12.75" customHeight="1" thickBot="1" x14ac:dyDescent="0.25">
      <c r="A114" s="5" t="str">
        <f t="shared" si="18"/>
        <v> PASP 116 </v>
      </c>
      <c r="B114" s="3" t="str">
        <f t="shared" si="19"/>
        <v>I</v>
      </c>
      <c r="C114" s="5">
        <f t="shared" si="20"/>
        <v>52770.232600000003</v>
      </c>
      <c r="D114" s="6" t="str">
        <f t="shared" si="21"/>
        <v>PE</v>
      </c>
      <c r="E114" s="18">
        <f>VLOOKUP(C114,Active!C$21:E$964,3,FALSE)</f>
        <v>45765.90437556454</v>
      </c>
      <c r="F114" s="3" t="str">
        <f>LEFT(M114,1)</f>
        <v>E</v>
      </c>
      <c r="G114" s="6" t="str">
        <f t="shared" si="22"/>
        <v>52770.2326</v>
      </c>
      <c r="H114" s="5">
        <f t="shared" si="23"/>
        <v>45766</v>
      </c>
      <c r="I114" s="19" t="s">
        <v>358</v>
      </c>
      <c r="J114" s="20" t="s">
        <v>359</v>
      </c>
      <c r="K114" s="19" t="s">
        <v>360</v>
      </c>
      <c r="L114" s="19" t="s">
        <v>361</v>
      </c>
      <c r="M114" s="20" t="s">
        <v>187</v>
      </c>
      <c r="N114" s="20" t="s">
        <v>188</v>
      </c>
      <c r="O114" s="21" t="s">
        <v>284</v>
      </c>
      <c r="P114" s="21" t="s">
        <v>285</v>
      </c>
    </row>
    <row r="115" spans="1:16" ht="12.75" customHeight="1" thickBot="1" x14ac:dyDescent="0.25">
      <c r="A115" s="5" t="str">
        <f t="shared" si="18"/>
        <v> PASP 116 </v>
      </c>
      <c r="B115" s="3" t="str">
        <f t="shared" si="19"/>
        <v>II</v>
      </c>
      <c r="C115" s="5">
        <f t="shared" si="20"/>
        <v>52771.086499999998</v>
      </c>
      <c r="D115" s="6" t="str">
        <f t="shared" si="21"/>
        <v>vis</v>
      </c>
      <c r="E115" s="18">
        <f>VLOOKUP(C115,Active!C$21:E$964,3,FALSE)</f>
        <v>45767.407285637746</v>
      </c>
      <c r="F115" s="3" t="s">
        <v>95</v>
      </c>
      <c r="G115" s="6" t="str">
        <f t="shared" si="22"/>
        <v>52771.0865</v>
      </c>
      <c r="H115" s="5">
        <f t="shared" si="23"/>
        <v>45767.5</v>
      </c>
      <c r="I115" s="19" t="s">
        <v>362</v>
      </c>
      <c r="J115" s="20" t="s">
        <v>363</v>
      </c>
      <c r="K115" s="19" t="s">
        <v>364</v>
      </c>
      <c r="L115" s="19" t="s">
        <v>365</v>
      </c>
      <c r="M115" s="20" t="s">
        <v>187</v>
      </c>
      <c r="N115" s="20" t="s">
        <v>188</v>
      </c>
      <c r="O115" s="21" t="s">
        <v>284</v>
      </c>
      <c r="P115" s="21" t="s">
        <v>285</v>
      </c>
    </row>
    <row r="116" spans="1:16" ht="12.75" customHeight="1" thickBot="1" x14ac:dyDescent="0.25">
      <c r="A116" s="5" t="str">
        <f t="shared" si="18"/>
        <v>IBVS 5694 </v>
      </c>
      <c r="B116" s="3" t="str">
        <f t="shared" si="19"/>
        <v>I</v>
      </c>
      <c r="C116" s="5">
        <f t="shared" si="20"/>
        <v>53459.984100000001</v>
      </c>
      <c r="D116" s="6" t="str">
        <f t="shared" si="21"/>
        <v>vis</v>
      </c>
      <c r="E116" s="18" t="e">
        <f>VLOOKUP(C116,Active!C$21:E$964,3,FALSE)</f>
        <v>#N/A</v>
      </c>
      <c r="F116" s="3" t="s">
        <v>95</v>
      </c>
      <c r="G116" s="6" t="str">
        <f t="shared" si="22"/>
        <v>53459.9841</v>
      </c>
      <c r="H116" s="5">
        <f t="shared" si="23"/>
        <v>46980</v>
      </c>
      <c r="I116" s="19" t="s">
        <v>391</v>
      </c>
      <c r="J116" s="20" t="s">
        <v>392</v>
      </c>
      <c r="K116" s="19" t="s">
        <v>393</v>
      </c>
      <c r="L116" s="19" t="s">
        <v>394</v>
      </c>
      <c r="M116" s="20" t="s">
        <v>187</v>
      </c>
      <c r="N116" s="20" t="s">
        <v>188</v>
      </c>
      <c r="O116" s="21" t="s">
        <v>389</v>
      </c>
      <c r="P116" s="22" t="s">
        <v>390</v>
      </c>
    </row>
    <row r="117" spans="1:16" ht="12.75" customHeight="1" thickBot="1" x14ac:dyDescent="0.25">
      <c r="A117" s="5" t="str">
        <f t="shared" si="18"/>
        <v>IBVS 5694 </v>
      </c>
      <c r="B117" s="3" t="str">
        <f t="shared" si="19"/>
        <v>I</v>
      </c>
      <c r="C117" s="5">
        <f t="shared" si="20"/>
        <v>53474.1878</v>
      </c>
      <c r="D117" s="6" t="str">
        <f t="shared" si="21"/>
        <v>vis</v>
      </c>
      <c r="E117" s="18" t="e">
        <f>VLOOKUP(C117,Active!C$21:E$964,3,FALSE)</f>
        <v>#N/A</v>
      </c>
      <c r="F117" s="3" t="s">
        <v>95</v>
      </c>
      <c r="G117" s="6" t="str">
        <f t="shared" si="22"/>
        <v>53474.1878</v>
      </c>
      <c r="H117" s="5">
        <f t="shared" si="23"/>
        <v>47005</v>
      </c>
      <c r="I117" s="19" t="s">
        <v>407</v>
      </c>
      <c r="J117" s="20" t="s">
        <v>408</v>
      </c>
      <c r="K117" s="19" t="s">
        <v>409</v>
      </c>
      <c r="L117" s="19" t="s">
        <v>410</v>
      </c>
      <c r="M117" s="20" t="s">
        <v>187</v>
      </c>
      <c r="N117" s="20" t="s">
        <v>188</v>
      </c>
      <c r="O117" s="21" t="s">
        <v>389</v>
      </c>
      <c r="P117" s="22" t="s">
        <v>390</v>
      </c>
    </row>
    <row r="118" spans="1:16" ht="12.75" customHeight="1" thickBot="1" x14ac:dyDescent="0.25">
      <c r="A118" s="5" t="str">
        <f t="shared" si="18"/>
        <v>IBVS 5760 </v>
      </c>
      <c r="B118" s="3" t="str">
        <f t="shared" si="19"/>
        <v>I</v>
      </c>
      <c r="C118" s="5">
        <f t="shared" si="20"/>
        <v>53828.721799999999</v>
      </c>
      <c r="D118" s="6" t="str">
        <f t="shared" si="21"/>
        <v>vis</v>
      </c>
      <c r="E118" s="18" t="e">
        <f>VLOOKUP(C118,Active!C$21:E$964,3,FALSE)</f>
        <v>#N/A</v>
      </c>
      <c r="F118" s="3" t="s">
        <v>95</v>
      </c>
      <c r="G118" s="6" t="str">
        <f t="shared" si="22"/>
        <v>53828.7218</v>
      </c>
      <c r="H118" s="5">
        <f t="shared" si="23"/>
        <v>47629</v>
      </c>
      <c r="I118" s="19" t="s">
        <v>437</v>
      </c>
      <c r="J118" s="20" t="s">
        <v>438</v>
      </c>
      <c r="K118" s="19" t="s">
        <v>439</v>
      </c>
      <c r="L118" s="19" t="s">
        <v>440</v>
      </c>
      <c r="M118" s="20" t="s">
        <v>323</v>
      </c>
      <c r="N118" s="20" t="s">
        <v>43</v>
      </c>
      <c r="O118" s="21" t="s">
        <v>441</v>
      </c>
      <c r="P118" s="22" t="s">
        <v>442</v>
      </c>
    </row>
    <row r="119" spans="1:16" ht="12.75" customHeight="1" thickBot="1" x14ac:dyDescent="0.25">
      <c r="A119" s="5" t="str">
        <f t="shared" si="18"/>
        <v>OEJV 0094 </v>
      </c>
      <c r="B119" s="3" t="str">
        <f t="shared" si="19"/>
        <v>II</v>
      </c>
      <c r="C119" s="5">
        <f t="shared" si="20"/>
        <v>54653.409</v>
      </c>
      <c r="D119" s="6" t="str">
        <f t="shared" si="21"/>
        <v>vis</v>
      </c>
      <c r="E119" s="18" t="e">
        <f>VLOOKUP(C119,Active!C$21:E$964,3,FALSE)</f>
        <v>#N/A</v>
      </c>
      <c r="F119" s="3" t="s">
        <v>95</v>
      </c>
      <c r="G119" s="6" t="str">
        <f t="shared" si="22"/>
        <v>54653.4090</v>
      </c>
      <c r="H119" s="5">
        <f t="shared" si="23"/>
        <v>49080.5</v>
      </c>
      <c r="I119" s="19" t="s">
        <v>458</v>
      </c>
      <c r="J119" s="20" t="s">
        <v>459</v>
      </c>
      <c r="K119" s="19" t="s">
        <v>460</v>
      </c>
      <c r="L119" s="19" t="s">
        <v>461</v>
      </c>
      <c r="M119" s="20" t="s">
        <v>323</v>
      </c>
      <c r="N119" s="20" t="s">
        <v>43</v>
      </c>
      <c r="O119" s="21" t="s">
        <v>381</v>
      </c>
      <c r="P119" s="22" t="s">
        <v>462</v>
      </c>
    </row>
    <row r="120" spans="1:16" ht="12.75" customHeight="1" thickBot="1" x14ac:dyDescent="0.25">
      <c r="A120" s="5" t="str">
        <f t="shared" si="18"/>
        <v>OEJV 0107 </v>
      </c>
      <c r="B120" s="3" t="str">
        <f t="shared" si="19"/>
        <v>II</v>
      </c>
      <c r="C120" s="5">
        <f t="shared" si="20"/>
        <v>54829.541599999997</v>
      </c>
      <c r="D120" s="6" t="str">
        <f t="shared" si="21"/>
        <v>vis</v>
      </c>
      <c r="E120" s="18" t="e">
        <f>VLOOKUP(C120,Active!C$21:E$964,3,FALSE)</f>
        <v>#N/A</v>
      </c>
      <c r="F120" s="3" t="s">
        <v>95</v>
      </c>
      <c r="G120" s="6" t="str">
        <f t="shared" si="22"/>
        <v>54829.5416</v>
      </c>
      <c r="H120" s="5">
        <f t="shared" si="23"/>
        <v>49390.5</v>
      </c>
      <c r="I120" s="19" t="s">
        <v>463</v>
      </c>
      <c r="J120" s="20" t="s">
        <v>464</v>
      </c>
      <c r="K120" s="19" t="s">
        <v>465</v>
      </c>
      <c r="L120" s="19" t="s">
        <v>466</v>
      </c>
      <c r="M120" s="20" t="s">
        <v>323</v>
      </c>
      <c r="N120" s="20" t="s">
        <v>43</v>
      </c>
      <c r="O120" s="21" t="s">
        <v>381</v>
      </c>
      <c r="P120" s="22" t="s">
        <v>467</v>
      </c>
    </row>
    <row r="121" spans="1:16" ht="12.75" customHeight="1" thickBot="1" x14ac:dyDescent="0.25">
      <c r="A121" s="5" t="str">
        <f t="shared" si="18"/>
        <v>OEJV 0107 </v>
      </c>
      <c r="B121" s="3" t="str">
        <f t="shared" si="19"/>
        <v>II</v>
      </c>
      <c r="C121" s="5">
        <f t="shared" si="20"/>
        <v>54928.3995</v>
      </c>
      <c r="D121" s="6" t="str">
        <f t="shared" si="21"/>
        <v>vis</v>
      </c>
      <c r="E121" s="18" t="e">
        <f>VLOOKUP(C121,Active!C$21:E$964,3,FALSE)</f>
        <v>#N/A</v>
      </c>
      <c r="F121" s="3" t="s">
        <v>95</v>
      </c>
      <c r="G121" s="6" t="str">
        <f t="shared" si="22"/>
        <v>54928.3995</v>
      </c>
      <c r="H121" s="5">
        <f t="shared" si="23"/>
        <v>49564.5</v>
      </c>
      <c r="I121" s="19" t="s">
        <v>485</v>
      </c>
      <c r="J121" s="20" t="s">
        <v>486</v>
      </c>
      <c r="K121" s="19" t="s">
        <v>487</v>
      </c>
      <c r="L121" s="19" t="s">
        <v>488</v>
      </c>
      <c r="M121" s="20" t="s">
        <v>323</v>
      </c>
      <c r="N121" s="20" t="s">
        <v>95</v>
      </c>
      <c r="O121" s="21" t="s">
        <v>489</v>
      </c>
      <c r="P121" s="22" t="s">
        <v>467</v>
      </c>
    </row>
    <row r="122" spans="1:16" ht="12.75" customHeight="1" thickBot="1" x14ac:dyDescent="0.25">
      <c r="A122" s="5" t="str">
        <f t="shared" si="18"/>
        <v>BAVM 225 </v>
      </c>
      <c r="B122" s="3" t="str">
        <f t="shared" si="19"/>
        <v>I</v>
      </c>
      <c r="C122" s="5">
        <f t="shared" si="20"/>
        <v>55602.527499999997</v>
      </c>
      <c r="D122" s="6" t="str">
        <f t="shared" si="21"/>
        <v>vis</v>
      </c>
      <c r="E122" s="18">
        <f>VLOOKUP(C122,Active!C$21:E$964,3,FALSE)</f>
        <v>50750.896219474496</v>
      </c>
      <c r="F122" s="3" t="s">
        <v>95</v>
      </c>
      <c r="G122" s="6" t="str">
        <f t="shared" si="22"/>
        <v>55602.5275</v>
      </c>
      <c r="H122" s="5">
        <f t="shared" si="23"/>
        <v>50751</v>
      </c>
      <c r="I122" s="19" t="s">
        <v>503</v>
      </c>
      <c r="J122" s="20" t="s">
        <v>504</v>
      </c>
      <c r="K122" s="19" t="s">
        <v>505</v>
      </c>
      <c r="L122" s="19" t="s">
        <v>506</v>
      </c>
      <c r="M122" s="20" t="s">
        <v>323</v>
      </c>
      <c r="N122" s="20" t="s">
        <v>318</v>
      </c>
      <c r="O122" s="21" t="s">
        <v>507</v>
      </c>
      <c r="P122" s="22" t="s">
        <v>508</v>
      </c>
    </row>
    <row r="123" spans="1:16" ht="12.75" customHeight="1" thickBot="1" x14ac:dyDescent="0.25">
      <c r="A123" s="5" t="str">
        <f t="shared" si="18"/>
        <v>VSB 55 </v>
      </c>
      <c r="B123" s="3" t="str">
        <f t="shared" si="19"/>
        <v>I</v>
      </c>
      <c r="C123" s="5">
        <f t="shared" si="20"/>
        <v>56011.035600000003</v>
      </c>
      <c r="D123" s="6" t="str">
        <f t="shared" si="21"/>
        <v>vis</v>
      </c>
      <c r="E123" s="18">
        <f>VLOOKUP(C123,Active!C$21:E$964,3,FALSE)</f>
        <v>51469.892517025008</v>
      </c>
      <c r="F123" s="3" t="s">
        <v>95</v>
      </c>
      <c r="G123" s="6" t="str">
        <f t="shared" si="22"/>
        <v>56011.0356</v>
      </c>
      <c r="H123" s="5">
        <f t="shared" si="23"/>
        <v>51470</v>
      </c>
      <c r="I123" s="19" t="s">
        <v>523</v>
      </c>
      <c r="J123" s="20" t="s">
        <v>524</v>
      </c>
      <c r="K123" s="19" t="s">
        <v>525</v>
      </c>
      <c r="L123" s="19" t="s">
        <v>526</v>
      </c>
      <c r="M123" s="20" t="s">
        <v>323</v>
      </c>
      <c r="N123" s="20" t="s">
        <v>527</v>
      </c>
      <c r="O123" s="21" t="s">
        <v>528</v>
      </c>
      <c r="P123" s="22" t="s">
        <v>529</v>
      </c>
    </row>
    <row r="124" spans="1:16" ht="12.75" customHeight="1" thickBot="1" x14ac:dyDescent="0.25">
      <c r="A124" s="5" t="str">
        <f t="shared" si="18"/>
        <v>VSB 55 </v>
      </c>
      <c r="B124" s="3" t="str">
        <f t="shared" si="19"/>
        <v>II</v>
      </c>
      <c r="C124" s="5">
        <f t="shared" si="20"/>
        <v>56045.9804</v>
      </c>
      <c r="D124" s="6" t="str">
        <f t="shared" si="21"/>
        <v>vis</v>
      </c>
      <c r="E124" s="18">
        <f>VLOOKUP(C124,Active!C$21:E$964,3,FALSE)</f>
        <v>51531.397250514114</v>
      </c>
      <c r="F124" s="3" t="s">
        <v>95</v>
      </c>
      <c r="G124" s="6" t="str">
        <f t="shared" si="22"/>
        <v>56045.9804</v>
      </c>
      <c r="H124" s="5">
        <f t="shared" si="23"/>
        <v>51531.5</v>
      </c>
      <c r="I124" s="19" t="s">
        <v>530</v>
      </c>
      <c r="J124" s="20" t="s">
        <v>531</v>
      </c>
      <c r="K124" s="19" t="s">
        <v>532</v>
      </c>
      <c r="L124" s="19" t="s">
        <v>517</v>
      </c>
      <c r="M124" s="20" t="s">
        <v>323</v>
      </c>
      <c r="N124" s="20" t="s">
        <v>527</v>
      </c>
      <c r="O124" s="21" t="s">
        <v>528</v>
      </c>
      <c r="P124" s="22" t="s">
        <v>529</v>
      </c>
    </row>
    <row r="125" spans="1:16" ht="12.75" customHeight="1" thickBot="1" x14ac:dyDescent="0.25">
      <c r="A125" s="5" t="str">
        <f t="shared" si="18"/>
        <v>VSB 55 </v>
      </c>
      <c r="B125" s="3" t="str">
        <f t="shared" si="19"/>
        <v>I</v>
      </c>
      <c r="C125" s="5">
        <f t="shared" si="20"/>
        <v>56046.262199999997</v>
      </c>
      <c r="D125" s="6" t="str">
        <f t="shared" si="21"/>
        <v>vis</v>
      </c>
      <c r="E125" s="18">
        <f>VLOOKUP(C125,Active!C$21:E$964,3,FALSE)</f>
        <v>51531.893233718969</v>
      </c>
      <c r="F125" s="3" t="s">
        <v>95</v>
      </c>
      <c r="G125" s="6" t="str">
        <f t="shared" si="22"/>
        <v>56046.2622</v>
      </c>
      <c r="H125" s="5">
        <f t="shared" si="23"/>
        <v>51532</v>
      </c>
      <c r="I125" s="19" t="s">
        <v>533</v>
      </c>
      <c r="J125" s="20" t="s">
        <v>534</v>
      </c>
      <c r="K125" s="19" t="s">
        <v>535</v>
      </c>
      <c r="L125" s="19" t="s">
        <v>536</v>
      </c>
      <c r="M125" s="20" t="s">
        <v>323</v>
      </c>
      <c r="N125" s="20" t="s">
        <v>527</v>
      </c>
      <c r="O125" s="21" t="s">
        <v>528</v>
      </c>
      <c r="P125" s="22" t="s">
        <v>529</v>
      </c>
    </row>
    <row r="126" spans="1:16" ht="12.75" customHeight="1" thickBot="1" x14ac:dyDescent="0.25">
      <c r="A126" s="5" t="str">
        <f t="shared" si="18"/>
        <v>VSB 55 </v>
      </c>
      <c r="B126" s="3" t="str">
        <f t="shared" si="19"/>
        <v>I</v>
      </c>
      <c r="C126" s="5">
        <f t="shared" si="20"/>
        <v>56058.193700000003</v>
      </c>
      <c r="D126" s="6" t="str">
        <f t="shared" si="21"/>
        <v>vis</v>
      </c>
      <c r="E126" s="18">
        <f>VLOOKUP(C126,Active!C$21:E$964,3,FALSE)</f>
        <v>51552.893317497546</v>
      </c>
      <c r="F126" s="3" t="s">
        <v>95</v>
      </c>
      <c r="G126" s="6" t="str">
        <f t="shared" si="22"/>
        <v>56058.1937</v>
      </c>
      <c r="H126" s="5">
        <f t="shared" si="23"/>
        <v>51553</v>
      </c>
      <c r="I126" s="19" t="s">
        <v>541</v>
      </c>
      <c r="J126" s="20" t="s">
        <v>542</v>
      </c>
      <c r="K126" s="19" t="s">
        <v>543</v>
      </c>
      <c r="L126" s="19" t="s">
        <v>334</v>
      </c>
      <c r="M126" s="20" t="s">
        <v>323</v>
      </c>
      <c r="N126" s="20" t="s">
        <v>95</v>
      </c>
      <c r="O126" s="21" t="s">
        <v>544</v>
      </c>
      <c r="P126" s="22" t="s">
        <v>529</v>
      </c>
    </row>
    <row r="127" spans="1:16" ht="12.75" customHeight="1" thickBot="1" x14ac:dyDescent="0.25">
      <c r="A127" s="5" t="str">
        <f t="shared" si="18"/>
        <v>BAVM 241 (=IBVS 6157) </v>
      </c>
      <c r="B127" s="3" t="str">
        <f t="shared" si="19"/>
        <v>I</v>
      </c>
      <c r="C127" s="5">
        <f t="shared" si="20"/>
        <v>57097.365599999997</v>
      </c>
      <c r="D127" s="6" t="str">
        <f t="shared" si="21"/>
        <v>vis</v>
      </c>
      <c r="E127" s="18">
        <f>VLOOKUP(C127,Active!C$21:E$964,3,FALSE)</f>
        <v>53381.891931279039</v>
      </c>
      <c r="F127" s="3" t="s">
        <v>95</v>
      </c>
      <c r="G127" s="6" t="str">
        <f t="shared" si="22"/>
        <v>57097.3656</v>
      </c>
      <c r="H127" s="5">
        <f t="shared" si="23"/>
        <v>53382</v>
      </c>
      <c r="I127" s="19" t="s">
        <v>554</v>
      </c>
      <c r="J127" s="20" t="s">
        <v>555</v>
      </c>
      <c r="K127" s="19" t="s">
        <v>556</v>
      </c>
      <c r="L127" s="19" t="s">
        <v>557</v>
      </c>
      <c r="M127" s="20" t="s">
        <v>323</v>
      </c>
      <c r="N127" s="20" t="s">
        <v>318</v>
      </c>
      <c r="O127" s="21" t="s">
        <v>223</v>
      </c>
      <c r="P127" s="22" t="s">
        <v>558</v>
      </c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</sheetData>
  <phoneticPr fontId="20" type="noConversion"/>
  <hyperlinks>
    <hyperlink ref="P23" r:id="rId1" display="http://www.bav-astro.de/sfs/BAVM_link.php?BAVMnr=34" xr:uid="{00000000-0004-0000-0100-000000000000}"/>
    <hyperlink ref="P24" r:id="rId2" display="http://www.bav-astro.de/sfs/BAVM_link.php?BAVMnr=34" xr:uid="{00000000-0004-0000-0100-000001000000}"/>
    <hyperlink ref="P25" r:id="rId3" display="http://www.bav-astro.de/sfs/BAVM_link.php?BAVMnr=34" xr:uid="{00000000-0004-0000-0100-000002000000}"/>
    <hyperlink ref="P26" r:id="rId4" display="http://www.bav-astro.de/sfs/BAVM_link.php?BAVMnr=36" xr:uid="{00000000-0004-0000-0100-000003000000}"/>
    <hyperlink ref="P27" r:id="rId5" display="http://www.bav-astro.de/sfs/BAVM_link.php?BAVMnr=36" xr:uid="{00000000-0004-0000-0100-000004000000}"/>
    <hyperlink ref="P28" r:id="rId6" display="http://www.bav-astro.de/sfs/BAVM_link.php?BAVMnr=36" xr:uid="{00000000-0004-0000-0100-000005000000}"/>
    <hyperlink ref="P29" r:id="rId7" display="http://www.bav-astro.de/sfs/BAVM_link.php?BAVMnr=36" xr:uid="{00000000-0004-0000-0100-000006000000}"/>
    <hyperlink ref="P30" r:id="rId8" display="http://www.bav-astro.de/sfs/BAVM_link.php?BAVMnr=38" xr:uid="{00000000-0004-0000-0100-000007000000}"/>
    <hyperlink ref="P31" r:id="rId9" display="http://www.bav-astro.de/sfs/BAVM_link.php?BAVMnr=38" xr:uid="{00000000-0004-0000-0100-000008000000}"/>
    <hyperlink ref="P32" r:id="rId10" display="http://www.bav-astro.de/sfs/BAVM_link.php?BAVMnr=38" xr:uid="{00000000-0004-0000-0100-000009000000}"/>
    <hyperlink ref="P33" r:id="rId11" display="http://www.bav-astro.de/sfs/BAVM_link.php?BAVMnr=38" xr:uid="{00000000-0004-0000-0100-00000A000000}"/>
    <hyperlink ref="P34" r:id="rId12" display="http://www.bav-astro.de/sfs/BAVM_link.php?BAVMnr=39" xr:uid="{00000000-0004-0000-0100-00000B000000}"/>
    <hyperlink ref="P36" r:id="rId13" display="http://www.bav-astro.de/sfs/BAVM_link.php?BAVMnr=39" xr:uid="{00000000-0004-0000-0100-00000C000000}"/>
    <hyperlink ref="P87" r:id="rId14" display="http://www.bav-astro.de/sfs/BAVM_link.php?BAVMnr=43" xr:uid="{00000000-0004-0000-0100-00000D000000}"/>
    <hyperlink ref="P88" r:id="rId15" display="http://www.bav-astro.de/sfs/BAVM_link.php?BAVMnr=46" xr:uid="{00000000-0004-0000-0100-00000E000000}"/>
    <hyperlink ref="P89" r:id="rId16" display="http://www.bav-astro.de/sfs/BAVM_link.php?BAVMnr=52" xr:uid="{00000000-0004-0000-0100-00000F000000}"/>
    <hyperlink ref="P90" r:id="rId17" display="http://www.bav-astro.de/sfs/BAVM_link.php?BAVMnr=52" xr:uid="{00000000-0004-0000-0100-000010000000}"/>
    <hyperlink ref="P91" r:id="rId18" display="http://www.bav-astro.de/sfs/BAVM_link.php?BAVMnr=52" xr:uid="{00000000-0004-0000-0100-000011000000}"/>
    <hyperlink ref="P92" r:id="rId19" display="http://www.bav-astro.de/sfs/BAVM_link.php?BAVMnr=56" xr:uid="{00000000-0004-0000-0100-000012000000}"/>
    <hyperlink ref="P93" r:id="rId20" display="http://www.bav-astro.de/sfs/BAVM_link.php?BAVMnr=56" xr:uid="{00000000-0004-0000-0100-000013000000}"/>
    <hyperlink ref="P94" r:id="rId21" display="http://www.bav-astro.de/sfs/BAVM_link.php?BAVMnr=59" xr:uid="{00000000-0004-0000-0100-000014000000}"/>
    <hyperlink ref="P95" r:id="rId22" display="http://www.bav-astro.de/sfs/BAVM_link.php?BAVMnr=59" xr:uid="{00000000-0004-0000-0100-000015000000}"/>
    <hyperlink ref="P96" r:id="rId23" display="http://www.bav-astro.de/sfs/BAVM_link.php?BAVMnr=60" xr:uid="{00000000-0004-0000-0100-000016000000}"/>
    <hyperlink ref="P97" r:id="rId24" display="http://www.bav-astro.de/sfs/BAVM_link.php?BAVMnr=60" xr:uid="{00000000-0004-0000-0100-000017000000}"/>
    <hyperlink ref="P98" r:id="rId25" display="http://www.bav-astro.de/sfs/BAVM_link.php?BAVMnr=62" xr:uid="{00000000-0004-0000-0100-000018000000}"/>
    <hyperlink ref="P47" r:id="rId26" display="http://www.bav-astro.de/sfs/BAVM_link.php?BAVMnr=128" xr:uid="{00000000-0004-0000-0100-000019000000}"/>
    <hyperlink ref="P48" r:id="rId27" display="http://www.bav-astro.de/sfs/BAVM_link.php?BAVMnr=152" xr:uid="{00000000-0004-0000-0100-00001A000000}"/>
    <hyperlink ref="P106" r:id="rId28" display="http://var.astro.cz/oejv/issues/oejv0074.pdf" xr:uid="{00000000-0004-0000-0100-00001B000000}"/>
    <hyperlink ref="P107" r:id="rId29" display="http://var.astro.cz/oejv/issues/oejv0074.pdf" xr:uid="{00000000-0004-0000-0100-00001C000000}"/>
    <hyperlink ref="P49" r:id="rId30" display="http://www.bav-astro.de/sfs/BAVM_link.php?BAVMnr=158" xr:uid="{00000000-0004-0000-0100-00001D000000}"/>
    <hyperlink ref="P52" r:id="rId31" display="http://www.konkoly.hu/cgi-bin/IBVS?5399" xr:uid="{00000000-0004-0000-0100-00001E000000}"/>
    <hyperlink ref="P53" r:id="rId32" display="http://www.bav-astro.de/sfs/BAVM_link.php?BAVMnr=158" xr:uid="{00000000-0004-0000-0100-00001F000000}"/>
    <hyperlink ref="P54" r:id="rId33" display="http://www.bav-astro.de/sfs/BAVM_link.php?BAVMnr=158" xr:uid="{00000000-0004-0000-0100-000020000000}"/>
    <hyperlink ref="P56" r:id="rId34" display="http://www.bav-astro.de/sfs/BAVM_link.php?BAVMnr=172" xr:uid="{00000000-0004-0000-0100-000021000000}"/>
    <hyperlink ref="P57" r:id="rId35" display="http://www.bav-astro.de/sfs/BAVM_link.php?BAVMnr=172" xr:uid="{00000000-0004-0000-0100-000022000000}"/>
    <hyperlink ref="P58" r:id="rId36" display="http://var.astro.cz/oejv/issues/oejv0074.pdf" xr:uid="{00000000-0004-0000-0100-000023000000}"/>
    <hyperlink ref="P59" r:id="rId37" display="http://var.astro.cz/oejv/issues/oejv0074.pdf" xr:uid="{00000000-0004-0000-0100-000024000000}"/>
    <hyperlink ref="P60" r:id="rId38" display="http://www.konkoly.hu/cgi-bin/IBVS?5694" xr:uid="{00000000-0004-0000-0100-000025000000}"/>
    <hyperlink ref="P116" r:id="rId39" display="http://www.konkoly.hu/cgi-bin/IBVS?5694" xr:uid="{00000000-0004-0000-0100-000026000000}"/>
    <hyperlink ref="P61" r:id="rId40" display="http://www.bav-astro.de/sfs/BAVM_link.php?BAVMnr=173" xr:uid="{00000000-0004-0000-0100-000027000000}"/>
    <hyperlink ref="P62" r:id="rId41" display="http://www.bav-astro.de/sfs/BAVM_link.php?BAVMnr=173" xr:uid="{00000000-0004-0000-0100-000028000000}"/>
    <hyperlink ref="P63" r:id="rId42" display="http://www.bav-astro.de/sfs/BAVM_link.php?BAVMnr=173" xr:uid="{00000000-0004-0000-0100-000029000000}"/>
    <hyperlink ref="P64" r:id="rId43" display="http://www.bav-astro.de/sfs/BAVM_link.php?BAVMnr=173" xr:uid="{00000000-0004-0000-0100-00002A000000}"/>
    <hyperlink ref="P117" r:id="rId44" display="http://www.konkoly.hu/cgi-bin/IBVS?5694" xr:uid="{00000000-0004-0000-0100-00002B000000}"/>
    <hyperlink ref="P65" r:id="rId45" display="http://www.bav-astro.de/sfs/BAVM_link.php?BAVMnr=173" xr:uid="{00000000-0004-0000-0100-00002C000000}"/>
    <hyperlink ref="P66" r:id="rId46" display="http://www.konkoly.hu/cgi-bin/IBVS?5694" xr:uid="{00000000-0004-0000-0100-00002D000000}"/>
    <hyperlink ref="P67" r:id="rId47" display="http://www.bav-astro.de/sfs/BAVM_link.php?BAVMnr=186" xr:uid="{00000000-0004-0000-0100-00002E000000}"/>
    <hyperlink ref="P68" r:id="rId48" display="http://www.konkoly.hu/cgi-bin/IBVS?5707" xr:uid="{00000000-0004-0000-0100-00002F000000}"/>
    <hyperlink ref="P69" r:id="rId49" display="http://www.bav-astro.de/sfs/BAVM_link.php?BAVMnr=186" xr:uid="{00000000-0004-0000-0100-000030000000}"/>
    <hyperlink ref="P70" r:id="rId50" display="http://var.astro.cz/oejv/issues/oejv0074.pdf" xr:uid="{00000000-0004-0000-0100-000031000000}"/>
    <hyperlink ref="P118" r:id="rId51" display="http://www.konkoly.hu/cgi-bin/IBVS?5760" xr:uid="{00000000-0004-0000-0100-000032000000}"/>
    <hyperlink ref="P71" r:id="rId52" display="http://www.konkoly.hu/cgi-bin/IBVS?5713" xr:uid="{00000000-0004-0000-0100-000033000000}"/>
    <hyperlink ref="P72" r:id="rId53" display="http://www.bav-astro.de/sfs/BAVM_link.php?BAVMnr=186" xr:uid="{00000000-0004-0000-0100-000034000000}"/>
    <hyperlink ref="P73" r:id="rId54" display="http://www.bav-astro.de/sfs/BAVM_link.php?BAVMnr=186" xr:uid="{00000000-0004-0000-0100-000035000000}"/>
    <hyperlink ref="P74" r:id="rId55" display="http://var.astro.cz/oejv/issues/oejv0074.pdf" xr:uid="{00000000-0004-0000-0100-000036000000}"/>
    <hyperlink ref="P119" r:id="rId56" display="http://var.astro.cz/oejv/issues/oejv0094.pdf" xr:uid="{00000000-0004-0000-0100-000037000000}"/>
    <hyperlink ref="P120" r:id="rId57" display="http://var.astro.cz/oejv/issues/oejv0107.pdf" xr:uid="{00000000-0004-0000-0100-000038000000}"/>
    <hyperlink ref="P75" r:id="rId58" display="http://www.bav-astro.de/sfs/BAVM_link.php?BAVMnr=214" xr:uid="{00000000-0004-0000-0100-000039000000}"/>
    <hyperlink ref="P76" r:id="rId59" display="http://www.konkoly.hu/cgi-bin/IBVS?5894" xr:uid="{00000000-0004-0000-0100-00003A000000}"/>
    <hyperlink ref="P77" r:id="rId60" display="http://www.bav-astro.de/sfs/BAVM_link.php?BAVMnr=209" xr:uid="{00000000-0004-0000-0100-00003B000000}"/>
    <hyperlink ref="P121" r:id="rId61" display="http://var.astro.cz/oejv/issues/oejv0107.pdf" xr:uid="{00000000-0004-0000-0100-00003C000000}"/>
    <hyperlink ref="P78" r:id="rId62" display="http://www.konkoly.hu/cgi-bin/IBVS?5974" xr:uid="{00000000-0004-0000-0100-00003D000000}"/>
    <hyperlink ref="P79" r:id="rId63" display="http://www.konkoly.hu/cgi-bin/IBVS?5974" xr:uid="{00000000-0004-0000-0100-00003E000000}"/>
    <hyperlink ref="P80" r:id="rId64" display="http://www.konkoly.hu/cgi-bin/IBVS?5945" xr:uid="{00000000-0004-0000-0100-00003F000000}"/>
    <hyperlink ref="P122" r:id="rId65" display="http://www.bav-astro.de/sfs/BAVM_link.php?BAVMnr=225" xr:uid="{00000000-0004-0000-0100-000040000000}"/>
    <hyperlink ref="P81" r:id="rId66" display="http://www.konkoly.hu/cgi-bin/IBVS?5992" xr:uid="{00000000-0004-0000-0100-000041000000}"/>
    <hyperlink ref="P82" r:id="rId67" display="http://www.konkoly.hu/cgi-bin/IBVS?5992" xr:uid="{00000000-0004-0000-0100-000042000000}"/>
    <hyperlink ref="P83" r:id="rId68" display="http://www.konkoly.hu/cgi-bin/IBVS?6029" xr:uid="{00000000-0004-0000-0100-000043000000}"/>
    <hyperlink ref="P123" r:id="rId69" display="http://vsolj.cetus-net.org/vsoljno55.pdf" xr:uid="{00000000-0004-0000-0100-000044000000}"/>
    <hyperlink ref="P124" r:id="rId70" display="http://vsolj.cetus-net.org/vsoljno55.pdf" xr:uid="{00000000-0004-0000-0100-000045000000}"/>
    <hyperlink ref="P125" r:id="rId71" display="http://vsolj.cetus-net.org/vsoljno55.pdf" xr:uid="{00000000-0004-0000-0100-000046000000}"/>
    <hyperlink ref="P84" r:id="rId72" display="http://www.konkoly.hu/cgi-bin/IBVS?6029" xr:uid="{00000000-0004-0000-0100-000047000000}"/>
    <hyperlink ref="P126" r:id="rId73" display="http://vsolj.cetus-net.org/vsoljno55.pdf" xr:uid="{00000000-0004-0000-0100-000048000000}"/>
    <hyperlink ref="P85" r:id="rId74" display="http://www.bav-astro.de/sfs/BAVM_link.php?BAVMnr=238" xr:uid="{00000000-0004-0000-0100-000049000000}"/>
    <hyperlink ref="P86" r:id="rId75" display="http://www.bav-astro.de/sfs/BAVM_link.php?BAVMnr=238" xr:uid="{00000000-0004-0000-0100-00004A000000}"/>
    <hyperlink ref="P127" r:id="rId76" display="http://www.bav-astro.de/sfs/BAVM_link.php?BAVMnr=241" xr:uid="{00000000-0004-0000-0100-00004B000000}"/>
  </hyperlinks>
  <pageMargins left="0.75" right="0.75" top="1" bottom="1" header="0.5" footer="0.5"/>
  <pageSetup orientation="portrait" horizontalDpi="300" verticalDpi="300" r:id="rId7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2003-01-01T20:43:46Z</cp:lastPrinted>
  <dcterms:created xsi:type="dcterms:W3CDTF">2002-07-26T05:10:07Z</dcterms:created>
  <dcterms:modified xsi:type="dcterms:W3CDTF">2024-01-17T01:36:47Z</dcterms:modified>
</cp:coreProperties>
</file>