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90BCE32-137A-41EC-9167-81E84A235BFD}" xr6:coauthVersionLast="47" xr6:coauthVersionMax="47" xr10:uidLastSave="{00000000-0000-0000-0000-000000000000}"/>
  <bookViews>
    <workbookView xWindow="465" yWindow="30" windowWidth="17565" windowHeight="1471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Q22" i="1"/>
  <c r="H11" i="2"/>
  <c r="G11" i="2"/>
  <c r="C11" i="2"/>
  <c r="E11" i="2"/>
  <c r="D11" i="2"/>
  <c r="B11" i="2"/>
  <c r="A11" i="2"/>
  <c r="D9" i="1"/>
  <c r="E21" i="1"/>
  <c r="F21" i="1"/>
  <c r="G21" i="1"/>
  <c r="E9" i="1"/>
  <c r="F16" i="1"/>
  <c r="F17" i="1" s="1"/>
  <c r="C17" i="1"/>
  <c r="Q21" i="1"/>
  <c r="J21" i="1"/>
  <c r="C11" i="1"/>
  <c r="C12" i="1"/>
  <c r="C16" i="1" l="1"/>
  <c r="D18" i="1" s="1"/>
  <c r="O21" i="1"/>
  <c r="O22" i="1"/>
  <c r="C15" i="1"/>
  <c r="C18" i="1" l="1"/>
  <c r="F18" i="1"/>
  <c r="F19" i="1" s="1"/>
</calcChain>
</file>

<file path=xl/sharedStrings.xml><?xml version="1.0" encoding="utf-8"?>
<sst xmlns="http://schemas.openxmlformats.org/spreadsheetml/2006/main" count="74" uniqueCount="60">
  <si>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</si>
  <si>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</si>
  <si>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</si>
  <si>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</si>
  <si>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</si>
  <si>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</si>
  <si>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</si>
  <si>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</si>
  <si>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</si>
  <si>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</si>
  <si>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</si>
  <si>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</si>
  <si>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</si>
  <si>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</si>
  <si>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</si>
  <si>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</si>
  <si>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</si>
  <si>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</si>
  <si>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</si>
  <si>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</si>
  <si>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</si>
  <si>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</si>
  <si>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</si>
  <si>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</si>
  <si>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</si>
  <si>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</si>
  <si>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</si>
  <si>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</si>
  <si>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</si>
  <si>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</si>
  <si>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</si>
  <si>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</si>
  <si>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</si>
  <si>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</si>
  <si>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</si>
  <si>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</si>
  <si>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</si>
  <si>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</si>
  <si>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</si>
  <si>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</si>
  <si>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</si>
  <si>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</si>
  <si>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</si>
  <si>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</si>
  <si>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</si>
  <si>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</si>
  <si>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</si>
  <si>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</si>
  <si>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DE Dra</t>
  </si>
  <si>
    <t>EA/DM</t>
  </si>
  <si>
    <t>DE Dra / GSC 2626.2861</t>
  </si>
  <si>
    <t>GCVS 4</t>
  </si>
  <si>
    <t>2442806.415 </t>
  </si>
  <si>
    <t> 28.01.1976 21:57 </t>
  </si>
  <si>
    <t> -0.004 </t>
  </si>
  <si>
    <t>E </t>
  </si>
  <si>
    <t>?</t>
  </si>
  <si>
    <t> W.Fürtig </t>
  </si>
  <si>
    <t>IBVS 1104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</si>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</sst>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4" borderId="12" xfId="0" applyFont="1" applyFill="1" applyBorder="1" applyAlignment="1">
      <alignment horizontal="left" vertical="top" wrapText="1" indent="1"/>
    </xf>
    <xf numFmtId="0" fontId="5" fillId="4" borderId="12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right" vertical="top" wrapText="1"/>
    </xf>
    <xf numFmtId="0" fontId="20" fillId="4" borderId="12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Dra - O-C Diagr.</a:t>
            </a:r>
          </a:p>
        </c:rich>
      </c:tx>
      <c:layout>
        <c:manualLayout>
          <c:xMode val="edge"/>
          <c:yMode val="edge"/>
          <c:x val="0.4139908256880733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70642201834862"/>
          <c:y val="0.14035127795846455"/>
          <c:w val="0.85206422018348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DF-456C-9964-56AE59BAA2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DF-456C-9964-56AE59BAA2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0</c:v>
                </c:pt>
                <c:pt idx="1">
                  <c:v>-4.3239999940851703E-3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DF-456C-9964-56AE59BAA2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DF-456C-9964-56AE59BAA2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DF-456C-9964-56AE59BAA2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DF-456C-9964-56AE59BAA2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DF-456C-9964-56AE59BAA2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-4.3239999940851703E-3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DF-456C-9964-56AE59BAA22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BDF-456C-9964-56AE59BAA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487848"/>
        <c:axId val="1"/>
      </c:scatterChart>
      <c:valAx>
        <c:axId val="651487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5504587155963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1487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89908256880732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47625</xdr:rowOff>
    </xdr:from>
    <xdr:to>
      <xdr:col>20</xdr:col>
      <xdr:colOff>114300</xdr:colOff>
      <xdr:row>19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79518E5-56B6-CCDA-61CF-88924A1AD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nkoly.hu/cgi-bin/IBVS?1104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50</v>
      </c>
      <c r="F1" s="31" t="s">
        <v>48</v>
      </c>
      <c r="G1" s="32">
        <v>20.193660000000001</v>
      </c>
      <c r="H1" s="33">
        <v>62.152439999999999</v>
      </c>
      <c r="I1" s="34">
        <v>42626.286099999998</v>
      </c>
      <c r="J1" s="35">
        <v>5.2980359999999997</v>
      </c>
      <c r="K1" s="36" t="s">
        <v>49</v>
      </c>
      <c r="L1" s="37"/>
      <c r="M1" s="38">
        <v>42626.286099999998</v>
      </c>
      <c r="N1" s="38">
        <v>5.2980359999999997</v>
      </c>
      <c r="O1" s="41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42626.286099999998</v>
      </c>
      <c r="D4" s="28">
        <v>5.2980359999999997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42626.286099999998</v>
      </c>
      <c r="D7" s="29" t="s">
        <v>51</v>
      </c>
    </row>
    <row r="8" spans="1:15" x14ac:dyDescent="0.2">
      <c r="A8" t="s">
        <v>3</v>
      </c>
      <c r="C8" s="8">
        <v>5.2980359999999997</v>
      </c>
      <c r="D8" s="29" t="s">
        <v>51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-1.2717647041426972E-4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42806.415000000001</v>
      </c>
      <c r="E15" s="14" t="s">
        <v>34</v>
      </c>
      <c r="F15" s="39">
        <v>1</v>
      </c>
    </row>
    <row r="16" spans="1:15" x14ac:dyDescent="0.2">
      <c r="A16" s="16" t="s">
        <v>4</v>
      </c>
      <c r="B16" s="10"/>
      <c r="C16" s="17">
        <f ca="1">+C8+C12</f>
        <v>5.2979088235295855</v>
      </c>
      <c r="E16" s="14" t="s">
        <v>30</v>
      </c>
      <c r="F16" s="40">
        <f ca="1">NOW()+15018.5+$C$5/24</f>
        <v>60314.548884722222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3339.5</v>
      </c>
    </row>
    <row r="18" spans="1:21" ht="14.25" thickTop="1" thickBot="1" x14ac:dyDescent="0.25">
      <c r="A18" s="16" t="s">
        <v>5</v>
      </c>
      <c r="B18" s="10"/>
      <c r="C18" s="19">
        <f ca="1">+C15</f>
        <v>42806.415000000001</v>
      </c>
      <c r="D18" s="20">
        <f ca="1">+C16</f>
        <v>5.2979088235295855</v>
      </c>
      <c r="E18" s="14" t="s">
        <v>36</v>
      </c>
      <c r="F18" s="23">
        <f ca="1">ROUND(2*(F16-$C$15)/$C$16,0)/2+F15</f>
        <v>3305.5</v>
      </c>
    </row>
    <row r="19" spans="1:21" ht="13.5" thickTop="1" x14ac:dyDescent="0.2">
      <c r="E19" s="14" t="s">
        <v>31</v>
      </c>
      <c r="F19" s="18">
        <f ca="1">+$C$15+$C$16*F18-15018.5-$C$5/24</f>
        <v>45300.548449510381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33</v>
      </c>
    </row>
    <row r="21" spans="1:21" x14ac:dyDescent="0.2">
      <c r="A21" t="s">
        <v>51</v>
      </c>
      <c r="C21" s="8">
        <v>42626.286099999998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J21">
        <f>+G21</f>
        <v>0</v>
      </c>
      <c r="O21">
        <f ca="1">+C$11+C$12*$F21</f>
        <v>0</v>
      </c>
      <c r="Q21" s="2">
        <f>+C21-15018.5</f>
        <v>27607.786099999998</v>
      </c>
      <c r="R21" s="2"/>
      <c r="S21" s="2"/>
      <c r="T21" s="2"/>
    </row>
    <row r="22" spans="1:21" x14ac:dyDescent="0.2">
      <c r="A22" t="s">
        <v>58</v>
      </c>
      <c r="B22" t="s">
        <v>59</v>
      </c>
      <c r="C22" s="8">
        <v>42806.415000000001</v>
      </c>
      <c r="D22" s="8" t="s">
        <v>38</v>
      </c>
      <c r="E22">
        <f>+(C22-C$7)/C$8</f>
        <v>33.999183848506</v>
      </c>
      <c r="F22">
        <f>ROUND(2*E22,0)/2</f>
        <v>34</v>
      </c>
      <c r="G22">
        <f>+C22-(C$7+F22*C$8)</f>
        <v>-4.3239999940851703E-3</v>
      </c>
      <c r="J22">
        <f>+G22</f>
        <v>-4.3239999940851703E-3</v>
      </c>
      <c r="O22">
        <f ca="1">+C$11+C$12*$F22</f>
        <v>-4.3239999940851703E-3</v>
      </c>
      <c r="Q22" s="2">
        <f>+C22-15018.5</f>
        <v>27787.915000000001</v>
      </c>
      <c r="R22" s="2" t="s">
        <v>39</v>
      </c>
      <c r="S22" s="2"/>
      <c r="T22" s="2"/>
    </row>
    <row r="23" spans="1:21" x14ac:dyDescent="0.2">
      <c r="C23" s="8"/>
      <c r="D23" s="8"/>
      <c r="Q23" s="2"/>
      <c r="R23" s="2"/>
      <c r="S23" s="2"/>
      <c r="T23" s="2"/>
    </row>
    <row r="24" spans="1:21" x14ac:dyDescent="0.2">
      <c r="C24" s="8"/>
      <c r="D24" s="8"/>
      <c r="Q24" s="2"/>
      <c r="R24" s="2"/>
      <c r="S24" s="2"/>
      <c r="T24" s="2"/>
    </row>
    <row r="25" spans="1:21" x14ac:dyDescent="0.2">
      <c r="C25" s="8"/>
      <c r="D25" s="8"/>
      <c r="Q25" s="2"/>
      <c r="R25" s="2"/>
      <c r="S25" s="2"/>
      <c r="T25" s="2"/>
    </row>
    <row r="26" spans="1:21" x14ac:dyDescent="0.2">
      <c r="C26" s="8"/>
      <c r="D26" s="8"/>
      <c r="Q26" s="2"/>
      <c r="R26" s="2"/>
      <c r="S26" s="2"/>
      <c r="T26" s="2"/>
    </row>
    <row r="27" spans="1:21" x14ac:dyDescent="0.2">
      <c r="C27" s="8"/>
      <c r="D27" s="8"/>
      <c r="Q27" s="2"/>
      <c r="R27" s="2"/>
      <c r="S27" s="2"/>
      <c r="T27" s="2"/>
    </row>
    <row r="28" spans="1:21" x14ac:dyDescent="0.2">
      <c r="C28" s="8"/>
      <c r="D28" s="8"/>
      <c r="Q28" s="2"/>
      <c r="R28" s="2"/>
      <c r="S28" s="2"/>
      <c r="T28" s="2"/>
    </row>
    <row r="29" spans="1:21" x14ac:dyDescent="0.2">
      <c r="C29" s="8"/>
      <c r="D29" s="8"/>
      <c r="Q29" s="2"/>
      <c r="R29" s="2"/>
      <c r="S29" s="2"/>
      <c r="T29" s="2"/>
    </row>
    <row r="30" spans="1:21" x14ac:dyDescent="0.2">
      <c r="C30" s="8"/>
      <c r="D30" s="8"/>
      <c r="Q30" s="2"/>
      <c r="R30" s="2"/>
      <c r="S30" s="2"/>
      <c r="T30" s="2"/>
    </row>
    <row r="31" spans="1:21" x14ac:dyDescent="0.2">
      <c r="C31" s="8"/>
      <c r="D31" s="8"/>
      <c r="Q31" s="2"/>
      <c r="R31" s="2"/>
      <c r="S31" s="2"/>
      <c r="T31" s="2"/>
    </row>
    <row r="32" spans="1:21" x14ac:dyDescent="0.2">
      <c r="C32" s="8"/>
      <c r="D32" s="8"/>
      <c r="Q32" s="2"/>
      <c r="R32" s="2"/>
      <c r="S32" s="2"/>
      <c r="T32" s="2"/>
    </row>
    <row r="33" spans="3:20" x14ac:dyDescent="0.2">
      <c r="C33" s="8"/>
      <c r="D33" s="8"/>
      <c r="Q33" s="2"/>
      <c r="R33" s="2"/>
      <c r="S33" s="2"/>
      <c r="T33" s="2"/>
    </row>
    <row r="34" spans="3:20" x14ac:dyDescent="0.2">
      <c r="C34" s="8"/>
      <c r="D34" s="8"/>
    </row>
    <row r="35" spans="3:20" x14ac:dyDescent="0.2">
      <c r="C35" s="8"/>
      <c r="D35" s="8"/>
    </row>
    <row r="36" spans="3:20" x14ac:dyDescent="0.2">
      <c r="C36" s="8"/>
      <c r="D36" s="8"/>
    </row>
    <row r="37" spans="3:20" x14ac:dyDescent="0.2">
      <c r="C37" s="8"/>
      <c r="D37" s="8"/>
    </row>
    <row r="38" spans="3:20" x14ac:dyDescent="0.2">
      <c r="C38" s="8"/>
      <c r="D38" s="8"/>
    </row>
    <row r="39" spans="3:20" x14ac:dyDescent="0.2">
      <c r="C39" s="8"/>
      <c r="D39" s="8"/>
    </row>
    <row r="40" spans="3:20" x14ac:dyDescent="0.2">
      <c r="C40" s="8"/>
      <c r="D40" s="8"/>
    </row>
    <row r="41" spans="3:20" x14ac:dyDescent="0.2">
      <c r="C41" s="8"/>
      <c r="D41" s="8"/>
    </row>
    <row r="42" spans="3:20" x14ac:dyDescent="0.2">
      <c r="C42" s="8"/>
      <c r="D42" s="8"/>
    </row>
    <row r="43" spans="3:20" x14ac:dyDescent="0.2">
      <c r="C43" s="8"/>
      <c r="D43" s="8"/>
    </row>
    <row r="44" spans="3:20" x14ac:dyDescent="0.2">
      <c r="C44" s="8"/>
      <c r="D44" s="8"/>
    </row>
    <row r="45" spans="3:20" x14ac:dyDescent="0.2">
      <c r="C45" s="8"/>
      <c r="D45" s="8"/>
    </row>
    <row r="46" spans="3:20" x14ac:dyDescent="0.2">
      <c r="C46" s="8"/>
      <c r="D46" s="8"/>
    </row>
    <row r="47" spans="3:20" x14ac:dyDescent="0.2">
      <c r="C47" s="8"/>
      <c r="D47" s="8"/>
    </row>
    <row r="48" spans="3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4"/>
  <sheetViews>
    <sheetView workbookViewId="0">
      <selection activeCell="A11" sqref="A11:D11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2" t="s">
        <v>41</v>
      </c>
      <c r="I1" s="43" t="s">
        <v>42</v>
      </c>
      <c r="J1" s="44" t="s">
        <v>40</v>
      </c>
    </row>
    <row r="2" spans="1:16" x14ac:dyDescent="0.2">
      <c r="I2" s="45" t="s">
        <v>43</v>
      </c>
      <c r="J2" s="46" t="s">
        <v>39</v>
      </c>
    </row>
    <row r="3" spans="1:16" x14ac:dyDescent="0.2">
      <c r="A3" s="47" t="s">
        <v>44</v>
      </c>
      <c r="I3" s="45" t="s">
        <v>45</v>
      </c>
      <c r="J3" s="46" t="s">
        <v>37</v>
      </c>
    </row>
    <row r="4" spans="1:16" x14ac:dyDescent="0.2">
      <c r="I4" s="45" t="s">
        <v>46</v>
      </c>
      <c r="J4" s="46" t="s">
        <v>37</v>
      </c>
    </row>
    <row r="5" spans="1:16" ht="13.5" thickBot="1" x14ac:dyDescent="0.25">
      <c r="I5" s="48" t="s">
        <v>47</v>
      </c>
      <c r="J5" s="49" t="s">
        <v>38</v>
      </c>
    </row>
    <row r="10" spans="1:16" ht="13.5" thickBot="1" x14ac:dyDescent="0.25"/>
    <row r="11" spans="1:16" ht="12.75" customHeight="1" thickBot="1" x14ac:dyDescent="0.25">
      <c r="A11" s="8" t="str">
        <f>P11</f>
        <v>IBVS 1104 </v>
      </c>
      <c r="B11" s="3" t="str">
        <f>IF(H11=INT(H11),"I","II")</f>
        <v>I</v>
      </c>
      <c r="C11" s="8">
        <f>1*G11</f>
        <v>42806.415000000001</v>
      </c>
      <c r="D11" s="10" t="str">
        <f>VLOOKUP(F11,I$1:J$5,2,FALSE)</f>
        <v>vis</v>
      </c>
      <c r="E11" s="50">
        <f>VLOOKUP(C11,Active!C$21:E$973,3,FALSE)</f>
        <v>33.999183848506</v>
      </c>
      <c r="F11" s="3" t="s">
        <v>47</v>
      </c>
      <c r="G11" s="10" t="str">
        <f>MID(I11,3,LEN(I11)-3)</f>
        <v>42806.415</v>
      </c>
      <c r="H11" s="8">
        <f>1*K11</f>
        <v>34</v>
      </c>
      <c r="I11" s="51" t="s">
        <v>52</v>
      </c>
      <c r="J11" s="52" t="s">
        <v>53</v>
      </c>
      <c r="K11" s="51">
        <v>34</v>
      </c>
      <c r="L11" s="51" t="s">
        <v>54</v>
      </c>
      <c r="M11" s="52" t="s">
        <v>55</v>
      </c>
      <c r="N11" s="52" t="s">
        <v>56</v>
      </c>
      <c r="O11" s="53" t="s">
        <v>57</v>
      </c>
      <c r="P11" s="54" t="s">
        <v>58</v>
      </c>
    </row>
    <row r="12" spans="1:16" x14ac:dyDescent="0.2">
      <c r="B12" s="3"/>
      <c r="F12" s="3"/>
    </row>
    <row r="13" spans="1:16" x14ac:dyDescent="0.2">
      <c r="B13" s="3"/>
      <c r="F13" s="3"/>
    </row>
    <row r="14" spans="1:16" x14ac:dyDescent="0.2">
      <c r="B14" s="3"/>
      <c r="F14" s="3"/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</sheetData>
  <phoneticPr fontId="7" type="noConversion"/>
  <hyperlinks>
    <hyperlink ref="A3" r:id="rId1"/>
    <hyperlink ref="P11" r:id="rId2" display="http://www.konkoly.hu/cgi-bin/IBVS?110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2024-01-05T00:10:23Z</dcterms:modified>
</cp:coreProperties>
</file>