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EA392BE-89F8-4877-A4AD-7F07C0148AD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old)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E30" i="1"/>
  <c r="F30" i="1" s="1"/>
  <c r="G30" i="1" s="1"/>
  <c r="I30" i="1" s="1"/>
  <c r="Q30" i="1"/>
  <c r="E27" i="1"/>
  <c r="F27" i="1"/>
  <c r="G27" i="1"/>
  <c r="I27" i="1"/>
  <c r="Q27" i="1"/>
  <c r="E28" i="1"/>
  <c r="F28" i="1"/>
  <c r="G28" i="1"/>
  <c r="I28" i="1"/>
  <c r="Q28" i="1"/>
  <c r="F11" i="2"/>
  <c r="G11" i="2"/>
  <c r="E14" i="2"/>
  <c r="E15" i="2" s="1"/>
  <c r="C17" i="2"/>
  <c r="C21" i="2"/>
  <c r="Q21" i="2"/>
  <c r="E22" i="2"/>
  <c r="F22" i="2"/>
  <c r="G22" i="2"/>
  <c r="J22" i="2"/>
  <c r="Q22" i="2"/>
  <c r="E23" i="2"/>
  <c r="F23" i="2"/>
  <c r="G23" i="2"/>
  <c r="J23" i="2"/>
  <c r="Q23" i="2"/>
  <c r="E24" i="2"/>
  <c r="F24" i="2"/>
  <c r="G24" i="2"/>
  <c r="H24" i="2"/>
  <c r="Q24" i="2"/>
  <c r="E25" i="2"/>
  <c r="F25" i="2"/>
  <c r="G25" i="2"/>
  <c r="I25" i="2"/>
  <c r="Q25" i="2"/>
  <c r="E26" i="2"/>
  <c r="F26" i="2"/>
  <c r="G26" i="2"/>
  <c r="I26" i="2"/>
  <c r="Q26" i="2"/>
  <c r="E26" i="1"/>
  <c r="F26" i="1"/>
  <c r="G26" i="1"/>
  <c r="I26" i="1"/>
  <c r="E25" i="1"/>
  <c r="F25" i="1"/>
  <c r="G25" i="1"/>
  <c r="I25" i="1"/>
  <c r="E24" i="1"/>
  <c r="F24" i="1"/>
  <c r="G24" i="1"/>
  <c r="H24" i="1"/>
  <c r="E23" i="1"/>
  <c r="F23" i="1"/>
  <c r="G23" i="1"/>
  <c r="J23" i="1"/>
  <c r="E22" i="1"/>
  <c r="F22" i="1"/>
  <c r="G22" i="1"/>
  <c r="J22" i="1"/>
  <c r="F11" i="1"/>
  <c r="G11" i="1"/>
  <c r="Q25" i="1"/>
  <c r="Q26" i="1"/>
  <c r="Q24" i="1"/>
  <c r="Q22" i="1"/>
  <c r="Q23" i="1"/>
  <c r="C21" i="1"/>
  <c r="E21" i="1"/>
  <c r="F21" i="1"/>
  <c r="G21" i="1"/>
  <c r="H21" i="1"/>
  <c r="E14" i="1"/>
  <c r="E15" i="1" s="1"/>
  <c r="C17" i="1"/>
  <c r="Q21" i="1"/>
  <c r="E21" i="2"/>
  <c r="F21" i="2"/>
  <c r="G21" i="2"/>
  <c r="H21" i="2"/>
  <c r="C11" i="2"/>
  <c r="C12" i="2"/>
  <c r="C11" i="1"/>
  <c r="C16" i="2" l="1"/>
  <c r="D18" i="2" s="1"/>
  <c r="O21" i="2"/>
  <c r="C15" i="2"/>
  <c r="O25" i="2"/>
  <c r="O26" i="2"/>
  <c r="O24" i="2"/>
  <c r="O23" i="2"/>
  <c r="O22" i="2"/>
  <c r="C12" i="1"/>
  <c r="O30" i="1" l="1"/>
  <c r="O29" i="1"/>
  <c r="C16" i="1"/>
  <c r="D18" i="1" s="1"/>
  <c r="O24" i="1"/>
  <c r="O22" i="1"/>
  <c r="O23" i="1"/>
  <c r="C15" i="1"/>
  <c r="O28" i="1"/>
  <c r="O27" i="1"/>
  <c r="O21" i="1"/>
  <c r="O25" i="1"/>
  <c r="O26" i="1"/>
  <c r="C18" i="2"/>
  <c r="E16" i="2"/>
  <c r="E17" i="2" s="1"/>
  <c r="C18" i="1" l="1"/>
  <c r="E16" i="1"/>
  <c r="E17" i="1" s="1"/>
</calcChain>
</file>

<file path=xl/sharedStrings.xml><?xml version="1.0" encoding="utf-8"?>
<sst xmlns="http://schemas.openxmlformats.org/spreadsheetml/2006/main" count="125" uniqueCount="54">
  <si>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</si>
  <si>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</si>
  <si>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</si>
  <si>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</si>
  <si>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</si>
  <si>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</si>
  <si>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</si>
  <si>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</si>
  <si>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</si>
  <si>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</si>
  <si>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</si>
  <si>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</si>
  <si>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</si>
  <si>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</si>
  <si>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</si>
  <si>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</si>
  <si>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</si>
  <si>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</si>
  <si>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</si>
  <si>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</si>
  <si>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</si>
  <si>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</si>
  <si>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</si>
  <si>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</si>
  <si>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</si>
  <si>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</si>
  <si>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</si>
  <si>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</si>
  <si>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</si>
  <si>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</si>
  <si>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</si>
  <si>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</si>
  <si>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</si>
  <si>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</si>
  <si>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</si>
  <si>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</si>
  <si>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</si>
  <si>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</si>
  <si>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</si>
  <si>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</si>
  <si>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</si>
  <si>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</si>
  <si>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UG+E 
</t>
  </si>
  <si>
    <t>EX Dra / GSC 4429-1070</t>
  </si>
  <si>
    <t>IBVS 6118</t>
  </si>
  <si>
    <t>OEJV 0160</t>
  </si>
  <si>
    <t>I</t>
  </si>
  <si>
    <t>IBVS 6152</t>
  </si>
  <si>
    <t>OEJV</t>
  </si>
  <si>
    <t>OEJV 0210</t>
  </si>
  <si>
    <t>II</t>
  </si>
  <si>
    <t>VSSC202</t>
  </si>
  <si>
    <t>VSSC203</t>
  </si>
  <si>
    <t>V 0.0003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</si>
</sst>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8" fillId="0" borderId="1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9" fillId="2" borderId="0" xfId="0" applyFont="1" applyFill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2" borderId="0" xfId="0" applyFont="1" applyFill="1" applyAlignment="1"/>
    <xf numFmtId="0" fontId="17" fillId="3" borderId="0" xfId="0" applyFont="1" applyFill="1" applyAlignment="1"/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72" fontId="20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>
      <alignment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>
      <alignment vertical="top"/>
    </xf>
    <xf numFmtId="0" fontId="6" fillId="0" borderId="4" xfId="0" applyFont="1" applyBorder="1">
      <alignment vertical="top"/>
    </xf>
    <xf numFmtId="0" fontId="11" fillId="0" borderId="0" xfId="0" applyFont="1" applyAlignment="1">
      <alignment vertical="top"/>
    </xf>
    <xf numFmtId="14" fontId="6" fillId="0" borderId="0" xfId="0" applyNumberFormat="1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3">
                  <c:v>-9.2120175031595863E-3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0B-4D33-9696-DA41815F5B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-8.8335992186330259E-3</c:v>
                </c:pt>
                <c:pt idx="5">
                  <c:v>-7.984210540598724E-3</c:v>
                </c:pt>
                <c:pt idx="6">
                  <c:v>2.036391626461409E-3</c:v>
                </c:pt>
                <c:pt idx="7">
                  <c:v>-5.9023169742431492E-3</c:v>
                </c:pt>
                <c:pt idx="8">
                  <c:v>-9.6302398087573238E-3</c:v>
                </c:pt>
                <c:pt idx="9">
                  <c:v>-9.1969915738445707E-3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0B-4D33-9696-DA41815F5B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-8.8108258860302158E-3</c:v>
                </c:pt>
                <c:pt idx="2">
                  <c:v>-8.1437112676212564E-3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0B-4D33-9696-DA41815F5B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0B-4D33-9696-DA41815F5B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0B-4D33-9696-DA41815F5B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0B-4D33-9696-DA41815F5B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3.506E-3</c:v>
                  </c:pt>
                  <c:pt idx="7">
                    <c:v>7.7800000000000005E-4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0B-4D33-9696-DA41815F5B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-4.5052358505584915E-3</c:v>
                </c:pt>
                <c:pt idx="1">
                  <c:v>-5.9262018381230925E-3</c:v>
                </c:pt>
                <c:pt idx="2">
                  <c:v>-5.950250763025567E-3</c:v>
                </c:pt>
                <c:pt idx="3">
                  <c:v>-6.2457089832559619E-3</c:v>
                </c:pt>
                <c:pt idx="4">
                  <c:v>-6.3989530723901483E-3</c:v>
                </c:pt>
                <c:pt idx="5">
                  <c:v>-6.4118816297625307E-3</c:v>
                </c:pt>
                <c:pt idx="6">
                  <c:v>-7.346399345004721E-3</c:v>
                </c:pt>
                <c:pt idx="7">
                  <c:v>-7.3464445497507785E-3</c:v>
                </c:pt>
                <c:pt idx="8">
                  <c:v>-7.7728157145630621E-3</c:v>
                </c:pt>
                <c:pt idx="9">
                  <c:v>-7.7736293999920922E-3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0B-4D33-9696-DA41815F5B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  <c:pt idx="6">
                  <c:v>31425.5</c:v>
                </c:pt>
                <c:pt idx="7">
                  <c:v>31426</c:v>
                </c:pt>
                <c:pt idx="8">
                  <c:v>36142</c:v>
                </c:pt>
                <c:pt idx="9">
                  <c:v>36151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0B-4D33-9696-DA41815F5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65744"/>
        <c:axId val="1"/>
      </c:scatterChart>
      <c:valAx>
        <c:axId val="698365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365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  <c:pt idx="3">
                  <c:v>-5.3164700002525933E-2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6-47F7-8F67-BCD7C85E27B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4">
                  <c:v>-5.6656199994904455E-2</c:v>
                </c:pt>
                <c:pt idx="5">
                  <c:v>-5.6133299993234687E-2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26-47F7-8F67-BCD7C85E27B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1">
                  <c:v>-4.4694899996102322E-2</c:v>
                </c:pt>
                <c:pt idx="2">
                  <c:v>-4.463509999186499E-2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26-47F7-8F67-BCD7C85E27B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26-47F7-8F67-BCD7C85E27B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26-47F7-8F67-BCD7C85E27B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26-47F7-8F67-BCD7C85E27B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26-47F7-8F67-BCD7C85E27B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-8.5968728802536046E-3</c:v>
                </c:pt>
                <c:pt idx="1">
                  <c:v>-4.4480946996458583E-2</c:v>
                </c:pt>
                <c:pt idx="2">
                  <c:v>-4.5088261605793094E-2</c:v>
                </c:pt>
                <c:pt idx="3">
                  <c:v>-5.2549555377617095E-2</c:v>
                </c:pt>
                <c:pt idx="4">
                  <c:v>-5.6419473658902798E-2</c:v>
                </c:pt>
                <c:pt idx="5">
                  <c:v>-5.6745962339860831E-2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26-47F7-8F67-BCD7C85E27B0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15717</c:v>
                </c:pt>
                <c:pt idx="2">
                  <c:v>15983</c:v>
                </c:pt>
                <c:pt idx="3">
                  <c:v>19251</c:v>
                </c:pt>
                <c:pt idx="4">
                  <c:v>20946</c:v>
                </c:pt>
                <c:pt idx="5">
                  <c:v>21089</c:v>
                </c:pt>
              </c:numCache>
            </c:numRef>
          </c:xVal>
          <c:yVal>
            <c:numRef>
              <c:f>'A (old)'!$R$21:$R$999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26-47F7-8F67-BCD7C85E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29176"/>
        <c:axId val="1"/>
      </c:scatterChart>
      <c:valAx>
        <c:axId val="68262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62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66675</xdr:rowOff>
    </xdr:from>
    <xdr:to>
      <xdr:col>17</xdr:col>
      <xdr:colOff>66675</xdr:colOff>
      <xdr:row>19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E59B804-E53A-3EF5-D5E9-AA532AF8C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203DFA67-E85D-0136-DBF1-3E3A6FC5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68" sqref="E167:E16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s="49" customFormat="1" ht="12.95" customHeight="1" x14ac:dyDescent="0.2">
      <c r="A2" s="49" t="s">
        <v>23</v>
      </c>
      <c r="B2" s="50" t="s">
        <v>42</v>
      </c>
      <c r="C2" s="51"/>
      <c r="D2" s="51"/>
    </row>
    <row r="3" spans="1:7" s="49" customFormat="1" ht="12.95" customHeight="1" thickBot="1" x14ac:dyDescent="0.25"/>
    <row r="4" spans="1:7" s="49" customFormat="1" ht="12.95" customHeight="1" thickTop="1" thickBot="1" x14ac:dyDescent="0.25">
      <c r="A4" s="52" t="s">
        <v>0</v>
      </c>
      <c r="C4" s="53" t="s">
        <v>40</v>
      </c>
      <c r="D4" s="54" t="s">
        <v>40</v>
      </c>
    </row>
    <row r="5" spans="1:7" s="49" customFormat="1" ht="12.95" customHeight="1" x14ac:dyDescent="0.2"/>
    <row r="6" spans="1:7" s="49" customFormat="1" ht="12.95" customHeight="1" x14ac:dyDescent="0.2">
      <c r="A6" s="52" t="s">
        <v>1</v>
      </c>
    </row>
    <row r="7" spans="1:7" s="49" customFormat="1" ht="12.95" customHeight="1" x14ac:dyDescent="0.2">
      <c r="A7" s="49" t="s">
        <v>2</v>
      </c>
      <c r="C7" s="55">
        <v>52500.006999999998</v>
      </c>
      <c r="D7" s="30" t="s">
        <v>41</v>
      </c>
    </row>
    <row r="8" spans="1:7" s="49" customFormat="1" ht="12.95" customHeight="1" x14ac:dyDescent="0.2">
      <c r="A8" s="49" t="s">
        <v>3</v>
      </c>
      <c r="C8" s="55">
        <v>0.20993741686237094</v>
      </c>
      <c r="D8" s="30" t="s">
        <v>41</v>
      </c>
    </row>
    <row r="9" spans="1:7" s="49" customFormat="1" ht="12.95" customHeight="1" x14ac:dyDescent="0.2">
      <c r="A9" s="9" t="s">
        <v>30</v>
      </c>
      <c r="B9" s="56"/>
      <c r="C9" s="11">
        <v>-9.5</v>
      </c>
      <c r="D9" s="56" t="s">
        <v>31</v>
      </c>
      <c r="E9" s="56"/>
    </row>
    <row r="10" spans="1:7" s="49" customFormat="1" ht="12.95" customHeight="1" thickBot="1" x14ac:dyDescent="0.25">
      <c r="A10" s="56"/>
      <c r="B10" s="56"/>
      <c r="C10" s="57" t="s">
        <v>19</v>
      </c>
      <c r="D10" s="57" t="s">
        <v>20</v>
      </c>
      <c r="E10" s="56"/>
    </row>
    <row r="11" spans="1:7" s="49" customFormat="1" ht="12.95" customHeight="1" x14ac:dyDescent="0.2">
      <c r="A11" s="56" t="s">
        <v>15</v>
      </c>
      <c r="B11" s="56"/>
      <c r="C11" s="22">
        <f ca="1">INTERCEPT(INDIRECT($G$11):G992,INDIRECT($F$11):F992)</f>
        <v>-4.5052358505584915E-3</v>
      </c>
      <c r="D11" s="51"/>
      <c r="E11" s="56"/>
      <c r="F11" s="23" t="str">
        <f>"F"&amp;E19</f>
        <v>F21</v>
      </c>
      <c r="G11" s="24" t="str">
        <f>"G"&amp;E19</f>
        <v>G21</v>
      </c>
    </row>
    <row r="12" spans="1:7" s="49" customFormat="1" ht="12.95" customHeight="1" x14ac:dyDescent="0.2">
      <c r="A12" s="56" t="s">
        <v>16</v>
      </c>
      <c r="B12" s="56"/>
      <c r="C12" s="22">
        <f ca="1">SLOPE(INDIRECT($G$11):G992,INDIRECT($F$11):F992)</f>
        <v>-9.0409492114563943E-8</v>
      </c>
      <c r="D12" s="51"/>
      <c r="E12" s="56"/>
    </row>
    <row r="13" spans="1:7" s="49" customFormat="1" ht="12.95" customHeight="1" x14ac:dyDescent="0.2">
      <c r="A13" s="56" t="s">
        <v>18</v>
      </c>
      <c r="B13" s="56"/>
      <c r="C13" s="51" t="s">
        <v>13</v>
      </c>
      <c r="D13" s="14" t="s">
        <v>37</v>
      </c>
      <c r="E13" s="11">
        <v>1</v>
      </c>
    </row>
    <row r="14" spans="1:7" s="49" customFormat="1" ht="12.95" customHeight="1" x14ac:dyDescent="0.2">
      <c r="A14" s="56"/>
      <c r="B14" s="56"/>
      <c r="C14" s="56"/>
      <c r="D14" s="14" t="s">
        <v>32</v>
      </c>
      <c r="E14" s="22">
        <f ca="1">NOW()+15018.5+$C$9/24</f>
        <v>60307.847303935181</v>
      </c>
    </row>
    <row r="15" spans="1:7" s="49" customFormat="1" ht="12.95" customHeight="1" x14ac:dyDescent="0.2">
      <c r="A15" s="12" t="s">
        <v>17</v>
      </c>
      <c r="B15" s="56"/>
      <c r="C15" s="13">
        <f ca="1">(C7+C11)+(C8+C12)*INT(MAX(F21:F3533))</f>
        <v>60089.446783362175</v>
      </c>
      <c r="D15" s="14" t="s">
        <v>38</v>
      </c>
      <c r="E15" s="22">
        <f ca="1">ROUND(2*(E14-$C$7)/$C$8,0)/2+E13</f>
        <v>37192.5</v>
      </c>
    </row>
    <row r="16" spans="1:7" s="49" customFormat="1" ht="12.95" customHeight="1" x14ac:dyDescent="0.2">
      <c r="A16" s="12" t="s">
        <v>4</v>
      </c>
      <c r="B16" s="56"/>
      <c r="C16" s="13">
        <f ca="1">+C8+C12</f>
        <v>0.20993732645287883</v>
      </c>
      <c r="D16" s="14" t="s">
        <v>39</v>
      </c>
      <c r="E16" s="24">
        <f ca="1">ROUND(2*(E14-$C$15)/$C$16,0)/2+E13</f>
        <v>1041.5</v>
      </c>
    </row>
    <row r="17" spans="1:18" s="49" customFormat="1" ht="12.95" customHeight="1" thickBot="1" x14ac:dyDescent="0.25">
      <c r="A17" s="14" t="s">
        <v>29</v>
      </c>
      <c r="B17" s="56"/>
      <c r="C17" s="56">
        <f>COUNT(C21:C2191)</f>
        <v>10</v>
      </c>
      <c r="D17" s="14" t="s">
        <v>33</v>
      </c>
      <c r="E17" s="18">
        <f ca="1">+$C$15+$C$16*E16-15018.5-$C$9/24</f>
        <v>45289.992342196187</v>
      </c>
    </row>
    <row r="18" spans="1:18" s="49" customFormat="1" ht="12.95" customHeight="1" thickTop="1" thickBot="1" x14ac:dyDescent="0.25">
      <c r="A18" s="12" t="s">
        <v>5</v>
      </c>
      <c r="B18" s="56"/>
      <c r="C18" s="58">
        <f ca="1">+C15</f>
        <v>60089.446783362175</v>
      </c>
      <c r="D18" s="59">
        <f ca="1">+C16</f>
        <v>0.20993732645287883</v>
      </c>
      <c r="E18" s="21" t="s">
        <v>34</v>
      </c>
    </row>
    <row r="19" spans="1:18" s="49" customFormat="1" ht="12.95" customHeight="1" thickTop="1" x14ac:dyDescent="0.2">
      <c r="A19" s="60" t="s">
        <v>35</v>
      </c>
      <c r="E19" s="26">
        <v>21</v>
      </c>
    </row>
    <row r="20" spans="1:18" s="49" customFormat="1" ht="12.95" customHeight="1" thickBot="1" x14ac:dyDescent="0.25">
      <c r="A20" s="57" t="s">
        <v>6</v>
      </c>
      <c r="B20" s="57" t="s">
        <v>7</v>
      </c>
      <c r="C20" s="57" t="s">
        <v>8</v>
      </c>
      <c r="D20" s="57" t="s">
        <v>12</v>
      </c>
      <c r="E20" s="57" t="s">
        <v>9</v>
      </c>
      <c r="F20" s="57" t="s">
        <v>10</v>
      </c>
      <c r="G20" s="57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7" t="s">
        <v>21</v>
      </c>
      <c r="Q20" s="57" t="s">
        <v>14</v>
      </c>
      <c r="R20" s="27" t="s">
        <v>36</v>
      </c>
    </row>
    <row r="21" spans="1:18" s="49" customFormat="1" ht="12.95" customHeight="1" x14ac:dyDescent="0.2">
      <c r="A21" s="49" t="s">
        <v>41</v>
      </c>
      <c r="C21" s="55">
        <f>C$7</f>
        <v>52500.006999999998</v>
      </c>
      <c r="D21" s="55" t="s">
        <v>13</v>
      </c>
      <c r="E21" s="49">
        <f t="shared" ref="E21:E26" si="0">+(C21-C$7)/C$8</f>
        <v>0</v>
      </c>
      <c r="F21" s="49">
        <f t="shared" ref="F21:F28" si="1">ROUND(2*E21,0)/2</f>
        <v>0</v>
      </c>
      <c r="G21" s="49">
        <f t="shared" ref="G21:G26" si="2">+C21-(C$7+F21*C$8)</f>
        <v>0</v>
      </c>
      <c r="H21" s="49">
        <f>+G21</f>
        <v>0</v>
      </c>
      <c r="O21" s="49">
        <f t="shared" ref="O21:O26" ca="1" si="3">+C$11+C$12*$F21</f>
        <v>-4.5052358505584915E-3</v>
      </c>
      <c r="Q21" s="61">
        <f t="shared" ref="Q21:Q26" si="4">+C21-15018.5</f>
        <v>37481.506999999998</v>
      </c>
    </row>
    <row r="22" spans="1:18" s="49" customFormat="1" ht="12.95" customHeight="1" x14ac:dyDescent="0.2">
      <c r="A22" s="62" t="s">
        <v>45</v>
      </c>
      <c r="B22" s="63" t="s">
        <v>46</v>
      </c>
      <c r="C22" s="64">
        <v>55799.584569999999</v>
      </c>
      <c r="D22" s="64">
        <v>1E-4</v>
      </c>
      <c r="E22" s="49">
        <f t="shared" si="0"/>
        <v>15716.958031178936</v>
      </c>
      <c r="F22" s="49">
        <f t="shared" si="1"/>
        <v>15717</v>
      </c>
      <c r="G22" s="49">
        <f t="shared" si="2"/>
        <v>-8.8108258860302158E-3</v>
      </c>
      <c r="J22" s="49">
        <f>+G22</f>
        <v>-8.8108258860302158E-3</v>
      </c>
      <c r="O22" s="49">
        <f t="shared" ca="1" si="3"/>
        <v>-5.9262018381230925E-3</v>
      </c>
      <c r="Q22" s="61">
        <f t="shared" si="4"/>
        <v>40781.084569999999</v>
      </c>
    </row>
    <row r="23" spans="1:18" s="49" customFormat="1" ht="12.95" customHeight="1" x14ac:dyDescent="0.2">
      <c r="A23" s="62" t="s">
        <v>45</v>
      </c>
      <c r="B23" s="63" t="s">
        <v>46</v>
      </c>
      <c r="C23" s="64">
        <v>55855.428590000003</v>
      </c>
      <c r="D23" s="64">
        <v>2.9999999999999997E-4</v>
      </c>
      <c r="E23" s="49">
        <f t="shared" si="0"/>
        <v>15982.961208862189</v>
      </c>
      <c r="F23" s="49">
        <f t="shared" si="1"/>
        <v>15983</v>
      </c>
      <c r="G23" s="49">
        <f t="shared" si="2"/>
        <v>-8.1437112676212564E-3</v>
      </c>
      <c r="J23" s="49">
        <f>+G23</f>
        <v>-8.1437112676212564E-3</v>
      </c>
      <c r="O23" s="49">
        <f t="shared" ca="1" si="3"/>
        <v>-5.950250763025567E-3</v>
      </c>
      <c r="Q23" s="61">
        <f t="shared" si="4"/>
        <v>40836.928590000003</v>
      </c>
    </row>
    <row r="24" spans="1:18" s="49" customFormat="1" ht="12.95" customHeight="1" x14ac:dyDescent="0.2">
      <c r="A24" s="65" t="s">
        <v>44</v>
      </c>
      <c r="B24" s="66" t="s">
        <v>46</v>
      </c>
      <c r="C24" s="64">
        <v>56541.502999999997</v>
      </c>
      <c r="D24" s="67">
        <v>3.5000000000000001E-3</v>
      </c>
      <c r="E24" s="49">
        <f t="shared" si="0"/>
        <v>19250.956120173138</v>
      </c>
      <c r="F24" s="49">
        <f t="shared" si="1"/>
        <v>19251</v>
      </c>
      <c r="G24" s="49">
        <f t="shared" si="2"/>
        <v>-9.2120175031595863E-3</v>
      </c>
      <c r="H24" s="49">
        <f>+G24</f>
        <v>-9.2120175031595863E-3</v>
      </c>
      <c r="O24" s="49">
        <f t="shared" ca="1" si="3"/>
        <v>-6.2457089832559619E-3</v>
      </c>
      <c r="Q24" s="61">
        <f t="shared" si="4"/>
        <v>41523.002999999997</v>
      </c>
    </row>
    <row r="25" spans="1:18" s="49" customFormat="1" ht="12.95" customHeight="1" x14ac:dyDescent="0.2">
      <c r="A25" s="32" t="s">
        <v>47</v>
      </c>
      <c r="B25" s="33"/>
      <c r="C25" s="32">
        <v>56897.347300000001</v>
      </c>
      <c r="D25" s="32">
        <v>3.5000000000000001E-3</v>
      </c>
      <c r="E25" s="49">
        <f t="shared" si="0"/>
        <v>20945.957922702153</v>
      </c>
      <c r="F25" s="49">
        <f t="shared" si="1"/>
        <v>20946</v>
      </c>
      <c r="G25" s="49">
        <f t="shared" si="2"/>
        <v>-8.8335992186330259E-3</v>
      </c>
      <c r="I25" s="49">
        <f>+G25</f>
        <v>-8.8335992186330259E-3</v>
      </c>
      <c r="O25" s="49">
        <f t="shared" ca="1" si="3"/>
        <v>-6.3989530723901483E-3</v>
      </c>
      <c r="Q25" s="61">
        <f t="shared" si="4"/>
        <v>41878.847300000001</v>
      </c>
    </row>
    <row r="26" spans="1:18" s="49" customFormat="1" ht="12.95" customHeight="1" x14ac:dyDescent="0.2">
      <c r="A26" s="32" t="s">
        <v>47</v>
      </c>
      <c r="B26" s="33"/>
      <c r="C26" s="32">
        <v>56927.369200000001</v>
      </c>
      <c r="D26" s="32">
        <v>3.5000000000000001E-3</v>
      </c>
      <c r="E26" s="49">
        <f t="shared" si="0"/>
        <v>21088.961968615902</v>
      </c>
      <c r="F26" s="49">
        <f t="shared" si="1"/>
        <v>21089</v>
      </c>
      <c r="G26" s="49">
        <f t="shared" si="2"/>
        <v>-7.984210540598724E-3</v>
      </c>
      <c r="I26" s="49">
        <f>+G26</f>
        <v>-7.984210540598724E-3</v>
      </c>
      <c r="O26" s="49">
        <f t="shared" ca="1" si="3"/>
        <v>-6.4118816297625307E-3</v>
      </c>
      <c r="Q26" s="61">
        <f t="shared" si="4"/>
        <v>41908.869200000001</v>
      </c>
    </row>
    <row r="27" spans="1:18" s="49" customFormat="1" ht="12.95" customHeight="1" x14ac:dyDescent="0.2">
      <c r="A27" s="43" t="s">
        <v>49</v>
      </c>
      <c r="B27" s="44" t="s">
        <v>50</v>
      </c>
      <c r="C27" s="45">
        <v>59097.397330000065</v>
      </c>
      <c r="D27" s="45">
        <v>3.506E-3</v>
      </c>
      <c r="E27" s="49">
        <f>+(C27-C$7)/C$8</f>
        <v>31425.509699993741</v>
      </c>
      <c r="F27" s="49">
        <f t="shared" si="1"/>
        <v>31425.5</v>
      </c>
      <c r="G27" s="49">
        <f>+C27-(C$7+F27*C$8)</f>
        <v>2.036391626461409E-3</v>
      </c>
      <c r="I27" s="49">
        <f>+G27</f>
        <v>2.036391626461409E-3</v>
      </c>
      <c r="O27" s="49">
        <f ca="1">+C$11+C$12*$F27</f>
        <v>-7.346399345004721E-3</v>
      </c>
      <c r="Q27" s="61">
        <f>+C27-15018.5</f>
        <v>44078.897330000065</v>
      </c>
    </row>
    <row r="28" spans="1:18" s="49" customFormat="1" ht="12.95" customHeight="1" x14ac:dyDescent="0.2">
      <c r="A28" s="43" t="s">
        <v>49</v>
      </c>
      <c r="B28" s="44" t="s">
        <v>46</v>
      </c>
      <c r="C28" s="45">
        <v>59097.494359999895</v>
      </c>
      <c r="D28" s="45">
        <v>7.7800000000000005E-4</v>
      </c>
      <c r="E28" s="49">
        <f>+(C28-C$7)/C$8</f>
        <v>31425.971885350118</v>
      </c>
      <c r="F28" s="49">
        <f t="shared" si="1"/>
        <v>31426</v>
      </c>
      <c r="G28" s="49">
        <f>+C28-(C$7+F28*C$8)</f>
        <v>-5.9023169742431492E-3</v>
      </c>
      <c r="I28" s="49">
        <f>+G28</f>
        <v>-5.9023169742431492E-3</v>
      </c>
      <c r="O28" s="49">
        <f ca="1">+C$11+C$12*$F28</f>
        <v>-7.3464445497507785E-3</v>
      </c>
      <c r="Q28" s="61">
        <f>+C28-15018.5</f>
        <v>44078.994359999895</v>
      </c>
    </row>
    <row r="29" spans="1:18" s="49" customFormat="1" ht="12.95" customHeight="1" x14ac:dyDescent="0.2">
      <c r="A29" s="46" t="s">
        <v>51</v>
      </c>
      <c r="B29" s="47" t="s">
        <v>46</v>
      </c>
      <c r="C29" s="48">
        <v>60087.555489999999</v>
      </c>
      <c r="D29" s="48">
        <v>5.0000000000000001E-4</v>
      </c>
      <c r="E29" s="49">
        <f t="shared" ref="E29:E31" si="5">+(C29-C$7)/C$8</f>
        <v>36141.954128044665</v>
      </c>
      <c r="F29" s="49">
        <f t="shared" ref="F29:F31" si="6">ROUND(2*E29,0)/2</f>
        <v>36142</v>
      </c>
      <c r="G29" s="49">
        <f t="shared" ref="G29:G31" si="7">+C29-(C$7+F29*C$8)</f>
        <v>-9.6302398087573238E-3</v>
      </c>
      <c r="I29" s="49">
        <f t="shared" ref="I29:I31" si="8">+G29</f>
        <v>-9.6302398087573238E-3</v>
      </c>
      <c r="O29" s="49">
        <f t="shared" ref="O29:O31" ca="1" si="9">+C$11+C$12*$F29</f>
        <v>-7.7728157145630621E-3</v>
      </c>
      <c r="Q29" s="61">
        <f t="shared" ref="Q29:Q31" si="10">+C29-15018.5</f>
        <v>45069.055489999999</v>
      </c>
    </row>
    <row r="30" spans="1:18" s="49" customFormat="1" ht="12.95" customHeight="1" x14ac:dyDescent="0.2">
      <c r="A30" s="46" t="s">
        <v>52</v>
      </c>
      <c r="B30" s="47" t="s">
        <v>46</v>
      </c>
      <c r="C30" s="48">
        <v>60089.445359999998</v>
      </c>
      <c r="D30" s="48" t="s">
        <v>53</v>
      </c>
      <c r="E30" s="49">
        <f t="shared" si="5"/>
        <v>36150.956191746525</v>
      </c>
      <c r="F30" s="49">
        <f t="shared" si="6"/>
        <v>36151</v>
      </c>
      <c r="G30" s="49">
        <f t="shared" si="7"/>
        <v>-9.1969915738445707E-3</v>
      </c>
      <c r="I30" s="49">
        <f t="shared" si="8"/>
        <v>-9.1969915738445707E-3</v>
      </c>
      <c r="O30" s="49">
        <f t="shared" ca="1" si="9"/>
        <v>-7.7736293999920922E-3</v>
      </c>
      <c r="Q30" s="61">
        <f t="shared" si="10"/>
        <v>45070.945359999998</v>
      </c>
    </row>
    <row r="31" spans="1:18" s="49" customFormat="1" ht="12.95" customHeight="1" x14ac:dyDescent="0.2">
      <c r="C31" s="55"/>
      <c r="D31" s="55"/>
      <c r="Q31" s="61"/>
    </row>
    <row r="32" spans="1:18" s="49" customFormat="1" ht="12.95" customHeight="1" x14ac:dyDescent="0.2">
      <c r="C32" s="55"/>
      <c r="D32" s="55"/>
      <c r="Q32" s="61"/>
    </row>
    <row r="33" spans="3:17" s="49" customFormat="1" ht="12.95" customHeight="1" x14ac:dyDescent="0.2">
      <c r="C33" s="55"/>
      <c r="D33" s="55"/>
      <c r="Q33" s="61"/>
    </row>
    <row r="34" spans="3:17" s="49" customFormat="1" ht="12.95" customHeight="1" x14ac:dyDescent="0.2">
      <c r="C34" s="55"/>
      <c r="D34" s="55"/>
    </row>
    <row r="35" spans="3:17" s="49" customFormat="1" ht="12.95" customHeight="1" x14ac:dyDescent="0.2">
      <c r="C35" s="55"/>
      <c r="D35" s="55"/>
    </row>
    <row r="36" spans="3:17" s="49" customFormat="1" ht="12.95" customHeight="1" x14ac:dyDescent="0.2">
      <c r="C36" s="55"/>
      <c r="D36" s="55"/>
    </row>
    <row r="37" spans="3:17" s="49" customFormat="1" ht="12.95" customHeight="1" x14ac:dyDescent="0.2">
      <c r="C37" s="55"/>
      <c r="D37" s="55"/>
    </row>
    <row r="38" spans="3:17" s="49" customFormat="1" ht="12.95" customHeight="1" x14ac:dyDescent="0.2">
      <c r="C38" s="55"/>
      <c r="D38" s="55"/>
    </row>
    <row r="39" spans="3:17" s="49" customFormat="1" ht="12.95" customHeight="1" x14ac:dyDescent="0.2">
      <c r="C39" s="55"/>
      <c r="D39" s="55"/>
    </row>
    <row r="40" spans="3:17" s="49" customFormat="1" ht="12.95" customHeight="1" x14ac:dyDescent="0.2">
      <c r="C40" s="55"/>
      <c r="D40" s="55"/>
    </row>
    <row r="41" spans="3:17" s="49" customFormat="1" ht="12.95" customHeight="1" x14ac:dyDescent="0.2">
      <c r="C41" s="55"/>
      <c r="D41" s="55"/>
    </row>
    <row r="42" spans="3:17" s="49" customFormat="1" ht="12.95" customHeight="1" x14ac:dyDescent="0.2">
      <c r="C42" s="55"/>
      <c r="D42" s="55"/>
    </row>
    <row r="43" spans="3:17" s="49" customFormat="1" ht="12.95" customHeight="1" x14ac:dyDescent="0.2">
      <c r="C43" s="55"/>
      <c r="D43" s="55"/>
    </row>
    <row r="44" spans="3:17" s="49" customFormat="1" ht="12.95" customHeight="1" x14ac:dyDescent="0.2">
      <c r="C44" s="55"/>
      <c r="D44" s="55"/>
    </row>
    <row r="45" spans="3:17" s="49" customFormat="1" ht="12.95" customHeight="1" x14ac:dyDescent="0.2">
      <c r="C45" s="55"/>
      <c r="D45" s="55"/>
    </row>
    <row r="46" spans="3:17" s="49" customFormat="1" ht="12.95" customHeight="1" x14ac:dyDescent="0.2">
      <c r="C46" s="55"/>
      <c r="D46" s="55"/>
    </row>
    <row r="47" spans="3:17" s="49" customFormat="1" ht="12.95" customHeight="1" x14ac:dyDescent="0.2">
      <c r="C47" s="55"/>
      <c r="D47" s="55"/>
    </row>
    <row r="48" spans="3:17" s="49" customFormat="1" ht="12.95" customHeight="1" x14ac:dyDescent="0.2">
      <c r="C48" s="55"/>
      <c r="D48" s="55"/>
    </row>
    <row r="49" spans="3:4" s="49" customFormat="1" ht="12.95" customHeight="1" x14ac:dyDescent="0.2">
      <c r="C49" s="55"/>
      <c r="D49" s="55"/>
    </row>
    <row r="50" spans="3:4" s="49" customFormat="1" ht="12.95" customHeight="1" x14ac:dyDescent="0.2">
      <c r="C50" s="55"/>
      <c r="D50" s="55"/>
    </row>
    <row r="51" spans="3:4" s="49" customFormat="1" ht="12.95" customHeight="1" x14ac:dyDescent="0.2">
      <c r="C51" s="55"/>
      <c r="D51" s="55"/>
    </row>
    <row r="52" spans="3:4" s="49" customFormat="1" ht="12.95" customHeight="1" x14ac:dyDescent="0.2">
      <c r="C52" s="55"/>
      <c r="D52" s="55"/>
    </row>
    <row r="53" spans="3:4" s="49" customFormat="1" ht="12.95" customHeight="1" x14ac:dyDescent="0.2">
      <c r="C53" s="55"/>
      <c r="D53" s="55"/>
    </row>
    <row r="54" spans="3:4" s="49" customFormat="1" ht="12.95" customHeight="1" x14ac:dyDescent="0.2">
      <c r="C54" s="55"/>
      <c r="D54" s="55"/>
    </row>
    <row r="55" spans="3:4" s="49" customFormat="1" ht="12.95" customHeight="1" x14ac:dyDescent="0.2">
      <c r="C55" s="55"/>
      <c r="D55" s="55"/>
    </row>
    <row r="56" spans="3:4" s="49" customFormat="1" ht="12.95" customHeight="1" x14ac:dyDescent="0.2">
      <c r="C56" s="55"/>
      <c r="D56" s="55"/>
    </row>
    <row r="57" spans="3:4" s="49" customFormat="1" ht="12.95" customHeight="1" x14ac:dyDescent="0.2">
      <c r="C57" s="55"/>
      <c r="D57" s="55"/>
    </row>
    <row r="58" spans="3:4" s="49" customFormat="1" ht="12.95" customHeight="1" x14ac:dyDescent="0.2">
      <c r="C58" s="55"/>
      <c r="D58" s="55"/>
    </row>
    <row r="59" spans="3:4" s="49" customFormat="1" ht="12.95" customHeight="1" x14ac:dyDescent="0.2">
      <c r="C59" s="55"/>
      <c r="D59" s="55"/>
    </row>
    <row r="60" spans="3:4" s="49" customFormat="1" ht="12.95" customHeight="1" x14ac:dyDescent="0.2">
      <c r="C60" s="55"/>
      <c r="D60" s="55"/>
    </row>
    <row r="61" spans="3:4" s="49" customFormat="1" ht="12.95" customHeight="1" x14ac:dyDescent="0.2">
      <c r="C61" s="55"/>
      <c r="D61" s="55"/>
    </row>
    <row r="62" spans="3:4" s="49" customFormat="1" ht="12.95" customHeight="1" x14ac:dyDescent="0.2">
      <c r="C62" s="55"/>
      <c r="D62" s="55"/>
    </row>
    <row r="63" spans="3:4" s="49" customFormat="1" ht="12.95" customHeight="1" x14ac:dyDescent="0.2">
      <c r="C63" s="55"/>
      <c r="D63" s="55"/>
    </row>
    <row r="64" spans="3:4" s="49" customFormat="1" ht="12.95" customHeight="1" x14ac:dyDescent="0.2">
      <c r="C64" s="55"/>
      <c r="D64" s="55"/>
    </row>
    <row r="65" spans="3:4" s="49" customFormat="1" ht="12.95" customHeight="1" x14ac:dyDescent="0.2">
      <c r="C65" s="55"/>
      <c r="D65" s="55"/>
    </row>
    <row r="66" spans="3:4" s="49" customFormat="1" ht="12.95" customHeight="1" x14ac:dyDescent="0.2">
      <c r="C66" s="55"/>
      <c r="D66" s="55"/>
    </row>
    <row r="67" spans="3:4" s="49" customFormat="1" ht="12.95" customHeight="1" x14ac:dyDescent="0.2">
      <c r="C67" s="55"/>
      <c r="D67" s="55"/>
    </row>
    <row r="68" spans="3:4" s="49" customFormat="1" ht="12.95" customHeight="1" x14ac:dyDescent="0.2">
      <c r="C68" s="55"/>
      <c r="D68" s="55"/>
    </row>
    <row r="69" spans="3:4" s="49" customFormat="1" ht="12.95" customHeight="1" x14ac:dyDescent="0.2">
      <c r="C69" s="55"/>
      <c r="D69" s="55"/>
    </row>
    <row r="70" spans="3:4" s="49" customFormat="1" ht="12.95" customHeight="1" x14ac:dyDescent="0.2">
      <c r="C70" s="55"/>
      <c r="D70" s="55"/>
    </row>
    <row r="71" spans="3:4" s="49" customFormat="1" ht="12.95" customHeight="1" x14ac:dyDescent="0.2">
      <c r="C71" s="55"/>
      <c r="D71" s="55"/>
    </row>
    <row r="72" spans="3:4" s="49" customFormat="1" ht="12.95" customHeight="1" x14ac:dyDescent="0.2">
      <c r="C72" s="55"/>
      <c r="D72" s="55"/>
    </row>
    <row r="73" spans="3:4" s="49" customFormat="1" ht="12.95" customHeight="1" x14ac:dyDescent="0.2">
      <c r="C73" s="55"/>
      <c r="D73" s="55"/>
    </row>
    <row r="74" spans="3:4" s="49" customFormat="1" ht="12.95" customHeight="1" x14ac:dyDescent="0.2">
      <c r="C74" s="55"/>
      <c r="D74" s="55"/>
    </row>
    <row r="75" spans="3:4" s="49" customFormat="1" ht="12.95" customHeight="1" x14ac:dyDescent="0.2">
      <c r="C75" s="55"/>
      <c r="D75" s="55"/>
    </row>
    <row r="76" spans="3:4" s="49" customFormat="1" ht="12.95" customHeight="1" x14ac:dyDescent="0.2">
      <c r="C76" s="55"/>
      <c r="D76" s="55"/>
    </row>
    <row r="77" spans="3:4" s="49" customFormat="1" ht="12.95" customHeight="1" x14ac:dyDescent="0.2">
      <c r="C77" s="55"/>
      <c r="D77" s="55"/>
    </row>
    <row r="78" spans="3:4" s="49" customFormat="1" ht="12.95" customHeight="1" x14ac:dyDescent="0.2">
      <c r="C78" s="55"/>
      <c r="D78" s="55"/>
    </row>
    <row r="79" spans="3:4" s="49" customFormat="1" ht="12.95" customHeight="1" x14ac:dyDescent="0.2">
      <c r="C79" s="55"/>
      <c r="D79" s="55"/>
    </row>
    <row r="80" spans="3:4" s="49" customFormat="1" ht="12.95" customHeight="1" x14ac:dyDescent="0.2">
      <c r="C80" s="55"/>
      <c r="D80" s="55"/>
    </row>
    <row r="81" spans="3:4" s="49" customFormat="1" ht="12.95" customHeight="1" x14ac:dyDescent="0.2">
      <c r="C81" s="55"/>
      <c r="D81" s="55"/>
    </row>
    <row r="82" spans="3:4" s="49" customFormat="1" ht="12.95" customHeight="1" x14ac:dyDescent="0.2">
      <c r="C82" s="55"/>
      <c r="D82" s="55"/>
    </row>
    <row r="83" spans="3:4" s="49" customFormat="1" ht="12.95" customHeight="1" x14ac:dyDescent="0.2">
      <c r="C83" s="55"/>
      <c r="D83" s="55"/>
    </row>
    <row r="84" spans="3:4" s="49" customFormat="1" ht="12.95" customHeight="1" x14ac:dyDescent="0.2">
      <c r="C84" s="55"/>
      <c r="D84" s="55"/>
    </row>
    <row r="85" spans="3:4" s="49" customFormat="1" ht="12.95" customHeight="1" x14ac:dyDescent="0.2">
      <c r="C85" s="55"/>
      <c r="D85" s="55"/>
    </row>
    <row r="86" spans="3:4" s="49" customFormat="1" ht="12.95" customHeight="1" x14ac:dyDescent="0.2">
      <c r="C86" s="55"/>
      <c r="D86" s="55"/>
    </row>
    <row r="87" spans="3:4" s="49" customFormat="1" ht="12.95" customHeight="1" x14ac:dyDescent="0.2">
      <c r="C87" s="55"/>
      <c r="D87" s="55"/>
    </row>
    <row r="88" spans="3:4" s="49" customFormat="1" ht="12.95" customHeight="1" x14ac:dyDescent="0.2">
      <c r="C88" s="55"/>
      <c r="D88" s="55"/>
    </row>
    <row r="89" spans="3:4" s="49" customFormat="1" ht="12.95" customHeight="1" x14ac:dyDescent="0.2">
      <c r="C89" s="55"/>
      <c r="D89" s="55"/>
    </row>
    <row r="90" spans="3:4" s="49" customFormat="1" ht="12.95" customHeight="1" x14ac:dyDescent="0.2">
      <c r="C90" s="55"/>
      <c r="D90" s="55"/>
    </row>
    <row r="91" spans="3:4" s="49" customFormat="1" ht="12.95" customHeight="1" x14ac:dyDescent="0.2">
      <c r="C91" s="55"/>
      <c r="D91" s="55"/>
    </row>
    <row r="92" spans="3:4" s="49" customFormat="1" ht="12.95" customHeight="1" x14ac:dyDescent="0.2">
      <c r="C92" s="55"/>
      <c r="D92" s="55"/>
    </row>
    <row r="93" spans="3:4" s="49" customFormat="1" ht="12.95" customHeight="1" x14ac:dyDescent="0.2">
      <c r="C93" s="55"/>
      <c r="D93" s="55"/>
    </row>
    <row r="94" spans="3:4" s="49" customFormat="1" ht="12.95" customHeight="1" x14ac:dyDescent="0.2">
      <c r="C94" s="55"/>
      <c r="D94" s="55"/>
    </row>
    <row r="95" spans="3:4" s="49" customFormat="1" ht="12.95" customHeight="1" x14ac:dyDescent="0.2">
      <c r="C95" s="55"/>
      <c r="D95" s="55"/>
    </row>
    <row r="96" spans="3:4" s="49" customFormat="1" ht="12.95" customHeight="1" x14ac:dyDescent="0.2">
      <c r="C96" s="55"/>
      <c r="D96" s="55"/>
    </row>
    <row r="97" spans="3:4" s="49" customFormat="1" ht="12.95" customHeight="1" x14ac:dyDescent="0.2">
      <c r="C97" s="55"/>
      <c r="D97" s="55"/>
    </row>
    <row r="98" spans="3:4" s="49" customFormat="1" ht="12.95" customHeight="1" x14ac:dyDescent="0.2">
      <c r="C98" s="55"/>
      <c r="D98" s="55"/>
    </row>
    <row r="99" spans="3:4" s="49" customFormat="1" ht="12.95" customHeight="1" x14ac:dyDescent="0.2">
      <c r="C99" s="55"/>
      <c r="D99" s="55"/>
    </row>
    <row r="100" spans="3:4" s="49" customFormat="1" ht="12.95" customHeight="1" x14ac:dyDescent="0.2">
      <c r="C100" s="55"/>
      <c r="D100" s="55"/>
    </row>
    <row r="101" spans="3:4" s="49" customFormat="1" ht="12.95" customHeight="1" x14ac:dyDescent="0.2">
      <c r="C101" s="55"/>
      <c r="D101" s="55"/>
    </row>
    <row r="102" spans="3:4" s="49" customFormat="1" ht="12.95" customHeight="1" x14ac:dyDescent="0.2">
      <c r="C102" s="55"/>
      <c r="D102" s="55"/>
    </row>
    <row r="103" spans="3:4" s="49" customFormat="1" ht="12.95" customHeight="1" x14ac:dyDescent="0.2">
      <c r="C103" s="55"/>
      <c r="D103" s="55"/>
    </row>
    <row r="104" spans="3:4" s="49" customFormat="1" ht="12.95" customHeight="1" x14ac:dyDescent="0.2">
      <c r="C104" s="55"/>
      <c r="D104" s="55"/>
    </row>
    <row r="105" spans="3:4" s="49" customFormat="1" ht="12.95" customHeight="1" x14ac:dyDescent="0.2">
      <c r="C105" s="55"/>
      <c r="D105" s="55"/>
    </row>
    <row r="106" spans="3:4" s="49" customFormat="1" ht="12.95" customHeight="1" x14ac:dyDescent="0.2">
      <c r="C106" s="55"/>
      <c r="D106" s="55"/>
    </row>
    <row r="107" spans="3:4" s="49" customFormat="1" ht="12.95" customHeight="1" x14ac:dyDescent="0.2">
      <c r="C107" s="55"/>
      <c r="D107" s="55"/>
    </row>
    <row r="108" spans="3:4" s="49" customFormat="1" ht="12.95" customHeight="1" x14ac:dyDescent="0.2">
      <c r="C108" s="55"/>
      <c r="D108" s="55"/>
    </row>
    <row r="109" spans="3:4" s="49" customFormat="1" ht="12.95" customHeight="1" x14ac:dyDescent="0.2">
      <c r="C109" s="55"/>
      <c r="D109" s="55"/>
    </row>
    <row r="110" spans="3:4" s="49" customFormat="1" ht="12.95" customHeight="1" x14ac:dyDescent="0.2">
      <c r="C110" s="55"/>
      <c r="D110" s="55"/>
    </row>
    <row r="111" spans="3:4" s="49" customFormat="1" ht="12.95" customHeight="1" x14ac:dyDescent="0.2">
      <c r="C111" s="55"/>
      <c r="D111" s="55"/>
    </row>
    <row r="112" spans="3:4" s="49" customFormat="1" ht="12.95" customHeight="1" x14ac:dyDescent="0.2">
      <c r="C112" s="55"/>
      <c r="D112" s="55"/>
    </row>
    <row r="113" spans="3:4" s="49" customFormat="1" ht="12.95" customHeight="1" x14ac:dyDescent="0.2">
      <c r="C113" s="55"/>
      <c r="D113" s="55"/>
    </row>
    <row r="114" spans="3:4" s="49" customFormat="1" ht="12.95" customHeight="1" x14ac:dyDescent="0.2">
      <c r="C114" s="55"/>
      <c r="D114" s="55"/>
    </row>
    <row r="115" spans="3:4" s="49" customFormat="1" ht="12.95" customHeight="1" x14ac:dyDescent="0.2">
      <c r="C115" s="55"/>
      <c r="D115" s="55"/>
    </row>
    <row r="116" spans="3:4" s="49" customFormat="1" ht="12.95" customHeight="1" x14ac:dyDescent="0.2">
      <c r="C116" s="55"/>
      <c r="D116" s="55"/>
    </row>
    <row r="117" spans="3:4" s="49" customFormat="1" ht="12.95" customHeight="1" x14ac:dyDescent="0.2">
      <c r="C117" s="55"/>
      <c r="D117" s="55"/>
    </row>
    <row r="118" spans="3:4" s="49" customFormat="1" ht="12.95" customHeight="1" x14ac:dyDescent="0.2">
      <c r="C118" s="55"/>
      <c r="D118" s="55"/>
    </row>
    <row r="119" spans="3:4" s="49" customFormat="1" ht="12.95" customHeight="1" x14ac:dyDescent="0.2">
      <c r="C119" s="55"/>
      <c r="D119" s="55"/>
    </row>
    <row r="120" spans="3:4" s="49" customFormat="1" ht="12.95" customHeight="1" x14ac:dyDescent="0.2">
      <c r="C120" s="55"/>
      <c r="D120" s="55"/>
    </row>
    <row r="121" spans="3:4" s="49" customFormat="1" ht="12.95" customHeight="1" x14ac:dyDescent="0.2">
      <c r="C121" s="55"/>
      <c r="D121" s="55"/>
    </row>
    <row r="122" spans="3:4" s="49" customFormat="1" ht="12.95" customHeight="1" x14ac:dyDescent="0.2">
      <c r="C122" s="55"/>
      <c r="D122" s="55"/>
    </row>
    <row r="123" spans="3:4" s="49" customFormat="1" ht="12.95" customHeight="1" x14ac:dyDescent="0.2">
      <c r="C123" s="55"/>
      <c r="D123" s="55"/>
    </row>
    <row r="124" spans="3:4" s="49" customFormat="1" ht="12.95" customHeight="1" x14ac:dyDescent="0.2">
      <c r="C124" s="55"/>
      <c r="D124" s="55"/>
    </row>
    <row r="125" spans="3:4" s="49" customFormat="1" ht="12.95" customHeight="1" x14ac:dyDescent="0.2">
      <c r="C125" s="55"/>
      <c r="D125" s="55"/>
    </row>
    <row r="126" spans="3:4" s="49" customFormat="1" ht="12.95" customHeight="1" x14ac:dyDescent="0.2">
      <c r="C126" s="55"/>
      <c r="D126" s="55"/>
    </row>
    <row r="127" spans="3:4" s="49" customFormat="1" ht="12.95" customHeight="1" x14ac:dyDescent="0.2">
      <c r="C127" s="55"/>
      <c r="D127" s="55"/>
    </row>
    <row r="128" spans="3:4" s="49" customFormat="1" ht="12.95" customHeight="1" x14ac:dyDescent="0.2">
      <c r="C128" s="55"/>
      <c r="D128" s="55"/>
    </row>
    <row r="129" spans="3:4" s="49" customFormat="1" ht="12.95" customHeight="1" x14ac:dyDescent="0.2">
      <c r="C129" s="55"/>
      <c r="D129" s="55"/>
    </row>
    <row r="130" spans="3:4" s="49" customFormat="1" ht="12.95" customHeight="1" x14ac:dyDescent="0.2">
      <c r="C130" s="55"/>
      <c r="D130" s="55"/>
    </row>
    <row r="131" spans="3:4" s="49" customFormat="1" ht="12.95" customHeight="1" x14ac:dyDescent="0.2">
      <c r="C131" s="55"/>
      <c r="D131" s="55"/>
    </row>
    <row r="132" spans="3:4" s="49" customFormat="1" ht="12.95" customHeight="1" x14ac:dyDescent="0.2">
      <c r="C132" s="55"/>
      <c r="D132" s="55"/>
    </row>
    <row r="133" spans="3:4" s="49" customFormat="1" ht="12.95" customHeight="1" x14ac:dyDescent="0.2">
      <c r="C133" s="55"/>
      <c r="D133" s="55"/>
    </row>
    <row r="134" spans="3:4" s="49" customFormat="1" ht="12.95" customHeight="1" x14ac:dyDescent="0.2">
      <c r="C134" s="55"/>
      <c r="D134" s="55"/>
    </row>
    <row r="135" spans="3:4" s="49" customFormat="1" ht="12.95" customHeight="1" x14ac:dyDescent="0.2">
      <c r="C135" s="55"/>
      <c r="D135" s="55"/>
    </row>
    <row r="136" spans="3:4" s="49" customFormat="1" ht="12.95" customHeight="1" x14ac:dyDescent="0.2">
      <c r="C136" s="55"/>
      <c r="D136" s="55"/>
    </row>
    <row r="137" spans="3:4" s="49" customFormat="1" ht="12.95" customHeight="1" x14ac:dyDescent="0.2">
      <c r="C137" s="55"/>
      <c r="D137" s="55"/>
    </row>
    <row r="138" spans="3:4" s="49" customFormat="1" ht="12.95" customHeight="1" x14ac:dyDescent="0.2">
      <c r="C138" s="55"/>
      <c r="D138" s="55"/>
    </row>
    <row r="139" spans="3:4" s="49" customFormat="1" ht="12.95" customHeight="1" x14ac:dyDescent="0.2">
      <c r="C139" s="55"/>
      <c r="D139" s="55"/>
    </row>
    <row r="140" spans="3:4" s="49" customFormat="1" ht="12.95" customHeight="1" x14ac:dyDescent="0.2">
      <c r="C140" s="55"/>
      <c r="D140" s="55"/>
    </row>
    <row r="141" spans="3:4" s="49" customFormat="1" ht="12.95" customHeight="1" x14ac:dyDescent="0.2">
      <c r="C141" s="55"/>
      <c r="D141" s="55"/>
    </row>
    <row r="142" spans="3:4" s="49" customFormat="1" ht="12.95" customHeight="1" x14ac:dyDescent="0.2">
      <c r="C142" s="55"/>
      <c r="D142" s="55"/>
    </row>
    <row r="143" spans="3:4" s="49" customFormat="1" ht="12.95" customHeight="1" x14ac:dyDescent="0.2">
      <c r="C143" s="55"/>
      <c r="D143" s="55"/>
    </row>
    <row r="144" spans="3:4" s="49" customFormat="1" ht="12.95" customHeight="1" x14ac:dyDescent="0.2">
      <c r="C144" s="55"/>
      <c r="D144" s="55"/>
    </row>
    <row r="145" spans="3:4" s="49" customFormat="1" ht="12.95" customHeight="1" x14ac:dyDescent="0.2">
      <c r="C145" s="55"/>
      <c r="D145" s="55"/>
    </row>
    <row r="146" spans="3:4" s="49" customFormat="1" ht="12.95" customHeight="1" x14ac:dyDescent="0.2">
      <c r="C146" s="55"/>
      <c r="D146" s="55"/>
    </row>
    <row r="147" spans="3:4" s="49" customFormat="1" ht="12.95" customHeight="1" x14ac:dyDescent="0.2">
      <c r="C147" s="55"/>
      <c r="D147" s="55"/>
    </row>
    <row r="148" spans="3:4" s="49" customFormat="1" ht="12.95" customHeight="1" x14ac:dyDescent="0.2">
      <c r="C148" s="55"/>
      <c r="D148" s="55"/>
    </row>
    <row r="149" spans="3:4" s="49" customFormat="1" ht="12.95" customHeight="1" x14ac:dyDescent="0.2">
      <c r="C149" s="55"/>
      <c r="D149" s="55"/>
    </row>
    <row r="150" spans="3:4" s="49" customFormat="1" ht="12.95" customHeight="1" x14ac:dyDescent="0.2">
      <c r="C150" s="55"/>
      <c r="D150" s="55"/>
    </row>
    <row r="151" spans="3:4" s="49" customFormat="1" ht="12.95" customHeight="1" x14ac:dyDescent="0.2">
      <c r="C151" s="55"/>
      <c r="D151" s="55"/>
    </row>
    <row r="152" spans="3:4" s="49" customFormat="1" ht="12.95" customHeight="1" x14ac:dyDescent="0.2">
      <c r="C152" s="55"/>
      <c r="D152" s="55"/>
    </row>
    <row r="153" spans="3:4" s="49" customFormat="1" ht="12.95" customHeight="1" x14ac:dyDescent="0.2">
      <c r="C153" s="55"/>
      <c r="D153" s="55"/>
    </row>
    <row r="154" spans="3:4" s="49" customFormat="1" ht="12.95" customHeight="1" x14ac:dyDescent="0.2">
      <c r="C154" s="55"/>
      <c r="D154" s="55"/>
    </row>
    <row r="155" spans="3:4" s="49" customFormat="1" ht="12.95" customHeight="1" x14ac:dyDescent="0.2">
      <c r="C155" s="55"/>
      <c r="D155" s="55"/>
    </row>
    <row r="156" spans="3:4" s="49" customFormat="1" ht="12.95" customHeight="1" x14ac:dyDescent="0.2">
      <c r="C156" s="55"/>
      <c r="D156" s="55"/>
    </row>
    <row r="157" spans="3:4" s="49" customFormat="1" ht="12.95" customHeight="1" x14ac:dyDescent="0.2">
      <c r="C157" s="55"/>
      <c r="D157" s="55"/>
    </row>
    <row r="158" spans="3:4" s="49" customFormat="1" ht="12.95" customHeight="1" x14ac:dyDescent="0.2">
      <c r="C158" s="55"/>
      <c r="D158" s="55"/>
    </row>
    <row r="159" spans="3:4" s="49" customFormat="1" ht="12.95" customHeight="1" x14ac:dyDescent="0.2">
      <c r="C159" s="55"/>
      <c r="D159" s="55"/>
    </row>
    <row r="160" spans="3:4" s="49" customFormat="1" ht="12.95" customHeight="1" x14ac:dyDescent="0.2">
      <c r="C160" s="55"/>
      <c r="D160" s="55"/>
    </row>
    <row r="161" spans="3:4" s="49" customFormat="1" ht="12.95" customHeight="1" x14ac:dyDescent="0.2">
      <c r="C161" s="55"/>
      <c r="D161" s="55"/>
    </row>
    <row r="162" spans="3:4" s="49" customFormat="1" ht="12.95" customHeight="1" x14ac:dyDescent="0.2">
      <c r="C162" s="55"/>
      <c r="D162" s="55"/>
    </row>
    <row r="163" spans="3:4" s="49" customFormat="1" ht="12.95" customHeight="1" x14ac:dyDescent="0.2">
      <c r="C163" s="55"/>
      <c r="D163" s="55"/>
    </row>
    <row r="164" spans="3:4" s="49" customFormat="1" ht="12.95" customHeight="1" x14ac:dyDescent="0.2">
      <c r="C164" s="55"/>
      <c r="D164" s="55"/>
    </row>
    <row r="165" spans="3:4" s="49" customFormat="1" ht="12.95" customHeight="1" x14ac:dyDescent="0.2">
      <c r="C165" s="55"/>
      <c r="D165" s="55"/>
    </row>
    <row r="166" spans="3:4" s="49" customFormat="1" ht="12.95" customHeight="1" x14ac:dyDescent="0.2">
      <c r="C166" s="55"/>
      <c r="D166" s="55"/>
    </row>
    <row r="167" spans="3:4" s="49" customFormat="1" ht="12.95" customHeight="1" x14ac:dyDescent="0.2">
      <c r="C167" s="55"/>
      <c r="D167" s="55"/>
    </row>
    <row r="168" spans="3:4" s="49" customFormat="1" ht="12.95" customHeight="1" x14ac:dyDescent="0.2">
      <c r="C168" s="55"/>
      <c r="D168" s="55"/>
    </row>
    <row r="169" spans="3:4" s="49" customFormat="1" ht="12.95" customHeight="1" x14ac:dyDescent="0.2">
      <c r="C169" s="55"/>
      <c r="D169" s="55"/>
    </row>
    <row r="170" spans="3:4" s="49" customFormat="1" ht="12.95" customHeight="1" x14ac:dyDescent="0.2">
      <c r="C170" s="55"/>
      <c r="D170" s="55"/>
    </row>
    <row r="171" spans="3:4" s="49" customFormat="1" ht="12.95" customHeight="1" x14ac:dyDescent="0.2">
      <c r="C171" s="55"/>
      <c r="D171" s="55"/>
    </row>
    <row r="172" spans="3:4" s="49" customFormat="1" ht="12.95" customHeight="1" x14ac:dyDescent="0.2">
      <c r="C172" s="55"/>
      <c r="D172" s="55"/>
    </row>
    <row r="173" spans="3:4" s="49" customFormat="1" ht="12.95" customHeight="1" x14ac:dyDescent="0.2">
      <c r="C173" s="55"/>
      <c r="D173" s="55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2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H36" sqref="H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ht="12.75" customHeight="1" x14ac:dyDescent="0.2">
      <c r="A2" t="s">
        <v>23</v>
      </c>
      <c r="B2" s="31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52500.006999999998</v>
      </c>
      <c r="D7" s="30" t="s">
        <v>41</v>
      </c>
    </row>
    <row r="8" spans="1:7" x14ac:dyDescent="0.2">
      <c r="A8" t="s">
        <v>3</v>
      </c>
      <c r="C8" s="8">
        <v>0.20993970000000001</v>
      </c>
      <c r="D8" s="30" t="s">
        <v>41</v>
      </c>
    </row>
    <row r="9" spans="1:7" x14ac:dyDescent="0.2">
      <c r="A9" s="9" t="s">
        <v>30</v>
      </c>
      <c r="B9" s="10"/>
      <c r="C9" s="11">
        <v>8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-8.5968728802536046E-3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-2.2831376290771124E-6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60308.576470601853</v>
      </c>
    </row>
    <row r="15" spans="1:7" x14ac:dyDescent="0.2">
      <c r="A15" s="12" t="s">
        <v>17</v>
      </c>
      <c r="B15" s="10"/>
      <c r="C15" s="13">
        <f ca="1">(C7+C11)+(C8+C12)*INT(MAX(F21:F3533))</f>
        <v>56927.36858733766</v>
      </c>
      <c r="D15" s="14" t="s">
        <v>38</v>
      </c>
      <c r="E15" s="15">
        <f ca="1">ROUND(2*(E14-$C$7)/$C$8,0)/2+E13</f>
        <v>37195.5</v>
      </c>
    </row>
    <row r="16" spans="1:7" x14ac:dyDescent="0.2">
      <c r="A16" s="16" t="s">
        <v>4</v>
      </c>
      <c r="B16" s="10"/>
      <c r="C16" s="17">
        <f ca="1">+C8+C12</f>
        <v>0.20993741686237094</v>
      </c>
      <c r="D16" s="14" t="s">
        <v>39</v>
      </c>
      <c r="E16" s="24">
        <f ca="1">ROUND(2*(E14-$C$15)/$C$16,0)/2+E13</f>
        <v>16107</v>
      </c>
    </row>
    <row r="17" spans="1:18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45289.997227406529</v>
      </c>
    </row>
    <row r="18" spans="1:18" ht="14.25" thickTop="1" thickBot="1" x14ac:dyDescent="0.25">
      <c r="A18" s="16" t="s">
        <v>5</v>
      </c>
      <c r="B18" s="10"/>
      <c r="C18" s="19">
        <f ca="1">+C15</f>
        <v>56927.36858733766</v>
      </c>
      <c r="D18" s="20">
        <f ca="1">+C16</f>
        <v>0.20993741686237094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52500.006999999998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>+G21</f>
        <v>0</v>
      </c>
      <c r="O21">
        <f t="shared" ref="O21:O26" ca="1" si="2">+C$11+C$12*$F21</f>
        <v>-8.5968728802536046E-3</v>
      </c>
      <c r="Q21" s="2">
        <f t="shared" ref="Q21:Q26" si="3">+C21-15018.5</f>
        <v>37481.506999999998</v>
      </c>
    </row>
    <row r="22" spans="1:18" x14ac:dyDescent="0.2">
      <c r="A22" s="39" t="s">
        <v>45</v>
      </c>
      <c r="B22" s="40" t="s">
        <v>46</v>
      </c>
      <c r="C22" s="37">
        <v>55799.584569999999</v>
      </c>
      <c r="D22" s="37">
        <v>1E-4</v>
      </c>
      <c r="E22">
        <f t="shared" si="0"/>
        <v>15716.787106011874</v>
      </c>
      <c r="F22" s="34">
        <f>ROUND(2*E22,0)/2</f>
        <v>15717</v>
      </c>
      <c r="G22">
        <f t="shared" si="1"/>
        <v>-4.4694899996102322E-2</v>
      </c>
      <c r="J22">
        <f>+G22</f>
        <v>-4.4694899996102322E-2</v>
      </c>
      <c r="O22">
        <f t="shared" ca="1" si="2"/>
        <v>-4.4480946996458583E-2</v>
      </c>
      <c r="Q22" s="2">
        <f t="shared" si="3"/>
        <v>40781.084569999999</v>
      </c>
    </row>
    <row r="23" spans="1:18" x14ac:dyDescent="0.2">
      <c r="A23" s="39" t="s">
        <v>45</v>
      </c>
      <c r="B23" s="40" t="s">
        <v>46</v>
      </c>
      <c r="C23" s="37">
        <v>55855.428590000003</v>
      </c>
      <c r="D23" s="37">
        <v>2.9999999999999997E-4</v>
      </c>
      <c r="E23">
        <f t="shared" si="0"/>
        <v>15982.78739085559</v>
      </c>
      <c r="F23" s="34">
        <f>ROUND(2*E23,0)/2</f>
        <v>15983</v>
      </c>
      <c r="G23">
        <f t="shared" si="1"/>
        <v>-4.463509999186499E-2</v>
      </c>
      <c r="J23">
        <f>+G23</f>
        <v>-4.463509999186499E-2</v>
      </c>
      <c r="O23">
        <f t="shared" ca="1" si="2"/>
        <v>-4.5088261605793094E-2</v>
      </c>
      <c r="Q23" s="2">
        <f t="shared" si="3"/>
        <v>40836.928590000003</v>
      </c>
    </row>
    <row r="24" spans="1:18" x14ac:dyDescent="0.2">
      <c r="A24" s="35" t="s">
        <v>44</v>
      </c>
      <c r="B24" s="36" t="s">
        <v>46</v>
      </c>
      <c r="C24" s="37">
        <v>56541.502999999997</v>
      </c>
      <c r="D24" s="38">
        <v>3.5000000000000001E-3</v>
      </c>
      <c r="E24">
        <f t="shared" si="0"/>
        <v>19250.74676204643</v>
      </c>
      <c r="F24" s="41">
        <f>ROUND(2*E24,0)/2-2+2.5</f>
        <v>19251</v>
      </c>
      <c r="G24">
        <f t="shared" si="1"/>
        <v>-5.3164700002525933E-2</v>
      </c>
      <c r="H24">
        <f>+G24</f>
        <v>-5.3164700002525933E-2</v>
      </c>
      <c r="O24">
        <f t="shared" ca="1" si="2"/>
        <v>-5.2549555377617095E-2</v>
      </c>
      <c r="Q24" s="2">
        <f t="shared" si="3"/>
        <v>41523.002999999997</v>
      </c>
    </row>
    <row r="25" spans="1:18" x14ac:dyDescent="0.2">
      <c r="A25" s="32" t="s">
        <v>47</v>
      </c>
      <c r="B25" s="33"/>
      <c r="C25" s="32">
        <v>56897.347300000001</v>
      </c>
      <c r="D25" s="32">
        <v>3.5000000000000001E-3</v>
      </c>
      <c r="E25">
        <f t="shared" si="0"/>
        <v>20945.730131080512</v>
      </c>
      <c r="F25" s="42">
        <f>ROUND(2*E25,0)/2-2+2.5</f>
        <v>20946</v>
      </c>
      <c r="G25">
        <f t="shared" si="1"/>
        <v>-5.6656199994904455E-2</v>
      </c>
      <c r="I25">
        <f>+G25</f>
        <v>-5.6656199994904455E-2</v>
      </c>
      <c r="O25">
        <f t="shared" ca="1" si="2"/>
        <v>-5.6419473658902798E-2</v>
      </c>
      <c r="Q25" s="2">
        <f t="shared" si="3"/>
        <v>41878.847300000001</v>
      </c>
    </row>
    <row r="26" spans="1:18" x14ac:dyDescent="0.2">
      <c r="A26" s="32" t="s">
        <v>47</v>
      </c>
      <c r="B26" s="33"/>
      <c r="C26" s="32">
        <v>56927.369200000001</v>
      </c>
      <c r="D26" s="32">
        <v>3.5000000000000001E-3</v>
      </c>
      <c r="E26">
        <f t="shared" si="0"/>
        <v>21088.732621795702</v>
      </c>
      <c r="F26" s="42">
        <f>ROUND(2*E26,0)/2-2+2.5</f>
        <v>21089</v>
      </c>
      <c r="G26">
        <f t="shared" si="1"/>
        <v>-5.6133299993234687E-2</v>
      </c>
      <c r="I26">
        <f>+G26</f>
        <v>-5.6133299993234687E-2</v>
      </c>
      <c r="O26">
        <f t="shared" ca="1" si="2"/>
        <v>-5.6745962339860831E-2</v>
      </c>
      <c r="Q26" s="2">
        <f t="shared" si="3"/>
        <v>41908.869200000001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2023-12-29T07:20:07Z</dcterms:modified>
</cp:coreProperties>
</file>