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F71FDA8-7BE0-4315-BBD1-77D792CB5802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Q22" i="1"/>
  <c r="Q23" i="1"/>
  <c r="K24" i="1"/>
  <c r="Q24" i="1"/>
  <c r="D9" i="1"/>
  <c r="E21" i="1"/>
  <c r="F21" i="1"/>
  <c r="G21" i="1"/>
  <c r="K21" i="1"/>
  <c r="E9" i="1"/>
  <c r="F16" i="1"/>
  <c r="C17" i="1"/>
  <c r="Q21" i="1"/>
  <c r="C12" i="1"/>
  <c r="C11" i="1"/>
  <c r="O22" i="1" l="1"/>
  <c r="C15" i="1"/>
  <c r="F18" i="1" s="1"/>
  <c r="O23" i="1"/>
  <c r="O21" i="1"/>
  <c r="O24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<sst xmlns="http://schemas.openxmlformats.org/spreadsheetml/2006/main" count="63" uniqueCount="52">
  <si>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</si>
  <si>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</si>
  <si>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</si>
  <si>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</si>
  <si>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</si>
  <si>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</si>
  <si>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</si>
  <si>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</si>
  <si>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</si>
  <si>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</si>
  <si>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</si>
  <si>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</si>
  <si>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</si>
  <si>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</si>
  <si>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</si>
  <si>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</si>
  <si>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</si>
  <si>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</si>
  <si>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</si>
  <si>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</si>
  <si>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</si>
  <si>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</si>
  <si>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</si>
  <si>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</si>
  <si>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</si>
  <si>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</si>
  <si>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</si>
  <si>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</si>
  <si>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</si>
  <si>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</si>
  <si>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</si>
  <si>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</si>
  <si>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</si>
  <si>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</si>
  <si>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</si>
  <si>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</si>
  <si>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</si>
  <si>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</si>
  <si>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</si>
  <si>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</si>
  <si>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</si>
  <si>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</si>
  <si>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G4237-0636</t>
  </si>
  <si>
    <t>2019G</t>
  </si>
  <si>
    <t>??</t>
  </si>
  <si>
    <t>pr_</t>
  </si>
  <si>
    <t>Dra</t>
  </si>
  <si>
    <t>GSC 4237-0636</t>
  </si>
  <si>
    <t>IBVS 6230</t>
  </si>
  <si>
    <t>ToMcat (period search software)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</si>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</sst>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1" applyFont="1" applyAlignment="1">
      <alignment horizontal="left" vertical="center" wrapText="1"/>
    </xf>
    <xf numFmtId="0" fontId="32" fillId="0" borderId="0" xfId="41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4237-0636 -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A8-485F-BFC4-0996F1815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A8-485F-BFC4-0996F1815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A8-485F-BFC4-0996F1815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-1.5620000049239025E-3</c:v>
                </c:pt>
                <c:pt idx="2">
                  <c:v>-6.1480000003939494E-3</c:v>
                </c:pt>
                <c:pt idx="3">
                  <c:v>-7.3250000059488229E-3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A8-485F-BFC4-0996F1815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8-485F-BFC4-0996F1815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8-485F-BFC4-0996F1815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A8-485F-BFC4-0996F1815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5.4290169728370488E-5</c:v>
                </c:pt>
                <c:pt idx="1">
                  <c:v>-1.6095819055640102E-3</c:v>
                </c:pt>
                <c:pt idx="2">
                  <c:v>-6.6011981314411522E-3</c:v>
                </c:pt>
                <c:pt idx="3">
                  <c:v>-6.8785101439898825E-3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8-485F-BFC4-0996F1815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A8-485F-BFC4-0996F181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834056"/>
        <c:axId val="1"/>
      </c:scatterChart>
      <c:valAx>
        <c:axId val="782834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34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3BEA0A-57BD-4542-420A-BB9DA0A13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5" t="s">
        <v>42</v>
      </c>
      <c r="G1" s="31" t="s">
        <v>43</v>
      </c>
      <c r="H1" s="32"/>
      <c r="I1" s="36" t="s">
        <v>42</v>
      </c>
      <c r="J1" s="37" t="s">
        <v>42</v>
      </c>
      <c r="K1" s="38">
        <v>20.240200000000002</v>
      </c>
      <c r="L1" s="38">
        <v>62.164200000000001</v>
      </c>
      <c r="M1" s="39">
        <v>56464.408100000001</v>
      </c>
      <c r="N1" s="39">
        <v>0.32995400000000003</v>
      </c>
      <c r="O1" s="40" t="s">
        <v>44</v>
      </c>
      <c r="P1" s="40">
        <v>13.6</v>
      </c>
      <c r="Q1" s="40">
        <v>99</v>
      </c>
      <c r="R1" s="41" t="s">
        <v>45</v>
      </c>
      <c r="S1" s="42" t="s">
        <v>13</v>
      </c>
    </row>
    <row r="2" spans="1:19" x14ac:dyDescent="0.2">
      <c r="A2" t="s">
        <v>23</v>
      </c>
      <c r="B2" t="s">
        <v>44</v>
      </c>
      <c r="C2" s="30"/>
      <c r="D2" s="3" t="s">
        <v>46</v>
      </c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56464.408100000001</v>
      </c>
      <c r="D7" s="29" t="s">
        <v>48</v>
      </c>
    </row>
    <row r="8" spans="1:19" x14ac:dyDescent="0.2">
      <c r="A8" t="s">
        <v>3</v>
      </c>
      <c r="C8" s="8">
        <v>0.32995400000000003</v>
      </c>
      <c r="D8" s="29" t="s">
        <v>49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5.4290169728370488E-5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-5.5462402509746022E-4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56468.360946801869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0.32939937597490254</v>
      </c>
      <c r="E16" s="14" t="s">
        <v>30</v>
      </c>
      <c r="F16" s="34">
        <f ca="1">NOW()+15018.5+$C$5/24</f>
        <v>60314.554376736109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11669.5</v>
      </c>
    </row>
    <row r="18" spans="1:21" ht="14.25" thickTop="1" thickBot="1" x14ac:dyDescent="0.25">
      <c r="A18" s="16" t="s">
        <v>5</v>
      </c>
      <c r="B18" s="10"/>
      <c r="C18" s="19">
        <f ca="1">+C15</f>
        <v>56468.360946801869</v>
      </c>
      <c r="D18" s="20">
        <f ca="1">+C16</f>
        <v>0.32939937597490254</v>
      </c>
      <c r="E18" s="14" t="s">
        <v>36</v>
      </c>
      <c r="F18" s="23">
        <f ca="1">ROUND(2*(F16-$C$15)/$C$16,0)/2+F15</f>
        <v>11677.5</v>
      </c>
    </row>
    <row r="19" spans="1:21" ht="13.5" thickTop="1" x14ac:dyDescent="0.2">
      <c r="E19" s="14" t="s">
        <v>31</v>
      </c>
      <c r="F19" s="18">
        <f ca="1">+$C$15+$C$16*F18-15018.5-$C$5/24</f>
        <v>45296.817993082128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3" t="s">
        <v>48</v>
      </c>
      <c r="B21" s="44" t="s">
        <v>51</v>
      </c>
      <c r="C21" s="43">
        <v>56464.408100000001</v>
      </c>
      <c r="D21" s="43">
        <v>4.0000000000000002E-4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5.4290169728370488E-5</v>
      </c>
      <c r="Q21" s="2">
        <f>+C21-15018.5</f>
        <v>41445.908100000001</v>
      </c>
    </row>
    <row r="22" spans="1:21" x14ac:dyDescent="0.2">
      <c r="A22" s="43" t="s">
        <v>48</v>
      </c>
      <c r="B22" s="44" t="s">
        <v>51</v>
      </c>
      <c r="C22" s="43">
        <v>56465.396399999998</v>
      </c>
      <c r="D22" s="43">
        <v>4.0000000000000002E-4</v>
      </c>
      <c r="E22">
        <f>+(C22-C$7)/C$8</f>
        <v>2.9952660067683752</v>
      </c>
      <c r="F22">
        <f>ROUND(2*E22,0)/2</f>
        <v>3</v>
      </c>
      <c r="G22">
        <f>+C22-(C$7+F22*C$8)</f>
        <v>-1.5620000049239025E-3</v>
      </c>
      <c r="K22">
        <f>+G22</f>
        <v>-1.5620000049239025E-3</v>
      </c>
      <c r="O22">
        <f ca="1">+C$11+C$12*$F22</f>
        <v>-1.6095819055640102E-3</v>
      </c>
      <c r="Q22" s="2">
        <f>+C22-15018.5</f>
        <v>41446.896399999998</v>
      </c>
    </row>
    <row r="23" spans="1:21" x14ac:dyDescent="0.2">
      <c r="A23" s="43" t="s">
        <v>48</v>
      </c>
      <c r="B23" s="44" t="s">
        <v>51</v>
      </c>
      <c r="C23" s="43">
        <v>56468.361400000002</v>
      </c>
      <c r="D23" s="43">
        <v>4.0000000000000002E-4</v>
      </c>
      <c r="E23">
        <f>+(C23-C$7)/C$8</f>
        <v>11.981367099659455</v>
      </c>
      <c r="F23">
        <f>ROUND(2*E23,0)/2</f>
        <v>12</v>
      </c>
      <c r="G23">
        <f>+C23-(C$7+F23*C$8)</f>
        <v>-6.1480000003939494E-3</v>
      </c>
      <c r="K23">
        <f>+G23</f>
        <v>-6.1480000003939494E-3</v>
      </c>
      <c r="O23">
        <f ca="1">+C$11+C$12*$F23</f>
        <v>-6.6011981314411522E-3</v>
      </c>
      <c r="Q23" s="2">
        <f>+C23-15018.5</f>
        <v>41449.861400000002</v>
      </c>
    </row>
    <row r="24" spans="1:21" x14ac:dyDescent="0.2">
      <c r="A24" s="43" t="s">
        <v>48</v>
      </c>
      <c r="B24" s="44" t="s">
        <v>50</v>
      </c>
      <c r="C24" s="43">
        <v>56468.525199999996</v>
      </c>
      <c r="D24" s="43">
        <v>5.0000000000000001E-4</v>
      </c>
      <c r="E24">
        <f>+(C24-C$7)/C$8</f>
        <v>12.477799935736023</v>
      </c>
      <c r="F24">
        <f>ROUND(2*E24,0)/2</f>
        <v>12.5</v>
      </c>
      <c r="G24">
        <f>+C24-(C$7+F24*C$8)</f>
        <v>-7.3250000059488229E-3</v>
      </c>
      <c r="K24">
        <f>+G24</f>
        <v>-7.3250000059488229E-3</v>
      </c>
      <c r="O24">
        <f ca="1">+C$11+C$12*$F24</f>
        <v>-6.8785101439898825E-3</v>
      </c>
      <c r="Q24" s="2">
        <f>+C24-15018.5</f>
        <v>41450.025199999996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2024-01-05T00:18:18Z</dcterms:modified>
</cp:coreProperties>
</file>