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B50D7A50-06BA-4027-B9B7-990391C2C3A2}" xr6:coauthVersionLast="47" xr6:coauthVersionMax="47" xr10:uidLastSave="{00000000-0000-0000-0000-000000000000}"/>
  <bookViews>
    <workbookView xWindow="14325" yWindow="1110" windowWidth="12975" windowHeight="14640"/>
  </bookViews>
  <sheets>
    <sheet name="Active" sheetId="3" r:id="rId1"/>
  </sheets>
  <calcPr calcId="181029"/>
</workbook>
</file>

<file path=xl/calcChain.xml><?xml version="1.0" encoding="utf-8"?>
<calcChain xmlns="http://schemas.openxmlformats.org/spreadsheetml/2006/main">
  <c r="E24" i="3" l="1"/>
  <c r="F24" i="3"/>
  <c r="G24" i="3"/>
  <c r="H24" i="3"/>
  <c r="D9" i="3"/>
  <c r="C9" i="3"/>
  <c r="Q24" i="3"/>
  <c r="E22" i="3"/>
  <c r="F22" i="3"/>
  <c r="G22" i="3"/>
  <c r="H22" i="3"/>
  <c r="E23" i="3"/>
  <c r="F23" i="3"/>
  <c r="G23" i="3"/>
  <c r="H23" i="3"/>
  <c r="F16" i="3"/>
  <c r="F17" i="3" s="1"/>
  <c r="E21" i="3"/>
  <c r="F21" i="3"/>
  <c r="G21" i="3"/>
  <c r="H21" i="3"/>
  <c r="C17" i="3"/>
  <c r="Q21" i="3"/>
  <c r="Q22" i="3"/>
  <c r="R22" i="3"/>
  <c r="Q23" i="3"/>
  <c r="C11" i="3"/>
  <c r="C12" i="3"/>
  <c r="C16" i="3" l="1"/>
  <c r="D18" i="3" s="1"/>
  <c r="O23" i="3"/>
  <c r="O22" i="3"/>
  <c r="O21" i="3"/>
  <c r="O24" i="3"/>
  <c r="C15" i="3"/>
  <c r="F18" i="3" s="1"/>
  <c r="C18" i="3" l="1"/>
  <c r="F19" i="3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<sst xmlns="http://schemas.openxmlformats.org/spreadsheetml/2006/main" count="52" uniqueCount="48">
  <si>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</si>
  <si>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</si>
  <si>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</si>
  <si>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</si>
  <si>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</si>
  <si>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</si>
  <si>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</si>
  <si>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</si>
  <si>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</si>
  <si>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</si>
  <si>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</si>
  <si>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</si>
  <si>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</si>
  <si>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</si>
  <si>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</si>
  <si>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</si>
  <si>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</si>
  <si>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</si>
  <si>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</si>
  <si>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</si>
  <si>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</si>
  <si>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</si>
  <si>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</si>
  <si>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</si>
  <si>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</si>
  <si>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</si>
  <si>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</si>
  <si>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</si>
  <si>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</si>
  <si>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</si>
  <si>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</si>
  <si>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</si>
  <si>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</si>
  <si>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</si>
  <si>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</si>
  <si>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S2</t>
  </si>
  <si>
    <t>Add cycle</t>
  </si>
  <si>
    <t>Old Cycle</t>
  </si>
  <si>
    <t>New Cycle</t>
  </si>
  <si>
    <t>GSC 4449-0995</t>
  </si>
  <si>
    <t>Dra</t>
  </si>
  <si>
    <t>Nelson (unpubl.)</t>
  </si>
  <si>
    <t>not avail.</t>
  </si>
  <si>
    <t>Nelson</t>
  </si>
  <si>
    <t>EB</t>
  </si>
  <si>
    <t>IBVS 6018</t>
  </si>
  <si>
    <t>G4449-0995</t>
  </si>
  <si>
    <t>RHN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</si>
</sst>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14" fontId="14" fillId="0" borderId="0" xfId="0" applyNumberFormat="1" applyFont="1" applyAlignment="1"/>
    <xf numFmtId="0" fontId="10" fillId="0" borderId="0" xfId="0" applyFont="1" applyAlignment="1"/>
    <xf numFmtId="0" fontId="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4449-0995 -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-1.4189999994414393E-2</c:v>
                </c:pt>
                <c:pt idx="2">
                  <c:v>-1.5269999996235128E-2</c:v>
                </c:pt>
                <c:pt idx="3">
                  <c:v>-8.1799999992654193E-2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6-4440-B047-B95BEF1399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6-4440-B047-B95BEF1399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6-4440-B047-B95BEF1399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6-4440-B047-B95BEF1399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6-4440-B047-B95BEF1399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6-4440-B047-B95BEF1399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6-4440-B047-B95BEF1399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1280.5</c:v>
                </c:pt>
                <c:pt idx="2">
                  <c:v>1416.5</c:v>
                </c:pt>
                <c:pt idx="3">
                  <c:v>10270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-4.5919357730517738E-3</c:v>
                </c:pt>
                <c:pt idx="1">
                  <c:v>-1.4218565579980288E-2</c:v>
                </c:pt>
                <c:pt idx="2">
                  <c:v>-1.5240995610235874E-2</c:v>
                </c:pt>
                <c:pt idx="3">
                  <c:v>-8.1800438793087571E-2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6-4440-B047-B95BEF13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9776"/>
        <c:axId val="1"/>
      </c:scatterChart>
      <c:valAx>
        <c:axId val="67196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97937099967764"/>
          <c:w val="0.648120300751879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0700B94-D014-DA33-8DC8-5675DD73B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26" t="s">
        <v>44</v>
      </c>
      <c r="D2" t="s">
        <v>40</v>
      </c>
      <c r="E2" t="s">
        <v>46</v>
      </c>
    </row>
    <row r="3" spans="1:6" ht="13.5" thickBot="1" x14ac:dyDescent="0.25"/>
    <row r="4" spans="1:6" ht="14.25" thickTop="1" thickBot="1" x14ac:dyDescent="0.25">
      <c r="A4" s="4" t="s">
        <v>0</v>
      </c>
      <c r="C4" s="27" t="s">
        <v>42</v>
      </c>
      <c r="D4" s="28" t="s">
        <v>42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>
        <v>55325.964999999997</v>
      </c>
      <c r="D7" s="36" t="s">
        <v>41</v>
      </c>
    </row>
    <row r="8" spans="1:6" x14ac:dyDescent="0.2">
      <c r="A8" t="s">
        <v>3</v>
      </c>
      <c r="C8">
        <v>0.27877999999999997</v>
      </c>
      <c r="D8" s="36" t="s">
        <v>41</v>
      </c>
    </row>
    <row r="9" spans="1:6" x14ac:dyDescent="0.2">
      <c r="A9" s="24" t="s">
        <v>34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15</v>
      </c>
      <c r="B11" s="9"/>
      <c r="C11" s="21">
        <f ca="1">INTERCEPT(INDIRECT($D$9):G992,INDIRECT($C$9):F992)</f>
        <v>-4.5919357730517738E-3</v>
      </c>
      <c r="D11" s="11"/>
      <c r="E11" s="9"/>
    </row>
    <row r="12" spans="1:6" x14ac:dyDescent="0.2">
      <c r="A12" s="9" t="s">
        <v>16</v>
      </c>
      <c r="B12" s="9"/>
      <c r="C12" s="21">
        <f ca="1">SLOPE(INDIRECT($D$9):G992,INDIRECT($C$9):F992)</f>
        <v>-7.5178678695263682E-6</v>
      </c>
      <c r="D12" s="11"/>
      <c r="E12" s="9"/>
    </row>
    <row r="13" spans="1:6" x14ac:dyDescent="0.2">
      <c r="A13" s="9" t="s">
        <v>19</v>
      </c>
      <c r="B13" s="9"/>
      <c r="C13" s="11" t="s">
        <v>13</v>
      </c>
    </row>
    <row r="14" spans="1:6" x14ac:dyDescent="0.2">
      <c r="A14" s="9"/>
      <c r="B14" s="9"/>
      <c r="C14" s="9"/>
    </row>
    <row r="15" spans="1:6" x14ac:dyDescent="0.2">
      <c r="A15" s="12" t="s">
        <v>17</v>
      </c>
      <c r="B15" s="9"/>
      <c r="C15" s="13">
        <f ca="1">(C7+C11)+(C8+C12)*INT(MAX(F21:F3533))</f>
        <v>58188.953799561205</v>
      </c>
      <c r="E15" s="14" t="s">
        <v>36</v>
      </c>
      <c r="F15" s="10">
        <v>1</v>
      </c>
    </row>
    <row r="16" spans="1:6" x14ac:dyDescent="0.2">
      <c r="A16" s="16" t="s">
        <v>4</v>
      </c>
      <c r="B16" s="9"/>
      <c r="C16" s="17">
        <f ca="1">+C8+C12</f>
        <v>0.27877248213213046</v>
      </c>
      <c r="E16" s="14" t="s">
        <v>32</v>
      </c>
      <c r="F16" s="15">
        <f ca="1">NOW()+15018.5+$C$5/24</f>
        <v>59958.597974421296</v>
      </c>
    </row>
    <row r="17" spans="1:18" ht="13.5" thickBot="1" x14ac:dyDescent="0.25">
      <c r="A17" s="14" t="s">
        <v>29</v>
      </c>
      <c r="B17" s="9"/>
      <c r="C17" s="9">
        <f>COUNT(C21:C2191)</f>
        <v>4</v>
      </c>
      <c r="E17" s="14" t="s">
        <v>37</v>
      </c>
      <c r="F17" s="15">
        <f ca="1">ROUND(2*(F16-$C$7)/$C$8,0)/2+F15</f>
        <v>16618.5</v>
      </c>
    </row>
    <row r="18" spans="1:18" ht="14.25" thickTop="1" thickBot="1" x14ac:dyDescent="0.25">
      <c r="A18" s="16" t="s">
        <v>5</v>
      </c>
      <c r="B18" s="9"/>
      <c r="C18" s="19">
        <f ca="1">+C15</f>
        <v>58188.953799561205</v>
      </c>
      <c r="D18" s="20">
        <f ca="1">+C16</f>
        <v>0.27877248213213046</v>
      </c>
      <c r="E18" s="14" t="s">
        <v>38</v>
      </c>
      <c r="F18" s="23">
        <f ca="1">ROUND(2*(F16-$C$15)/$C$16,0)/2+F15</f>
        <v>6349</v>
      </c>
    </row>
    <row r="19" spans="1:18" ht="13.5" thickTop="1" x14ac:dyDescent="0.2">
      <c r="E19" s="14" t="s">
        <v>33</v>
      </c>
      <c r="F19" s="18">
        <f ca="1">+$C$15+$C$16*F18-15018.5-$C$5/24</f>
        <v>44940.776121951436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43</v>
      </c>
      <c r="I20" s="6" t="s">
        <v>35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</row>
    <row r="21" spans="1:18" x14ac:dyDescent="0.2">
      <c r="A21" s="37" t="s">
        <v>41</v>
      </c>
      <c r="B21" s="29"/>
      <c r="C21" s="30">
        <v>55325.964999999997</v>
      </c>
      <c r="D21" s="31"/>
      <c r="E21" s="32">
        <f>+(C21-C$7)/C$8</f>
        <v>0</v>
      </c>
      <c r="F21" s="32">
        <f>ROUND(2*E21,0)/2</f>
        <v>0</v>
      </c>
      <c r="G21" s="32">
        <f>+C21-(C$7+F21*C$8)</f>
        <v>0</v>
      </c>
      <c r="H21" s="32">
        <f>G21</f>
        <v>0</v>
      </c>
      <c r="I21" s="32"/>
      <c r="J21" s="33"/>
      <c r="K21" s="32"/>
      <c r="L21" s="32"/>
      <c r="M21" s="32"/>
      <c r="N21" s="32"/>
      <c r="O21" s="32">
        <f ca="1">+C$11+C$12*F21</f>
        <v>-4.5919357730517738E-3</v>
      </c>
      <c r="P21" s="34"/>
      <c r="Q21" s="35">
        <f>+C21-15018.5</f>
        <v>40307.464999999997</v>
      </c>
    </row>
    <row r="22" spans="1:18" x14ac:dyDescent="0.2">
      <c r="A22" s="4" t="s">
        <v>45</v>
      </c>
      <c r="B22" s="32"/>
      <c r="C22" s="31">
        <v>55682.928599999999</v>
      </c>
      <c r="D22" s="31">
        <v>2.0000000000000001E-4</v>
      </c>
      <c r="E22" s="32">
        <f>+(C22-C$7)/C$8</f>
        <v>1280.4490996484783</v>
      </c>
      <c r="F22" s="32">
        <f>ROUND(2*E22,0)/2</f>
        <v>1280.5</v>
      </c>
      <c r="G22" s="32">
        <f>+C22-(C$7+F22*C$8)</f>
        <v>-1.4189999994414393E-2</v>
      </c>
      <c r="H22" s="32">
        <f>G22</f>
        <v>-1.4189999994414393E-2</v>
      </c>
      <c r="I22" s="32"/>
      <c r="J22" s="33"/>
      <c r="K22" s="32"/>
      <c r="L22" s="32"/>
      <c r="M22" s="32"/>
      <c r="N22" s="32"/>
      <c r="O22" s="32">
        <f ca="1">+C$11+C$12*F22</f>
        <v>-1.4218565579980288E-2</v>
      </c>
      <c r="P22" s="34"/>
      <c r="Q22" s="35">
        <f>+C22-15018.5</f>
        <v>40664.428599999999</v>
      </c>
      <c r="R22" t="str">
        <f>IF(ABS(C22-C21)&lt;0.00001,1,"")</f>
        <v/>
      </c>
    </row>
    <row r="23" spans="1:18" x14ac:dyDescent="0.2">
      <c r="A23" s="4" t="s">
        <v>45</v>
      </c>
      <c r="C23" s="7">
        <v>55720.8416</v>
      </c>
      <c r="D23" s="7">
        <v>2.9999999999999997E-4</v>
      </c>
      <c r="E23" s="32">
        <f>+(C23-C$7)/C$8</f>
        <v>1416.4452256259533</v>
      </c>
      <c r="F23" s="32">
        <f>ROUND(2*E23,0)/2</f>
        <v>1416.5</v>
      </c>
      <c r="G23" s="32">
        <f>+C23-(C$7+F23*C$8)</f>
        <v>-1.5269999996235128E-2</v>
      </c>
      <c r="H23" s="32">
        <f>G23</f>
        <v>-1.5269999996235128E-2</v>
      </c>
      <c r="I23" s="32"/>
      <c r="J23" s="33"/>
      <c r="K23" s="32"/>
      <c r="L23" s="32"/>
      <c r="M23" s="32"/>
      <c r="N23" s="32"/>
      <c r="O23" s="32">
        <f ca="1">+C$11+C$12*F23</f>
        <v>-1.5240995610235874E-2</v>
      </c>
      <c r="P23" s="34"/>
      <c r="Q23" s="35">
        <f>+C23-15018.5</f>
        <v>40702.3416</v>
      </c>
    </row>
    <row r="24" spans="1:18" x14ac:dyDescent="0.2">
      <c r="A24" s="4" t="s">
        <v>47</v>
      </c>
      <c r="C24" s="7">
        <v>58188.953800000003</v>
      </c>
      <c r="D24" s="7">
        <v>4.0000000000000002E-4</v>
      </c>
      <c r="E24" s="32">
        <f>+(C24-C$7)/C$8</f>
        <v>10269.706578664203</v>
      </c>
      <c r="F24" s="32">
        <f>ROUND(2*E24,0)/2+0.5</f>
        <v>10270</v>
      </c>
      <c r="G24" s="32">
        <f>+C24-(C$7+F24*C$8)</f>
        <v>-8.1799999992654193E-2</v>
      </c>
      <c r="H24" s="32">
        <f>G24</f>
        <v>-8.1799999992654193E-2</v>
      </c>
      <c r="I24" s="32"/>
      <c r="J24" s="33"/>
      <c r="K24" s="32"/>
      <c r="L24" s="32"/>
      <c r="M24" s="32"/>
      <c r="N24" s="32"/>
      <c r="O24" s="32">
        <f ca="1">+C$11+C$12*F24</f>
        <v>-8.1800438793087571E-2</v>
      </c>
      <c r="P24" s="34"/>
      <c r="Q24" s="35">
        <f>+C24-15018.5</f>
        <v>43170.453800000003</v>
      </c>
    </row>
    <row r="25" spans="1:18" x14ac:dyDescent="0.2">
      <c r="C25" s="7"/>
      <c r="D25" s="7"/>
      <c r="Q25" s="2"/>
    </row>
    <row r="26" spans="1:18" x14ac:dyDescent="0.2">
      <c r="C26" s="7"/>
      <c r="D26" s="7"/>
      <c r="Q26" s="2"/>
    </row>
    <row r="27" spans="1:18" x14ac:dyDescent="0.2">
      <c r="C27" s="7"/>
      <c r="D27" s="7"/>
      <c r="Q27" s="2"/>
    </row>
    <row r="28" spans="1:18" x14ac:dyDescent="0.2">
      <c r="C28" s="7"/>
      <c r="D28" s="7"/>
      <c r="Q28" s="2"/>
    </row>
    <row r="29" spans="1:18" x14ac:dyDescent="0.2">
      <c r="C29" s="7"/>
      <c r="D29" s="7"/>
      <c r="Q29" s="2"/>
    </row>
    <row r="30" spans="1:18" x14ac:dyDescent="0.2">
      <c r="C30" s="7"/>
      <c r="D30" s="7"/>
      <c r="Q30" s="2"/>
    </row>
    <row r="31" spans="1:18" x14ac:dyDescent="0.2">
      <c r="C31" s="7"/>
      <c r="D31" s="7"/>
      <c r="Q31" s="2"/>
    </row>
    <row r="32" spans="1:18" x14ac:dyDescent="0.2">
      <c r="C32" s="7"/>
      <c r="D32" s="7"/>
      <c r="Q32" s="2"/>
    </row>
    <row r="33" spans="3:17" x14ac:dyDescent="0.2">
      <c r="C33" s="7"/>
      <c r="D33" s="7"/>
      <c r="Q33" s="2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2023-01-14T01:21:05Z</dcterms:modified>
</cp:coreProperties>
</file>