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7225557-17BD-4ED5-ADF8-1A91506F6F2C}" xr6:coauthVersionLast="47" xr6:coauthVersionMax="47" xr10:uidLastSave="{00000000-0000-0000-0000-000000000000}"/>
  <bookViews>
    <workbookView xWindow="360" yWindow="165" windowWidth="17565" windowHeight="1497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27" i="1" l="1"/>
  <c r="D9" i="1"/>
  <c r="C9" i="1"/>
  <c r="G15" i="2"/>
  <c r="C15" i="2"/>
  <c r="G16" i="2"/>
  <c r="C16" i="2"/>
  <c r="G14" i="2"/>
  <c r="C14" i="2"/>
  <c r="G13" i="2"/>
  <c r="C13" i="2"/>
  <c r="G12" i="2"/>
  <c r="C12" i="2"/>
  <c r="G11" i="2"/>
  <c r="C11" i="2"/>
  <c r="H15" i="2"/>
  <c r="D15" i="2"/>
  <c r="B15" i="2"/>
  <c r="A15" i="2"/>
  <c r="H16" i="2"/>
  <c r="D16" i="2"/>
  <c r="B16" i="2"/>
  <c r="A16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Q29" i="1"/>
  <c r="Q25" i="1"/>
  <c r="Q26" i="1"/>
  <c r="Q28" i="1"/>
  <c r="Q22" i="1"/>
  <c r="F16" i="1"/>
  <c r="C17" i="1"/>
  <c r="Q23" i="1"/>
  <c r="Q24" i="1"/>
  <c r="C7" i="1"/>
  <c r="E21" i="1"/>
  <c r="F21" i="1"/>
  <c r="C8" i="1"/>
  <c r="Q21" i="1"/>
  <c r="E11" i="2"/>
  <c r="E28" i="1"/>
  <c r="F28" i="1"/>
  <c r="U28" i="1"/>
  <c r="E25" i="1"/>
  <c r="F25" i="1"/>
  <c r="E23" i="1"/>
  <c r="F23" i="1"/>
  <c r="E27" i="1"/>
  <c r="F27" i="1"/>
  <c r="U27" i="1"/>
  <c r="G29" i="1"/>
  <c r="J29" i="1"/>
  <c r="E22" i="1"/>
  <c r="F22" i="1"/>
  <c r="U22" i="1"/>
  <c r="E26" i="1"/>
  <c r="F26" i="1"/>
  <c r="G26" i="1"/>
  <c r="J26" i="1"/>
  <c r="E24" i="1"/>
  <c r="F24" i="1"/>
  <c r="G24" i="1"/>
  <c r="J24" i="1"/>
  <c r="E29" i="1"/>
  <c r="F29" i="1"/>
  <c r="G21" i="1"/>
  <c r="G25" i="1"/>
  <c r="J25" i="1"/>
  <c r="G23" i="1"/>
  <c r="J23" i="1"/>
  <c r="K21" i="1"/>
  <c r="E14" i="2"/>
  <c r="E15" i="2"/>
  <c r="E16" i="2"/>
  <c r="E13" i="2"/>
  <c r="E12" i="2"/>
  <c r="C11" i="1"/>
  <c r="C12" i="1"/>
  <c r="C16" i="1" l="1"/>
  <c r="D18" i="1" s="1"/>
  <c r="O25" i="1"/>
  <c r="O23" i="1"/>
  <c r="O24" i="1"/>
  <c r="O27" i="1"/>
  <c r="O29" i="1"/>
  <c r="O28" i="1"/>
  <c r="O22" i="1"/>
  <c r="C15" i="1"/>
  <c r="F18" i="1" s="1"/>
  <c r="O21" i="1"/>
  <c r="O26" i="1"/>
  <c r="F17" i="1"/>
  <c r="F19" i="1" l="1"/>
  <c r="C18" i="1"/>
</calcChain>
</file>

<file path=xl/sharedStrings.xml><?xml version="1.0" encoding="utf-8"?>
<sst xmlns="http://schemas.openxmlformats.org/spreadsheetml/2006/main" count="128" uniqueCount="87">
  <si>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</si>
  <si>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</si>
  <si>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</si>
  <si>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</si>
  <si>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</si>
  <si>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</si>
  <si>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</si>
  <si>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</si>
  <si>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</si>
  <si>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</si>
  <si>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</si>
  <si>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</si>
  <si>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</si>
  <si>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</si>
  <si>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</si>
  <si>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</si>
  <si>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</si>
  <si>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</si>
  <si>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</si>
  <si>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</si>
  <si>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</si>
  <si>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</si>
  <si>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</si>
  <si>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</si>
  <si>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</si>
  <si>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</si>
  <si>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</si>
  <si>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</si>
  <si>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</si>
  <si>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</si>
  <si>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</si>
  <si>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</si>
  <si>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</si>
  <si>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</si>
  <si>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Kreiner</t>
  </si>
  <si>
    <t>Kreiner Eph.</t>
  </si>
  <si>
    <t xml:space="preserve">GV Dra / GSC 3523-0448               </t>
  </si>
  <si>
    <t xml:space="preserve">EA        </t>
  </si>
  <si>
    <t>IBVS 5657</t>
  </si>
  <si>
    <t>IBVS 5802</t>
  </si>
  <si>
    <t>Add cycle</t>
  </si>
  <si>
    <t>Old Cycle</t>
  </si>
  <si>
    <t>IBVS 5959</t>
  </si>
  <si>
    <t>IBVS 6010</t>
  </si>
  <si>
    <t>II</t>
  </si>
  <si>
    <t>IBVS 5898</t>
  </si>
  <si>
    <t>IBVS 6048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</si>
  <si>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</si>
  <si>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</si>
  <si>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</si>
  <si>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</si>
  <si>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</si>
  <si>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</si>
  <si>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</si>
  <si>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</si>
  <si>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</si>
  <si>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</si>
  <si>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</si>
  <si>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2453384.359 </t>
  </si>
  <si>
    <t> 13.01.2005 20:36 </t>
  </si>
  <si>
    <t> 0.002 </t>
  </si>
  <si>
    <t>E </t>
  </si>
  <si>
    <t>o</t>
  </si>
  <si>
    <t> U.Schmidt </t>
  </si>
  <si>
    <t>BAVM 173 </t>
  </si>
  <si>
    <t>2454171.5447 </t>
  </si>
  <si>
    <t> 12.03.2007 01:04 </t>
  </si>
  <si>
    <t> -0.0052 </t>
  </si>
  <si>
    <t>C </t>
  </si>
  <si>
    <t>BAVM 186 </t>
  </si>
  <si>
    <t>2455340.4121 </t>
  </si>
  <si>
    <t> 23.05.2010 21:53 </t>
  </si>
  <si>
    <t> 0.0007 </t>
  </si>
  <si>
    <t>BAVM 214 </t>
  </si>
  <si>
    <t>2455626.6647 </t>
  </si>
  <si>
    <t> 06.03.2011 03:57 </t>
  </si>
  <si>
    <t> 0.0015 </t>
  </si>
  <si>
    <t>BAVM 220 </t>
  </si>
  <si>
    <t>2455662.5802 </t>
  </si>
  <si>
    <t> 11.04.2011 01:55 </t>
  </si>
  <si>
    <t> 12.0627 </t>
  </si>
  <si>
    <t>2456008.3421 </t>
  </si>
  <si>
    <t> 21.03.2012 20:12 </t>
  </si>
  <si>
    <t> 0.0098 </t>
  </si>
  <si>
    <t>BAVM 228 </t>
  </si>
  <si>
    <t>BAD?</t>
  </si>
  <si>
    <t>PE/CCD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</si>
</sst>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7" fillId="2" borderId="11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2" xfId="0" applyFont="1" applyBorder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GV Dra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85714285714286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4">
                    <c:v>2.3999999999999998E-3</c:v>
                  </c:pt>
                  <c:pt idx="5">
                    <c:v>1.1000000000000001E-3</c:v>
                  </c:pt>
                  <c:pt idx="6">
                    <c:v>0</c:v>
                  </c:pt>
                  <c:pt idx="7">
                    <c:v>3.5000000000000001E-3</c:v>
                  </c:pt>
                  <c:pt idx="8">
                    <c:v>2.3999999999999998E-3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4">
                    <c:v>2.3999999999999998E-3</c:v>
                  </c:pt>
                  <c:pt idx="5">
                    <c:v>1.1000000000000001E-3</c:v>
                  </c:pt>
                  <c:pt idx="6">
                    <c:v>0</c:v>
                  </c:pt>
                  <c:pt idx="7">
                    <c:v>3.5000000000000001E-3</c:v>
                  </c:pt>
                  <c:pt idx="8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28</c:v>
                </c:pt>
                <c:pt idx="2">
                  <c:v>37</c:v>
                </c:pt>
                <c:pt idx="3">
                  <c:v>70</c:v>
                </c:pt>
                <c:pt idx="4">
                  <c:v>119</c:v>
                </c:pt>
                <c:pt idx="5">
                  <c:v>131</c:v>
                </c:pt>
                <c:pt idx="6">
                  <c:v>132.5</c:v>
                </c:pt>
                <c:pt idx="7">
                  <c:v>132.5</c:v>
                </c:pt>
                <c:pt idx="8">
                  <c:v>147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D2-4C4D-9583-BA57E82351F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4">
                    <c:v>2.3999999999999998E-3</c:v>
                  </c:pt>
                  <c:pt idx="5">
                    <c:v>1.1000000000000001E-3</c:v>
                  </c:pt>
                  <c:pt idx="6">
                    <c:v>0</c:v>
                  </c:pt>
                  <c:pt idx="7">
                    <c:v>3.5000000000000001E-3</c:v>
                  </c:pt>
                  <c:pt idx="8">
                    <c:v>2.3999999999999998E-3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4">
                    <c:v>2.3999999999999998E-3</c:v>
                  </c:pt>
                  <c:pt idx="5">
                    <c:v>1.1000000000000001E-3</c:v>
                  </c:pt>
                  <c:pt idx="6">
                    <c:v>0</c:v>
                  </c:pt>
                  <c:pt idx="7">
                    <c:v>3.5000000000000001E-3</c:v>
                  </c:pt>
                  <c:pt idx="8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28</c:v>
                </c:pt>
                <c:pt idx="2">
                  <c:v>37</c:v>
                </c:pt>
                <c:pt idx="3">
                  <c:v>70</c:v>
                </c:pt>
                <c:pt idx="4">
                  <c:v>119</c:v>
                </c:pt>
                <c:pt idx="5">
                  <c:v>131</c:v>
                </c:pt>
                <c:pt idx="6">
                  <c:v>132.5</c:v>
                </c:pt>
                <c:pt idx="7">
                  <c:v>132.5</c:v>
                </c:pt>
                <c:pt idx="8">
                  <c:v>147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D2-4C4D-9583-BA57E82351F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4">
                    <c:v>2.3999999999999998E-3</c:v>
                  </c:pt>
                  <c:pt idx="5">
                    <c:v>1.1000000000000001E-3</c:v>
                  </c:pt>
                  <c:pt idx="6">
                    <c:v>0</c:v>
                  </c:pt>
                  <c:pt idx="7">
                    <c:v>3.5000000000000001E-3</c:v>
                  </c:pt>
                  <c:pt idx="8">
                    <c:v>2.3999999999999998E-3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4">
                    <c:v>2.3999999999999998E-3</c:v>
                  </c:pt>
                  <c:pt idx="5">
                    <c:v>1.1000000000000001E-3</c:v>
                  </c:pt>
                  <c:pt idx="6">
                    <c:v>0</c:v>
                  </c:pt>
                  <c:pt idx="7">
                    <c:v>3.5000000000000001E-3</c:v>
                  </c:pt>
                  <c:pt idx="8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28</c:v>
                </c:pt>
                <c:pt idx="2">
                  <c:v>37</c:v>
                </c:pt>
                <c:pt idx="3">
                  <c:v>70</c:v>
                </c:pt>
                <c:pt idx="4">
                  <c:v>119</c:v>
                </c:pt>
                <c:pt idx="5">
                  <c:v>131</c:v>
                </c:pt>
                <c:pt idx="6">
                  <c:v>132.5</c:v>
                </c:pt>
                <c:pt idx="7">
                  <c:v>132.5</c:v>
                </c:pt>
                <c:pt idx="8">
                  <c:v>147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2">
                  <c:v>3.2209999917540699E-3</c:v>
                </c:pt>
                <c:pt idx="3">
                  <c:v>-1.8900000068242662E-3</c:v>
                </c:pt>
                <c:pt idx="4">
                  <c:v>6.4270000002579764E-3</c:v>
                </c:pt>
                <c:pt idx="5">
                  <c:v>7.8229999999166466E-3</c:v>
                </c:pt>
                <c:pt idx="8">
                  <c:v>1.695099999778904E-2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5D2-4C4D-9583-BA57E82351F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4">
                    <c:v>2.3999999999999998E-3</c:v>
                  </c:pt>
                  <c:pt idx="5">
                    <c:v>1.1000000000000001E-3</c:v>
                  </c:pt>
                  <c:pt idx="6">
                    <c:v>0</c:v>
                  </c:pt>
                  <c:pt idx="7">
                    <c:v>3.5000000000000001E-3</c:v>
                  </c:pt>
                  <c:pt idx="8">
                    <c:v>2.3999999999999998E-3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4">
                    <c:v>2.3999999999999998E-3</c:v>
                  </c:pt>
                  <c:pt idx="5">
                    <c:v>1.1000000000000001E-3</c:v>
                  </c:pt>
                  <c:pt idx="6">
                    <c:v>0</c:v>
                  </c:pt>
                  <c:pt idx="7">
                    <c:v>3.5000000000000001E-3</c:v>
                  </c:pt>
                  <c:pt idx="8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28</c:v>
                </c:pt>
                <c:pt idx="2">
                  <c:v>37</c:v>
                </c:pt>
                <c:pt idx="3">
                  <c:v>70</c:v>
                </c:pt>
                <c:pt idx="4">
                  <c:v>119</c:v>
                </c:pt>
                <c:pt idx="5">
                  <c:v>131</c:v>
                </c:pt>
                <c:pt idx="6">
                  <c:v>132.5</c:v>
                </c:pt>
                <c:pt idx="7">
                  <c:v>132.5</c:v>
                </c:pt>
                <c:pt idx="8">
                  <c:v>147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5D2-4C4D-9583-BA57E82351F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4">
                    <c:v>2.3999999999999998E-3</c:v>
                  </c:pt>
                  <c:pt idx="5">
                    <c:v>1.1000000000000001E-3</c:v>
                  </c:pt>
                  <c:pt idx="6">
                    <c:v>0</c:v>
                  </c:pt>
                  <c:pt idx="7">
                    <c:v>3.5000000000000001E-3</c:v>
                  </c:pt>
                  <c:pt idx="8">
                    <c:v>2.3999999999999998E-3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4">
                    <c:v>2.3999999999999998E-3</c:v>
                  </c:pt>
                  <c:pt idx="5">
                    <c:v>1.1000000000000001E-3</c:v>
                  </c:pt>
                  <c:pt idx="6">
                    <c:v>0</c:v>
                  </c:pt>
                  <c:pt idx="7">
                    <c:v>3.5000000000000001E-3</c:v>
                  </c:pt>
                  <c:pt idx="8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28</c:v>
                </c:pt>
                <c:pt idx="2">
                  <c:v>37</c:v>
                </c:pt>
                <c:pt idx="3">
                  <c:v>70</c:v>
                </c:pt>
                <c:pt idx="4">
                  <c:v>119</c:v>
                </c:pt>
                <c:pt idx="5">
                  <c:v>131</c:v>
                </c:pt>
                <c:pt idx="6">
                  <c:v>132.5</c:v>
                </c:pt>
                <c:pt idx="7">
                  <c:v>132.5</c:v>
                </c:pt>
                <c:pt idx="8">
                  <c:v>147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5D2-4C4D-9583-BA57E82351F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4">
                    <c:v>2.3999999999999998E-3</c:v>
                  </c:pt>
                  <c:pt idx="5">
                    <c:v>1.1000000000000001E-3</c:v>
                  </c:pt>
                  <c:pt idx="6">
                    <c:v>0</c:v>
                  </c:pt>
                  <c:pt idx="7">
                    <c:v>3.5000000000000001E-3</c:v>
                  </c:pt>
                  <c:pt idx="8">
                    <c:v>2.3999999999999998E-3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4">
                    <c:v>2.3999999999999998E-3</c:v>
                  </c:pt>
                  <c:pt idx="5">
                    <c:v>1.1000000000000001E-3</c:v>
                  </c:pt>
                  <c:pt idx="6">
                    <c:v>0</c:v>
                  </c:pt>
                  <c:pt idx="7">
                    <c:v>3.5000000000000001E-3</c:v>
                  </c:pt>
                  <c:pt idx="8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28</c:v>
                </c:pt>
                <c:pt idx="2">
                  <c:v>37</c:v>
                </c:pt>
                <c:pt idx="3">
                  <c:v>70</c:v>
                </c:pt>
                <c:pt idx="4">
                  <c:v>119</c:v>
                </c:pt>
                <c:pt idx="5">
                  <c:v>131</c:v>
                </c:pt>
                <c:pt idx="6">
                  <c:v>132.5</c:v>
                </c:pt>
                <c:pt idx="7">
                  <c:v>132.5</c:v>
                </c:pt>
                <c:pt idx="8">
                  <c:v>147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5D2-4C4D-9583-BA57E82351F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4">
                    <c:v>2.3999999999999998E-3</c:v>
                  </c:pt>
                  <c:pt idx="5">
                    <c:v>1.1000000000000001E-3</c:v>
                  </c:pt>
                  <c:pt idx="6">
                    <c:v>0</c:v>
                  </c:pt>
                  <c:pt idx="7">
                    <c:v>3.5000000000000001E-3</c:v>
                  </c:pt>
                  <c:pt idx="8">
                    <c:v>2.3999999999999998E-3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4">
                    <c:v>2.3999999999999998E-3</c:v>
                  </c:pt>
                  <c:pt idx="5">
                    <c:v>1.1000000000000001E-3</c:v>
                  </c:pt>
                  <c:pt idx="6">
                    <c:v>0</c:v>
                  </c:pt>
                  <c:pt idx="7">
                    <c:v>3.5000000000000001E-3</c:v>
                  </c:pt>
                  <c:pt idx="8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28</c:v>
                </c:pt>
                <c:pt idx="2">
                  <c:v>37</c:v>
                </c:pt>
                <c:pt idx="3">
                  <c:v>70</c:v>
                </c:pt>
                <c:pt idx="4">
                  <c:v>119</c:v>
                </c:pt>
                <c:pt idx="5">
                  <c:v>131</c:v>
                </c:pt>
                <c:pt idx="6">
                  <c:v>132.5</c:v>
                </c:pt>
                <c:pt idx="7">
                  <c:v>132.5</c:v>
                </c:pt>
                <c:pt idx="8">
                  <c:v>147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5D2-4C4D-9583-BA57E82351F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28</c:v>
                </c:pt>
                <c:pt idx="2">
                  <c:v>37</c:v>
                </c:pt>
                <c:pt idx="3">
                  <c:v>70</c:v>
                </c:pt>
                <c:pt idx="4">
                  <c:v>119</c:v>
                </c:pt>
                <c:pt idx="5">
                  <c:v>131</c:v>
                </c:pt>
                <c:pt idx="6">
                  <c:v>132.5</c:v>
                </c:pt>
                <c:pt idx="7">
                  <c:v>132.5</c:v>
                </c:pt>
                <c:pt idx="8">
                  <c:v>147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-2.2269212569609818E-3</c:v>
                </c:pt>
                <c:pt idx="1">
                  <c:v>3.227191610756493E-4</c:v>
                </c:pt>
                <c:pt idx="2">
                  <c:v>1.1422464383017096E-3</c:v>
                </c:pt>
                <c:pt idx="3">
                  <c:v>4.1471797881305963E-3</c:v>
                </c:pt>
                <c:pt idx="4">
                  <c:v>8.6090505196947005E-3</c:v>
                </c:pt>
                <c:pt idx="5">
                  <c:v>9.7017535559961142E-3</c:v>
                </c:pt>
                <c:pt idx="6">
                  <c:v>9.83834143553379E-3</c:v>
                </c:pt>
                <c:pt idx="7">
                  <c:v>9.83834143553379E-3</c:v>
                </c:pt>
                <c:pt idx="8">
                  <c:v>1.1158690937731332E-2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5D2-4C4D-9583-BA57E82351F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28</c:v>
                </c:pt>
                <c:pt idx="2">
                  <c:v>37</c:v>
                </c:pt>
                <c:pt idx="3">
                  <c:v>70</c:v>
                </c:pt>
                <c:pt idx="4">
                  <c:v>119</c:v>
                </c:pt>
                <c:pt idx="5">
                  <c:v>131</c:v>
                </c:pt>
                <c:pt idx="6">
                  <c:v>132.5</c:v>
                </c:pt>
                <c:pt idx="7">
                  <c:v>132.5</c:v>
                </c:pt>
                <c:pt idx="8">
                  <c:v>147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1">
                  <c:v>-0.97127600000385428</c:v>
                </c:pt>
                <c:pt idx="6">
                  <c:v>0.14192249999177875</c:v>
                </c:pt>
                <c:pt idx="7">
                  <c:v>0.14222249999147607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5D2-4C4D-9583-BA57E8235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727800"/>
        <c:axId val="1"/>
      </c:scatterChart>
      <c:valAx>
        <c:axId val="651727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3"/>
          <c:min val="-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17278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GV Dra - O-C Diagr.</a:t>
            </a:r>
          </a:p>
        </c:rich>
      </c:tx>
      <c:layout>
        <c:manualLayout>
          <c:xMode val="edge"/>
          <c:yMode val="edge"/>
          <c:x val="0.38738801793919903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62480736323339"/>
          <c:y val="0.13994189017784567"/>
          <c:w val="0.83783906636968952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4">
                    <c:v>2.3999999999999998E-3</c:v>
                  </c:pt>
                  <c:pt idx="5">
                    <c:v>1.1000000000000001E-3</c:v>
                  </c:pt>
                  <c:pt idx="6">
                    <c:v>0</c:v>
                  </c:pt>
                  <c:pt idx="7">
                    <c:v>3.5000000000000001E-3</c:v>
                  </c:pt>
                  <c:pt idx="8">
                    <c:v>2.3999999999999998E-3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4">
                    <c:v>2.3999999999999998E-3</c:v>
                  </c:pt>
                  <c:pt idx="5">
                    <c:v>1.1000000000000001E-3</c:v>
                  </c:pt>
                  <c:pt idx="6">
                    <c:v>0</c:v>
                  </c:pt>
                  <c:pt idx="7">
                    <c:v>3.5000000000000001E-3</c:v>
                  </c:pt>
                  <c:pt idx="8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28</c:v>
                </c:pt>
                <c:pt idx="2">
                  <c:v>37</c:v>
                </c:pt>
                <c:pt idx="3">
                  <c:v>70</c:v>
                </c:pt>
                <c:pt idx="4">
                  <c:v>119</c:v>
                </c:pt>
                <c:pt idx="5">
                  <c:v>131</c:v>
                </c:pt>
                <c:pt idx="6">
                  <c:v>132.5</c:v>
                </c:pt>
                <c:pt idx="7">
                  <c:v>132.5</c:v>
                </c:pt>
                <c:pt idx="8">
                  <c:v>147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82-4AFE-9CBC-1DD2687EC2D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4">
                    <c:v>2.3999999999999998E-3</c:v>
                  </c:pt>
                  <c:pt idx="5">
                    <c:v>1.1000000000000001E-3</c:v>
                  </c:pt>
                  <c:pt idx="6">
                    <c:v>0</c:v>
                  </c:pt>
                  <c:pt idx="7">
                    <c:v>3.5000000000000001E-3</c:v>
                  </c:pt>
                  <c:pt idx="8">
                    <c:v>2.3999999999999998E-3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4">
                    <c:v>2.3999999999999998E-3</c:v>
                  </c:pt>
                  <c:pt idx="5">
                    <c:v>1.1000000000000001E-3</c:v>
                  </c:pt>
                  <c:pt idx="6">
                    <c:v>0</c:v>
                  </c:pt>
                  <c:pt idx="7">
                    <c:v>3.5000000000000001E-3</c:v>
                  </c:pt>
                  <c:pt idx="8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28</c:v>
                </c:pt>
                <c:pt idx="2">
                  <c:v>37</c:v>
                </c:pt>
                <c:pt idx="3">
                  <c:v>70</c:v>
                </c:pt>
                <c:pt idx="4">
                  <c:v>119</c:v>
                </c:pt>
                <c:pt idx="5">
                  <c:v>131</c:v>
                </c:pt>
                <c:pt idx="6">
                  <c:v>132.5</c:v>
                </c:pt>
                <c:pt idx="7">
                  <c:v>132.5</c:v>
                </c:pt>
                <c:pt idx="8">
                  <c:v>147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82-4AFE-9CBC-1DD2687EC2D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4">
                    <c:v>2.3999999999999998E-3</c:v>
                  </c:pt>
                  <c:pt idx="5">
                    <c:v>1.1000000000000001E-3</c:v>
                  </c:pt>
                  <c:pt idx="6">
                    <c:v>0</c:v>
                  </c:pt>
                  <c:pt idx="7">
                    <c:v>3.5000000000000001E-3</c:v>
                  </c:pt>
                  <c:pt idx="8">
                    <c:v>2.3999999999999998E-3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4">
                    <c:v>2.3999999999999998E-3</c:v>
                  </c:pt>
                  <c:pt idx="5">
                    <c:v>1.1000000000000001E-3</c:v>
                  </c:pt>
                  <c:pt idx="6">
                    <c:v>0</c:v>
                  </c:pt>
                  <c:pt idx="7">
                    <c:v>3.5000000000000001E-3</c:v>
                  </c:pt>
                  <c:pt idx="8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28</c:v>
                </c:pt>
                <c:pt idx="2">
                  <c:v>37</c:v>
                </c:pt>
                <c:pt idx="3">
                  <c:v>70</c:v>
                </c:pt>
                <c:pt idx="4">
                  <c:v>119</c:v>
                </c:pt>
                <c:pt idx="5">
                  <c:v>131</c:v>
                </c:pt>
                <c:pt idx="6">
                  <c:v>132.5</c:v>
                </c:pt>
                <c:pt idx="7">
                  <c:v>132.5</c:v>
                </c:pt>
                <c:pt idx="8">
                  <c:v>147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2">
                  <c:v>3.2209999917540699E-3</c:v>
                </c:pt>
                <c:pt idx="3">
                  <c:v>-1.8900000068242662E-3</c:v>
                </c:pt>
                <c:pt idx="4">
                  <c:v>6.4270000002579764E-3</c:v>
                </c:pt>
                <c:pt idx="5">
                  <c:v>7.8229999999166466E-3</c:v>
                </c:pt>
                <c:pt idx="8">
                  <c:v>1.695099999778904E-2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82-4AFE-9CBC-1DD2687EC2D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4">
                    <c:v>2.3999999999999998E-3</c:v>
                  </c:pt>
                  <c:pt idx="5">
                    <c:v>1.1000000000000001E-3</c:v>
                  </c:pt>
                  <c:pt idx="6">
                    <c:v>0</c:v>
                  </c:pt>
                  <c:pt idx="7">
                    <c:v>3.5000000000000001E-3</c:v>
                  </c:pt>
                  <c:pt idx="8">
                    <c:v>2.3999999999999998E-3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4">
                    <c:v>2.3999999999999998E-3</c:v>
                  </c:pt>
                  <c:pt idx="5">
                    <c:v>1.1000000000000001E-3</c:v>
                  </c:pt>
                  <c:pt idx="6">
                    <c:v>0</c:v>
                  </c:pt>
                  <c:pt idx="7">
                    <c:v>3.5000000000000001E-3</c:v>
                  </c:pt>
                  <c:pt idx="8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28</c:v>
                </c:pt>
                <c:pt idx="2">
                  <c:v>37</c:v>
                </c:pt>
                <c:pt idx="3">
                  <c:v>70</c:v>
                </c:pt>
                <c:pt idx="4">
                  <c:v>119</c:v>
                </c:pt>
                <c:pt idx="5">
                  <c:v>131</c:v>
                </c:pt>
                <c:pt idx="6">
                  <c:v>132.5</c:v>
                </c:pt>
                <c:pt idx="7">
                  <c:v>132.5</c:v>
                </c:pt>
                <c:pt idx="8">
                  <c:v>147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82-4AFE-9CBC-1DD2687EC2D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4">
                    <c:v>2.3999999999999998E-3</c:v>
                  </c:pt>
                  <c:pt idx="5">
                    <c:v>1.1000000000000001E-3</c:v>
                  </c:pt>
                  <c:pt idx="6">
                    <c:v>0</c:v>
                  </c:pt>
                  <c:pt idx="7">
                    <c:v>3.5000000000000001E-3</c:v>
                  </c:pt>
                  <c:pt idx="8">
                    <c:v>2.3999999999999998E-3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4">
                    <c:v>2.3999999999999998E-3</c:v>
                  </c:pt>
                  <c:pt idx="5">
                    <c:v>1.1000000000000001E-3</c:v>
                  </c:pt>
                  <c:pt idx="6">
                    <c:v>0</c:v>
                  </c:pt>
                  <c:pt idx="7">
                    <c:v>3.5000000000000001E-3</c:v>
                  </c:pt>
                  <c:pt idx="8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28</c:v>
                </c:pt>
                <c:pt idx="2">
                  <c:v>37</c:v>
                </c:pt>
                <c:pt idx="3">
                  <c:v>70</c:v>
                </c:pt>
                <c:pt idx="4">
                  <c:v>119</c:v>
                </c:pt>
                <c:pt idx="5">
                  <c:v>131</c:v>
                </c:pt>
                <c:pt idx="6">
                  <c:v>132.5</c:v>
                </c:pt>
                <c:pt idx="7">
                  <c:v>132.5</c:v>
                </c:pt>
                <c:pt idx="8">
                  <c:v>147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F82-4AFE-9CBC-1DD2687EC2D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4">
                    <c:v>2.3999999999999998E-3</c:v>
                  </c:pt>
                  <c:pt idx="5">
                    <c:v>1.1000000000000001E-3</c:v>
                  </c:pt>
                  <c:pt idx="6">
                    <c:v>0</c:v>
                  </c:pt>
                  <c:pt idx="7">
                    <c:v>3.5000000000000001E-3</c:v>
                  </c:pt>
                  <c:pt idx="8">
                    <c:v>2.3999999999999998E-3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4">
                    <c:v>2.3999999999999998E-3</c:v>
                  </c:pt>
                  <c:pt idx="5">
                    <c:v>1.1000000000000001E-3</c:v>
                  </c:pt>
                  <c:pt idx="6">
                    <c:v>0</c:v>
                  </c:pt>
                  <c:pt idx="7">
                    <c:v>3.5000000000000001E-3</c:v>
                  </c:pt>
                  <c:pt idx="8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28</c:v>
                </c:pt>
                <c:pt idx="2">
                  <c:v>37</c:v>
                </c:pt>
                <c:pt idx="3">
                  <c:v>70</c:v>
                </c:pt>
                <c:pt idx="4">
                  <c:v>119</c:v>
                </c:pt>
                <c:pt idx="5">
                  <c:v>131</c:v>
                </c:pt>
                <c:pt idx="6">
                  <c:v>132.5</c:v>
                </c:pt>
                <c:pt idx="7">
                  <c:v>132.5</c:v>
                </c:pt>
                <c:pt idx="8">
                  <c:v>147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F82-4AFE-9CBC-1DD2687EC2D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4">
                    <c:v>2.3999999999999998E-3</c:v>
                  </c:pt>
                  <c:pt idx="5">
                    <c:v>1.1000000000000001E-3</c:v>
                  </c:pt>
                  <c:pt idx="6">
                    <c:v>0</c:v>
                  </c:pt>
                  <c:pt idx="7">
                    <c:v>3.5000000000000001E-3</c:v>
                  </c:pt>
                  <c:pt idx="8">
                    <c:v>2.3999999999999998E-3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4">
                    <c:v>2.3999999999999998E-3</c:v>
                  </c:pt>
                  <c:pt idx="5">
                    <c:v>1.1000000000000001E-3</c:v>
                  </c:pt>
                  <c:pt idx="6">
                    <c:v>0</c:v>
                  </c:pt>
                  <c:pt idx="7">
                    <c:v>3.5000000000000001E-3</c:v>
                  </c:pt>
                  <c:pt idx="8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28</c:v>
                </c:pt>
                <c:pt idx="2">
                  <c:v>37</c:v>
                </c:pt>
                <c:pt idx="3">
                  <c:v>70</c:v>
                </c:pt>
                <c:pt idx="4">
                  <c:v>119</c:v>
                </c:pt>
                <c:pt idx="5">
                  <c:v>131</c:v>
                </c:pt>
                <c:pt idx="6">
                  <c:v>132.5</c:v>
                </c:pt>
                <c:pt idx="7">
                  <c:v>132.5</c:v>
                </c:pt>
                <c:pt idx="8">
                  <c:v>147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F82-4AFE-9CBC-1DD2687EC2D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28</c:v>
                </c:pt>
                <c:pt idx="2">
                  <c:v>37</c:v>
                </c:pt>
                <c:pt idx="3">
                  <c:v>70</c:v>
                </c:pt>
                <c:pt idx="4">
                  <c:v>119</c:v>
                </c:pt>
                <c:pt idx="5">
                  <c:v>131</c:v>
                </c:pt>
                <c:pt idx="6">
                  <c:v>132.5</c:v>
                </c:pt>
                <c:pt idx="7">
                  <c:v>132.5</c:v>
                </c:pt>
                <c:pt idx="8">
                  <c:v>147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-2.2269212569609818E-3</c:v>
                </c:pt>
                <c:pt idx="1">
                  <c:v>3.227191610756493E-4</c:v>
                </c:pt>
                <c:pt idx="2">
                  <c:v>1.1422464383017096E-3</c:v>
                </c:pt>
                <c:pt idx="3">
                  <c:v>4.1471797881305963E-3</c:v>
                </c:pt>
                <c:pt idx="4">
                  <c:v>8.6090505196947005E-3</c:v>
                </c:pt>
                <c:pt idx="5">
                  <c:v>9.7017535559961142E-3</c:v>
                </c:pt>
                <c:pt idx="6">
                  <c:v>9.83834143553379E-3</c:v>
                </c:pt>
                <c:pt idx="7">
                  <c:v>9.83834143553379E-3</c:v>
                </c:pt>
                <c:pt idx="8">
                  <c:v>1.1158690937731332E-2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F82-4AFE-9CBC-1DD2687EC2D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28</c:v>
                </c:pt>
                <c:pt idx="2">
                  <c:v>37</c:v>
                </c:pt>
                <c:pt idx="3">
                  <c:v>70</c:v>
                </c:pt>
                <c:pt idx="4">
                  <c:v>119</c:v>
                </c:pt>
                <c:pt idx="5">
                  <c:v>131</c:v>
                </c:pt>
                <c:pt idx="6">
                  <c:v>132.5</c:v>
                </c:pt>
                <c:pt idx="7">
                  <c:v>132.5</c:v>
                </c:pt>
                <c:pt idx="8">
                  <c:v>147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1">
                  <c:v>-0.97127600000385428</c:v>
                </c:pt>
                <c:pt idx="6">
                  <c:v>0.14192249999177875</c:v>
                </c:pt>
                <c:pt idx="7">
                  <c:v>0.14222249999147607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F82-4AFE-9CBC-1DD2687EC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2830816"/>
        <c:axId val="1"/>
      </c:scatterChart>
      <c:valAx>
        <c:axId val="782830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52631371529013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28308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0570602098161153"/>
          <c:y val="0.92419947506561673"/>
          <c:w val="0.92792934666950411"/>
          <c:h val="0.9825085129664913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EF191303-6BAF-368D-9AC2-35F9581ADC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27</xdr:col>
      <xdr:colOff>171450</xdr:colOff>
      <xdr:row>19</xdr:row>
      <xdr:rowOff>9525</xdr:rowOff>
    </xdr:to>
    <xdr:graphicFrame macro="">
      <xdr:nvGraphicFramePr>
        <xdr:cNvPr id="1030" name="Chart 4">
          <a:extLst>
            <a:ext uri="{FF2B5EF4-FFF2-40B4-BE49-F238E27FC236}">
              <a16:creationId xmlns:a16="http://schemas.microsoft.com/office/drawing/2014/main" id="{BF5867E0-2A31-927B-543E-EA5C637A93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14" TargetMode="External"/><Relationship Id="rId2" Type="http://schemas.openxmlformats.org/officeDocument/2006/relationships/hyperlink" Target="http://www.bav-astro.de/sfs/BAVM_link.php?BAVMnr=186" TargetMode="External"/><Relationship Id="rId1" Type="http://schemas.openxmlformats.org/officeDocument/2006/relationships/hyperlink" Target="http://www.bav-astro.de/sfs/BAVM_link.php?BAVMnr=173" TargetMode="External"/><Relationship Id="rId6" Type="http://schemas.openxmlformats.org/officeDocument/2006/relationships/hyperlink" Target="http://www.bav-astro.de/sfs/BAVM_link.php?BAVMnr=228" TargetMode="External"/><Relationship Id="rId5" Type="http://schemas.openxmlformats.org/officeDocument/2006/relationships/hyperlink" Target="http://www.bav-astro.de/sfs/BAVM_link.php?BAVMnr=220" TargetMode="External"/><Relationship Id="rId4" Type="http://schemas.openxmlformats.org/officeDocument/2006/relationships/hyperlink" Target="http://www.bav-astro.de/sfs/BAVM_link.php?BAVMnr=2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23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36</v>
      </c>
      <c r="F1" s="3">
        <v>52501.747900000002</v>
      </c>
      <c r="G1" s="3">
        <v>23.854267</v>
      </c>
      <c r="H1" s="3" t="s">
        <v>37</v>
      </c>
    </row>
    <row r="2" spans="1:8" x14ac:dyDescent="0.2">
      <c r="A2" t="s">
        <v>22</v>
      </c>
      <c r="B2" t="s">
        <v>37</v>
      </c>
      <c r="C2" s="3"/>
      <c r="D2" s="3"/>
    </row>
    <row r="3" spans="1:8" ht="13.5" thickBot="1" x14ac:dyDescent="0.25"/>
    <row r="4" spans="1:8" ht="14.25" thickTop="1" thickBot="1" x14ac:dyDescent="0.25">
      <c r="A4" s="5" t="s">
        <v>35</v>
      </c>
      <c r="C4" s="8">
        <v>52501.747900000002</v>
      </c>
      <c r="D4" s="9">
        <v>23.854267</v>
      </c>
    </row>
    <row r="5" spans="1:8" ht="13.5" thickTop="1" x14ac:dyDescent="0.2">
      <c r="A5" s="11" t="s">
        <v>27</v>
      </c>
      <c r="B5" s="12"/>
      <c r="C5" s="13">
        <v>-9.5</v>
      </c>
      <c r="D5" s="12" t="s">
        <v>28</v>
      </c>
    </row>
    <row r="6" spans="1:8" x14ac:dyDescent="0.2">
      <c r="A6" s="5" t="s">
        <v>0</v>
      </c>
    </row>
    <row r="7" spans="1:8" x14ac:dyDescent="0.2">
      <c r="A7" t="s">
        <v>1</v>
      </c>
      <c r="C7">
        <f>C4</f>
        <v>52501.747900000002</v>
      </c>
    </row>
    <row r="8" spans="1:8" x14ac:dyDescent="0.2">
      <c r="A8" t="s">
        <v>2</v>
      </c>
      <c r="C8">
        <f>D4</f>
        <v>23.854267</v>
      </c>
      <c r="D8" s="28"/>
    </row>
    <row r="9" spans="1:8" x14ac:dyDescent="0.2">
      <c r="A9" s="26" t="s">
        <v>32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8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8" x14ac:dyDescent="0.2">
      <c r="A11" s="12" t="s">
        <v>14</v>
      </c>
      <c r="B11" s="12"/>
      <c r="C11" s="23">
        <f ca="1">INTERCEPT(INDIRECT($D$9):G992,INDIRECT($C$9):F992)</f>
        <v>-2.2269212569609818E-3</v>
      </c>
      <c r="D11" s="3"/>
      <c r="E11" s="12"/>
    </row>
    <row r="12" spans="1:8" x14ac:dyDescent="0.2">
      <c r="A12" s="12" t="s">
        <v>15</v>
      </c>
      <c r="B12" s="12"/>
      <c r="C12" s="23">
        <f ca="1">SLOPE(INDIRECT($D$9):G992,INDIRECT($C$9):F992)</f>
        <v>9.1058586358451114E-5</v>
      </c>
      <c r="D12" s="3"/>
      <c r="E12" s="12"/>
    </row>
    <row r="13" spans="1:8" x14ac:dyDescent="0.2">
      <c r="A13" s="12" t="s">
        <v>17</v>
      </c>
      <c r="B13" s="12"/>
      <c r="C13" s="3" t="s">
        <v>12</v>
      </c>
    </row>
    <row r="14" spans="1:8" x14ac:dyDescent="0.2">
      <c r="A14" s="12"/>
      <c r="B14" s="12"/>
      <c r="C14" s="12"/>
    </row>
    <row r="15" spans="1:8" x14ac:dyDescent="0.2">
      <c r="A15" s="14" t="s">
        <v>16</v>
      </c>
      <c r="B15" s="12"/>
      <c r="C15" s="15">
        <f ca="1">(C7+C11)+(C8+C12)*INT(MAX(F21:F3533))</f>
        <v>56008.336307690937</v>
      </c>
      <c r="E15" s="16" t="s">
        <v>40</v>
      </c>
      <c r="F15" s="13">
        <v>1</v>
      </c>
    </row>
    <row r="16" spans="1:8" x14ac:dyDescent="0.2">
      <c r="A16" s="18" t="s">
        <v>3</v>
      </c>
      <c r="B16" s="12"/>
      <c r="C16" s="19">
        <f ca="1">+C8+C12</f>
        <v>23.85435805858636</v>
      </c>
      <c r="E16" s="16" t="s">
        <v>29</v>
      </c>
      <c r="F16" s="17">
        <f ca="1">NOW()+15018.5+$C$5/24</f>
        <v>60314.555851620367</v>
      </c>
    </row>
    <row r="17" spans="1:21" ht="13.5" thickBot="1" x14ac:dyDescent="0.25">
      <c r="A17" s="16" t="s">
        <v>26</v>
      </c>
      <c r="B17" s="12"/>
      <c r="C17" s="12">
        <f>COUNT(C21:C2191)</f>
        <v>9</v>
      </c>
      <c r="E17" s="16" t="s">
        <v>41</v>
      </c>
      <c r="F17" s="17">
        <f ca="1">ROUND(2*(F16-$C$7)/$C$8,0)/2+F15</f>
        <v>328.5</v>
      </c>
    </row>
    <row r="18" spans="1:21" ht="14.25" thickTop="1" thickBot="1" x14ac:dyDescent="0.25">
      <c r="A18" s="18" t="s">
        <v>4</v>
      </c>
      <c r="B18" s="12"/>
      <c r="C18" s="21">
        <f ca="1">+C15</f>
        <v>56008.336307690937</v>
      </c>
      <c r="D18" s="22">
        <f ca="1">+C16</f>
        <v>23.85435805858636</v>
      </c>
      <c r="E18" s="16" t="s">
        <v>30</v>
      </c>
      <c r="F18" s="25">
        <f ca="1">ROUND(2*(F16-$C$15)/$C$16,0)/2+F15</f>
        <v>181.5</v>
      </c>
    </row>
    <row r="19" spans="1:21" ht="13.5" thickTop="1" x14ac:dyDescent="0.2">
      <c r="E19" s="16" t="s">
        <v>31</v>
      </c>
      <c r="F19" s="20">
        <f ca="1">+$C$15+$C$16*F18-15018.5-$C$5/24</f>
        <v>45319.798128657698</v>
      </c>
    </row>
    <row r="20" spans="1:21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54</v>
      </c>
      <c r="I20" s="7" t="s">
        <v>57</v>
      </c>
      <c r="J20" s="7" t="s">
        <v>51</v>
      </c>
      <c r="K20" s="7" t="s">
        <v>49</v>
      </c>
      <c r="L20" s="7" t="s">
        <v>23</v>
      </c>
      <c r="M20" s="7" t="s">
        <v>24</v>
      </c>
      <c r="N20" s="7" t="s">
        <v>25</v>
      </c>
      <c r="O20" s="7" t="s">
        <v>21</v>
      </c>
      <c r="P20" s="6" t="s">
        <v>20</v>
      </c>
      <c r="Q20" s="4" t="s">
        <v>13</v>
      </c>
      <c r="U20" s="54" t="s">
        <v>85</v>
      </c>
    </row>
    <row r="21" spans="1:21" x14ac:dyDescent="0.2">
      <c r="A21" s="30" t="s">
        <v>34</v>
      </c>
      <c r="B21" s="29" t="s">
        <v>33</v>
      </c>
      <c r="C21" s="30">
        <v>52501.747900000002</v>
      </c>
      <c r="D21" s="31"/>
      <c r="E21">
        <f t="shared" ref="E21:E29" si="0">+(C21-C$7)/C$8</f>
        <v>0</v>
      </c>
      <c r="F21">
        <f t="shared" ref="F21:F29" si="1">ROUND(2*E21,0)/2</f>
        <v>0</v>
      </c>
      <c r="G21">
        <f>+C21-(C$7+F21*C$8)</f>
        <v>0</v>
      </c>
      <c r="K21">
        <f>G21</f>
        <v>0</v>
      </c>
      <c r="O21">
        <f t="shared" ref="O21:O29" ca="1" si="2">+C$11+C$12*$F21</f>
        <v>-2.2269212569609818E-3</v>
      </c>
      <c r="Q21" s="2">
        <f t="shared" ref="Q21:Q29" si="3">+C21-15018.5</f>
        <v>37483.247900000002</v>
      </c>
    </row>
    <row r="22" spans="1:21" x14ac:dyDescent="0.2">
      <c r="A22" s="32" t="s">
        <v>45</v>
      </c>
      <c r="B22" s="33" t="s">
        <v>33</v>
      </c>
      <c r="C22" s="32">
        <v>53168.696100000001</v>
      </c>
      <c r="D22" s="32">
        <v>5.0000000000000001E-4</v>
      </c>
      <c r="E22">
        <f t="shared" si="0"/>
        <v>27.959282924099025</v>
      </c>
      <c r="F22">
        <f t="shared" si="1"/>
        <v>28</v>
      </c>
      <c r="O22">
        <f t="shared" ca="1" si="2"/>
        <v>3.227191610756493E-4</v>
      </c>
      <c r="Q22" s="2">
        <f t="shared" si="3"/>
        <v>38150.196100000001</v>
      </c>
      <c r="R22" t="s">
        <v>86</v>
      </c>
      <c r="U22">
        <f>+C22-(C$7+F22*C$8)</f>
        <v>-0.97127600000385428</v>
      </c>
    </row>
    <row r="23" spans="1:21" x14ac:dyDescent="0.2">
      <c r="A23" s="32" t="s">
        <v>38</v>
      </c>
      <c r="B23" s="34"/>
      <c r="C23" s="30">
        <v>53384.358999999997</v>
      </c>
      <c r="D23" s="30">
        <v>1E-3</v>
      </c>
      <c r="E23">
        <f t="shared" si="0"/>
        <v>37.000135028252792</v>
      </c>
      <c r="F23">
        <f t="shared" si="1"/>
        <v>37</v>
      </c>
      <c r="G23">
        <f>+C23-(C$7+F23*C$8)</f>
        <v>3.2209999917540699E-3</v>
      </c>
      <c r="J23">
        <f>G23</f>
        <v>3.2209999917540699E-3</v>
      </c>
      <c r="O23">
        <f t="shared" ca="1" si="2"/>
        <v>1.1422464383017096E-3</v>
      </c>
      <c r="Q23" s="2">
        <f t="shared" si="3"/>
        <v>38365.858999999997</v>
      </c>
      <c r="R23" t="s">
        <v>51</v>
      </c>
    </row>
    <row r="24" spans="1:21" x14ac:dyDescent="0.2">
      <c r="A24" s="30" t="s">
        <v>39</v>
      </c>
      <c r="B24" s="34"/>
      <c r="C24" s="30">
        <v>54171.544699999999</v>
      </c>
      <c r="D24" s="30">
        <v>2.8E-3</v>
      </c>
      <c r="E24">
        <f t="shared" si="0"/>
        <v>69.999920768892054</v>
      </c>
      <c r="F24">
        <f t="shared" si="1"/>
        <v>70</v>
      </c>
      <c r="G24">
        <f>+C24-(C$7+F24*C$8)</f>
        <v>-1.8900000068242662E-3</v>
      </c>
      <c r="J24">
        <f>G24</f>
        <v>-1.8900000068242662E-3</v>
      </c>
      <c r="O24">
        <f t="shared" ca="1" si="2"/>
        <v>4.1471797881305963E-3</v>
      </c>
      <c r="Q24" s="2">
        <f t="shared" si="3"/>
        <v>39153.044699999999</v>
      </c>
      <c r="R24" t="s">
        <v>51</v>
      </c>
    </row>
    <row r="25" spans="1:21" x14ac:dyDescent="0.2">
      <c r="A25" s="32" t="s">
        <v>42</v>
      </c>
      <c r="B25" s="33" t="s">
        <v>33</v>
      </c>
      <c r="C25" s="32">
        <v>55340.412100000001</v>
      </c>
      <c r="D25" s="32">
        <v>2.3999999999999998E-3</v>
      </c>
      <c r="E25">
        <f t="shared" si="0"/>
        <v>119.00026942768768</v>
      </c>
      <c r="F25">
        <f t="shared" si="1"/>
        <v>119</v>
      </c>
      <c r="G25">
        <f>+C25-(C$7+F25*C$8)</f>
        <v>6.4270000002579764E-3</v>
      </c>
      <c r="J25">
        <f>G25</f>
        <v>6.4270000002579764E-3</v>
      </c>
      <c r="O25">
        <f t="shared" ca="1" si="2"/>
        <v>8.6090505196947005E-3</v>
      </c>
      <c r="Q25" s="2">
        <f t="shared" si="3"/>
        <v>40321.912100000001</v>
      </c>
      <c r="R25" t="s">
        <v>51</v>
      </c>
    </row>
    <row r="26" spans="1:21" x14ac:dyDescent="0.2">
      <c r="A26" s="32" t="s">
        <v>43</v>
      </c>
      <c r="B26" s="33" t="s">
        <v>33</v>
      </c>
      <c r="C26" s="32">
        <v>55626.664700000001</v>
      </c>
      <c r="D26" s="32">
        <v>1.1000000000000001E-3</v>
      </c>
      <c r="E26">
        <f t="shared" si="0"/>
        <v>131.00032794971227</v>
      </c>
      <c r="F26">
        <f t="shared" si="1"/>
        <v>131</v>
      </c>
      <c r="G26">
        <f>+C26-(C$7+F26*C$8)</f>
        <v>7.8229999999166466E-3</v>
      </c>
      <c r="J26">
        <f>G26</f>
        <v>7.8229999999166466E-3</v>
      </c>
      <c r="O26">
        <f t="shared" ca="1" si="2"/>
        <v>9.7017535559961142E-3</v>
      </c>
      <c r="Q26" s="2">
        <f t="shared" si="3"/>
        <v>40608.164700000001</v>
      </c>
      <c r="R26" t="s">
        <v>51</v>
      </c>
    </row>
    <row r="27" spans="1:21" x14ac:dyDescent="0.2">
      <c r="A27" s="51" t="s">
        <v>77</v>
      </c>
      <c r="B27" s="53" t="s">
        <v>33</v>
      </c>
      <c r="C27" s="52">
        <v>55662.580199999997</v>
      </c>
      <c r="D27" s="52" t="s">
        <v>57</v>
      </c>
      <c r="E27">
        <f t="shared" si="0"/>
        <v>132.50594956449487</v>
      </c>
      <c r="F27">
        <f t="shared" si="1"/>
        <v>132.5</v>
      </c>
      <c r="O27">
        <f t="shared" ca="1" si="2"/>
        <v>9.83834143553379E-3</v>
      </c>
      <c r="Q27" s="2">
        <f t="shared" si="3"/>
        <v>40644.080199999997</v>
      </c>
      <c r="U27">
        <f>+C27-(C$7+F27*C$8)</f>
        <v>0.14192249999177875</v>
      </c>
    </row>
    <row r="28" spans="1:21" x14ac:dyDescent="0.2">
      <c r="A28" s="32" t="s">
        <v>43</v>
      </c>
      <c r="B28" s="33" t="s">
        <v>44</v>
      </c>
      <c r="C28" s="32">
        <v>55662.580499999996</v>
      </c>
      <c r="D28" s="32">
        <v>3.5000000000000001E-3</v>
      </c>
      <c r="E28">
        <f t="shared" si="0"/>
        <v>132.50596214086119</v>
      </c>
      <c r="F28">
        <f t="shared" si="1"/>
        <v>132.5</v>
      </c>
      <c r="O28">
        <f t="shared" ca="1" si="2"/>
        <v>9.83834143553379E-3</v>
      </c>
      <c r="Q28" s="2">
        <f t="shared" si="3"/>
        <v>40644.080499999996</v>
      </c>
      <c r="R28" t="s">
        <v>51</v>
      </c>
      <c r="U28">
        <f>+C28-(C$7+F28*C$8)</f>
        <v>0.14222249999147607</v>
      </c>
    </row>
    <row r="29" spans="1:21" x14ac:dyDescent="0.2">
      <c r="A29" s="35" t="s">
        <v>46</v>
      </c>
      <c r="B29" s="36" t="s">
        <v>33</v>
      </c>
      <c r="C29" s="37">
        <v>56008.342100000002</v>
      </c>
      <c r="D29" s="37">
        <v>2.3999999999999998E-3</v>
      </c>
      <c r="E29">
        <f t="shared" si="0"/>
        <v>147.00071060661807</v>
      </c>
      <c r="F29">
        <f t="shared" si="1"/>
        <v>147</v>
      </c>
      <c r="G29">
        <f>+C29-(C$7+F29*C$8)</f>
        <v>1.695099999778904E-2</v>
      </c>
      <c r="J29">
        <f>G29</f>
        <v>1.695099999778904E-2</v>
      </c>
      <c r="O29">
        <f t="shared" ca="1" si="2"/>
        <v>1.1158690937731332E-2</v>
      </c>
      <c r="Q29" s="2">
        <f t="shared" si="3"/>
        <v>40989.842100000002</v>
      </c>
      <c r="R29" t="s">
        <v>51</v>
      </c>
    </row>
    <row r="30" spans="1:21" x14ac:dyDescent="0.2">
      <c r="C30" s="10"/>
      <c r="D30" s="10"/>
    </row>
    <row r="31" spans="1:21" x14ac:dyDescent="0.2">
      <c r="C31" s="10"/>
      <c r="D31" s="10"/>
    </row>
    <row r="32" spans="1:21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0"/>
  <sheetViews>
    <sheetView workbookViewId="0">
      <selection activeCell="A16" sqref="A16:D16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8" t="s">
        <v>47</v>
      </c>
      <c r="I1" s="39" t="s">
        <v>48</v>
      </c>
      <c r="J1" s="40" t="s">
        <v>49</v>
      </c>
    </row>
    <row r="2" spans="1:16" x14ac:dyDescent="0.2">
      <c r="I2" s="41" t="s">
        <v>50</v>
      </c>
      <c r="J2" s="42" t="s">
        <v>51</v>
      </c>
    </row>
    <row r="3" spans="1:16" x14ac:dyDescent="0.2">
      <c r="A3" s="43" t="s">
        <v>52</v>
      </c>
      <c r="I3" s="41" t="s">
        <v>53</v>
      </c>
      <c r="J3" s="42" t="s">
        <v>54</v>
      </c>
    </row>
    <row r="4" spans="1:16" x14ac:dyDescent="0.2">
      <c r="I4" s="41" t="s">
        <v>55</v>
      </c>
      <c r="J4" s="42" t="s">
        <v>54</v>
      </c>
    </row>
    <row r="5" spans="1:16" ht="13.5" thickBot="1" x14ac:dyDescent="0.25">
      <c r="I5" s="44" t="s">
        <v>56</v>
      </c>
      <c r="J5" s="45" t="s">
        <v>57</v>
      </c>
    </row>
    <row r="10" spans="1:16" ht="13.5" thickBot="1" x14ac:dyDescent="0.25"/>
    <row r="11" spans="1:16" ht="12.75" customHeight="1" thickBot="1" x14ac:dyDescent="0.25">
      <c r="A11" s="10" t="str">
        <f t="shared" ref="A11:A16" si="0">P11</f>
        <v>BAVM 173 </v>
      </c>
      <c r="B11" s="3" t="str">
        <f t="shared" ref="B11:B16" si="1">IF(H11=INT(H11),"I","II")</f>
        <v>I</v>
      </c>
      <c r="C11" s="10">
        <f t="shared" ref="C11:C16" si="2">1*G11</f>
        <v>53384.358999999997</v>
      </c>
      <c r="D11" s="12" t="str">
        <f t="shared" ref="D11:D16" si="3">VLOOKUP(F11,I$1:J$5,2,FALSE)</f>
        <v>vis</v>
      </c>
      <c r="E11" s="46">
        <f>VLOOKUP(C11,Active!C$21:E$973,3,FALSE)</f>
        <v>37.000135028252792</v>
      </c>
      <c r="F11" s="3" t="s">
        <v>56</v>
      </c>
      <c r="G11" s="12" t="str">
        <f t="shared" ref="G11:G16" si="4">MID(I11,3,LEN(I11)-3)</f>
        <v>53384.359</v>
      </c>
      <c r="H11" s="10">
        <f t="shared" ref="H11:H16" si="5">1*K11</f>
        <v>37</v>
      </c>
      <c r="I11" s="47" t="s">
        <v>58</v>
      </c>
      <c r="J11" s="48" t="s">
        <v>59</v>
      </c>
      <c r="K11" s="47">
        <v>37</v>
      </c>
      <c r="L11" s="47" t="s">
        <v>60</v>
      </c>
      <c r="M11" s="48" t="s">
        <v>61</v>
      </c>
      <c r="N11" s="48" t="s">
        <v>62</v>
      </c>
      <c r="O11" s="49" t="s">
        <v>63</v>
      </c>
      <c r="P11" s="50" t="s">
        <v>64</v>
      </c>
    </row>
    <row r="12" spans="1:16" ht="12.75" customHeight="1" thickBot="1" x14ac:dyDescent="0.25">
      <c r="A12" s="10" t="str">
        <f t="shared" si="0"/>
        <v>BAVM 186 </v>
      </c>
      <c r="B12" s="3" t="str">
        <f t="shared" si="1"/>
        <v>I</v>
      </c>
      <c r="C12" s="10">
        <f t="shared" si="2"/>
        <v>54171.544699999999</v>
      </c>
      <c r="D12" s="12" t="str">
        <f t="shared" si="3"/>
        <v>vis</v>
      </c>
      <c r="E12" s="46">
        <f>VLOOKUP(C12,Active!C$21:E$973,3,FALSE)</f>
        <v>69.999920768892054</v>
      </c>
      <c r="F12" s="3" t="s">
        <v>56</v>
      </c>
      <c r="G12" s="12" t="str">
        <f t="shared" si="4"/>
        <v>54171.5447</v>
      </c>
      <c r="H12" s="10">
        <f t="shared" si="5"/>
        <v>70</v>
      </c>
      <c r="I12" s="47" t="s">
        <v>65</v>
      </c>
      <c r="J12" s="48" t="s">
        <v>66</v>
      </c>
      <c r="K12" s="47">
        <v>70</v>
      </c>
      <c r="L12" s="47" t="s">
        <v>67</v>
      </c>
      <c r="M12" s="48" t="s">
        <v>68</v>
      </c>
      <c r="N12" s="48" t="s">
        <v>62</v>
      </c>
      <c r="O12" s="49" t="s">
        <v>63</v>
      </c>
      <c r="P12" s="50" t="s">
        <v>69</v>
      </c>
    </row>
    <row r="13" spans="1:16" ht="12.75" customHeight="1" thickBot="1" x14ac:dyDescent="0.25">
      <c r="A13" s="10" t="str">
        <f t="shared" si="0"/>
        <v>BAVM 214 </v>
      </c>
      <c r="B13" s="3" t="str">
        <f t="shared" si="1"/>
        <v>I</v>
      </c>
      <c r="C13" s="10">
        <f t="shared" si="2"/>
        <v>55340.412100000001</v>
      </c>
      <c r="D13" s="12" t="str">
        <f t="shared" si="3"/>
        <v>vis</v>
      </c>
      <c r="E13" s="46">
        <f>VLOOKUP(C13,Active!C$21:E$973,3,FALSE)</f>
        <v>119.00026942768768</v>
      </c>
      <c r="F13" s="3" t="s">
        <v>56</v>
      </c>
      <c r="G13" s="12" t="str">
        <f t="shared" si="4"/>
        <v>55340.4121</v>
      </c>
      <c r="H13" s="10">
        <f t="shared" si="5"/>
        <v>119</v>
      </c>
      <c r="I13" s="47" t="s">
        <v>70</v>
      </c>
      <c r="J13" s="48" t="s">
        <v>71</v>
      </c>
      <c r="K13" s="47">
        <v>119</v>
      </c>
      <c r="L13" s="47" t="s">
        <v>72</v>
      </c>
      <c r="M13" s="48" t="s">
        <v>68</v>
      </c>
      <c r="N13" s="48" t="s">
        <v>62</v>
      </c>
      <c r="O13" s="49" t="s">
        <v>63</v>
      </c>
      <c r="P13" s="50" t="s">
        <v>73</v>
      </c>
    </row>
    <row r="14" spans="1:16" ht="12.75" customHeight="1" thickBot="1" x14ac:dyDescent="0.25">
      <c r="A14" s="10" t="str">
        <f t="shared" si="0"/>
        <v>BAVM 220 </v>
      </c>
      <c r="B14" s="3" t="str">
        <f t="shared" si="1"/>
        <v>I</v>
      </c>
      <c r="C14" s="10">
        <f t="shared" si="2"/>
        <v>55626.664700000001</v>
      </c>
      <c r="D14" s="12" t="str">
        <f t="shared" si="3"/>
        <v>vis</v>
      </c>
      <c r="E14" s="46">
        <f>VLOOKUP(C14,Active!C$21:E$973,3,FALSE)</f>
        <v>131.00032794971227</v>
      </c>
      <c r="F14" s="3" t="s">
        <v>56</v>
      </c>
      <c r="G14" s="12" t="str">
        <f t="shared" si="4"/>
        <v>55626.6647</v>
      </c>
      <c r="H14" s="10">
        <f t="shared" si="5"/>
        <v>131</v>
      </c>
      <c r="I14" s="47" t="s">
        <v>74</v>
      </c>
      <c r="J14" s="48" t="s">
        <v>75</v>
      </c>
      <c r="K14" s="47">
        <v>131</v>
      </c>
      <c r="L14" s="47" t="s">
        <v>76</v>
      </c>
      <c r="M14" s="48" t="s">
        <v>68</v>
      </c>
      <c r="N14" s="48" t="s">
        <v>62</v>
      </c>
      <c r="O14" s="49" t="s">
        <v>63</v>
      </c>
      <c r="P14" s="50" t="s">
        <v>77</v>
      </c>
    </row>
    <row r="15" spans="1:16" ht="12.75" customHeight="1" thickBot="1" x14ac:dyDescent="0.25">
      <c r="A15" s="10" t="str">
        <f t="shared" si="0"/>
        <v>BAVM 228 </v>
      </c>
      <c r="B15" s="3" t="str">
        <f t="shared" si="1"/>
        <v>I</v>
      </c>
      <c r="C15" s="10">
        <f t="shared" si="2"/>
        <v>56008.342100000002</v>
      </c>
      <c r="D15" s="12" t="str">
        <f t="shared" si="3"/>
        <v>vis</v>
      </c>
      <c r="E15" s="46">
        <f>VLOOKUP(C15,Active!C$21:E$973,3,FALSE)</f>
        <v>147.00071060661807</v>
      </c>
      <c r="F15" s="3" t="s">
        <v>56</v>
      </c>
      <c r="G15" s="12" t="str">
        <f t="shared" si="4"/>
        <v>56008.3421</v>
      </c>
      <c r="H15" s="10">
        <f t="shared" si="5"/>
        <v>147</v>
      </c>
      <c r="I15" s="47" t="s">
        <v>81</v>
      </c>
      <c r="J15" s="48" t="s">
        <v>82</v>
      </c>
      <c r="K15" s="47">
        <v>147</v>
      </c>
      <c r="L15" s="47" t="s">
        <v>83</v>
      </c>
      <c r="M15" s="48" t="s">
        <v>68</v>
      </c>
      <c r="N15" s="48" t="s">
        <v>62</v>
      </c>
      <c r="O15" s="49" t="s">
        <v>63</v>
      </c>
      <c r="P15" s="50" t="s">
        <v>84</v>
      </c>
    </row>
    <row r="16" spans="1:16" ht="12.75" customHeight="1" thickBot="1" x14ac:dyDescent="0.25">
      <c r="A16" s="10" t="str">
        <f t="shared" si="0"/>
        <v>BAVM 220 </v>
      </c>
      <c r="B16" s="3" t="str">
        <f t="shared" si="1"/>
        <v>I</v>
      </c>
      <c r="C16" s="10">
        <f t="shared" si="2"/>
        <v>55662.580199999997</v>
      </c>
      <c r="D16" s="12" t="str">
        <f t="shared" si="3"/>
        <v>vis</v>
      </c>
      <c r="E16" s="46">
        <f>VLOOKUP(C16,Active!C$21:E$973,3,FALSE)</f>
        <v>132.50594956449487</v>
      </c>
      <c r="F16" s="3" t="s">
        <v>56</v>
      </c>
      <c r="G16" s="12" t="str">
        <f t="shared" si="4"/>
        <v>55662.5802</v>
      </c>
      <c r="H16" s="10">
        <f t="shared" si="5"/>
        <v>132</v>
      </c>
      <c r="I16" s="47" t="s">
        <v>78</v>
      </c>
      <c r="J16" s="48" t="s">
        <v>79</v>
      </c>
      <c r="K16" s="47">
        <v>132</v>
      </c>
      <c r="L16" s="47" t="s">
        <v>80</v>
      </c>
      <c r="M16" s="48" t="s">
        <v>68</v>
      </c>
      <c r="N16" s="48" t="s">
        <v>62</v>
      </c>
      <c r="O16" s="49" t="s">
        <v>63</v>
      </c>
      <c r="P16" s="50" t="s">
        <v>77</v>
      </c>
    </row>
    <row r="17" spans="2:6" x14ac:dyDescent="0.2">
      <c r="B17" s="3"/>
      <c r="E17" s="46"/>
      <c r="F17" s="3"/>
    </row>
    <row r="18" spans="2:6" x14ac:dyDescent="0.2">
      <c r="B18" s="3"/>
      <c r="E18" s="46"/>
      <c r="F18" s="3"/>
    </row>
    <row r="19" spans="2:6" x14ac:dyDescent="0.2">
      <c r="B19" s="3"/>
      <c r="E19" s="46"/>
      <c r="F19" s="3"/>
    </row>
    <row r="20" spans="2:6" x14ac:dyDescent="0.2">
      <c r="B20" s="3"/>
      <c r="E20" s="46"/>
      <c r="F20" s="3"/>
    </row>
    <row r="21" spans="2:6" x14ac:dyDescent="0.2">
      <c r="B21" s="3"/>
      <c r="E21" s="46"/>
      <c r="F21" s="3"/>
    </row>
    <row r="22" spans="2:6" x14ac:dyDescent="0.2">
      <c r="B22" s="3"/>
      <c r="E22" s="46"/>
      <c r="F22" s="3"/>
    </row>
    <row r="23" spans="2:6" x14ac:dyDescent="0.2">
      <c r="B23" s="3"/>
      <c r="E23" s="46"/>
      <c r="F23" s="3"/>
    </row>
    <row r="24" spans="2:6" x14ac:dyDescent="0.2">
      <c r="B24" s="3"/>
      <c r="E24" s="46"/>
      <c r="F24" s="3"/>
    </row>
    <row r="25" spans="2:6" x14ac:dyDescent="0.2">
      <c r="B25" s="3"/>
      <c r="E25" s="46"/>
      <c r="F25" s="3"/>
    </row>
    <row r="26" spans="2:6" x14ac:dyDescent="0.2">
      <c r="B26" s="3"/>
      <c r="E26" s="46"/>
      <c r="F26" s="3"/>
    </row>
    <row r="27" spans="2:6" x14ac:dyDescent="0.2">
      <c r="B27" s="3"/>
      <c r="E27" s="46"/>
      <c r="F27" s="3"/>
    </row>
    <row r="28" spans="2:6" x14ac:dyDescent="0.2">
      <c r="B28" s="3"/>
      <c r="E28" s="46"/>
      <c r="F28" s="3"/>
    </row>
    <row r="29" spans="2:6" x14ac:dyDescent="0.2">
      <c r="B29" s="3"/>
      <c r="E29" s="46"/>
      <c r="F29" s="3"/>
    </row>
    <row r="30" spans="2:6" x14ac:dyDescent="0.2">
      <c r="B30" s="3"/>
      <c r="E30" s="46"/>
      <c r="F30" s="3"/>
    </row>
    <row r="31" spans="2:6" x14ac:dyDescent="0.2">
      <c r="B31" s="3"/>
      <c r="E31" s="46"/>
      <c r="F31" s="3"/>
    </row>
    <row r="32" spans="2:6" x14ac:dyDescent="0.2">
      <c r="B32" s="3"/>
      <c r="E32" s="46"/>
      <c r="F32" s="3"/>
    </row>
    <row r="33" spans="2:6" x14ac:dyDescent="0.2">
      <c r="B33" s="3"/>
      <c r="E33" s="46"/>
      <c r="F33" s="3"/>
    </row>
    <row r="34" spans="2:6" x14ac:dyDescent="0.2">
      <c r="B34" s="3"/>
      <c r="E34" s="46"/>
      <c r="F34" s="3"/>
    </row>
    <row r="35" spans="2:6" x14ac:dyDescent="0.2">
      <c r="B35" s="3"/>
      <c r="E35" s="46"/>
      <c r="F35" s="3"/>
    </row>
    <row r="36" spans="2:6" x14ac:dyDescent="0.2">
      <c r="B36" s="3"/>
      <c r="E36" s="46"/>
      <c r="F36" s="3"/>
    </row>
    <row r="37" spans="2:6" x14ac:dyDescent="0.2">
      <c r="B37" s="3"/>
      <c r="E37" s="46"/>
      <c r="F37" s="3"/>
    </row>
    <row r="38" spans="2:6" x14ac:dyDescent="0.2">
      <c r="B38" s="3"/>
      <c r="E38" s="46"/>
      <c r="F38" s="3"/>
    </row>
    <row r="39" spans="2:6" x14ac:dyDescent="0.2">
      <c r="B39" s="3"/>
      <c r="E39" s="46"/>
      <c r="F39" s="3"/>
    </row>
    <row r="40" spans="2:6" x14ac:dyDescent="0.2">
      <c r="B40" s="3"/>
      <c r="E40" s="46"/>
      <c r="F40" s="3"/>
    </row>
    <row r="41" spans="2:6" x14ac:dyDescent="0.2">
      <c r="B41" s="3"/>
      <c r="E41" s="46"/>
      <c r="F41" s="3"/>
    </row>
    <row r="42" spans="2:6" x14ac:dyDescent="0.2">
      <c r="B42" s="3"/>
      <c r="E42" s="46"/>
      <c r="F42" s="3"/>
    </row>
    <row r="43" spans="2:6" x14ac:dyDescent="0.2">
      <c r="B43" s="3"/>
      <c r="E43" s="46"/>
      <c r="F43" s="3"/>
    </row>
    <row r="44" spans="2:6" x14ac:dyDescent="0.2">
      <c r="B44" s="3"/>
      <c r="E44" s="46"/>
      <c r="F44" s="3"/>
    </row>
    <row r="45" spans="2:6" x14ac:dyDescent="0.2">
      <c r="B45" s="3"/>
      <c r="E45" s="46"/>
      <c r="F45" s="3"/>
    </row>
    <row r="46" spans="2:6" x14ac:dyDescent="0.2">
      <c r="B46" s="3"/>
      <c r="E46" s="46"/>
      <c r="F46" s="3"/>
    </row>
    <row r="47" spans="2:6" x14ac:dyDescent="0.2">
      <c r="B47" s="3"/>
      <c r="E47" s="46"/>
      <c r="F47" s="3"/>
    </row>
    <row r="48" spans="2:6" x14ac:dyDescent="0.2">
      <c r="B48" s="3"/>
      <c r="E48" s="46"/>
      <c r="F48" s="3"/>
    </row>
    <row r="49" spans="2:6" x14ac:dyDescent="0.2">
      <c r="B49" s="3"/>
      <c r="E49" s="46"/>
      <c r="F49" s="3"/>
    </row>
    <row r="50" spans="2:6" x14ac:dyDescent="0.2">
      <c r="B50" s="3"/>
      <c r="E50" s="46"/>
      <c r="F50" s="3"/>
    </row>
    <row r="51" spans="2:6" x14ac:dyDescent="0.2">
      <c r="B51" s="3"/>
      <c r="E51" s="46"/>
      <c r="F51" s="3"/>
    </row>
    <row r="52" spans="2:6" x14ac:dyDescent="0.2">
      <c r="B52" s="3"/>
      <c r="E52" s="46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</sheetData>
  <phoneticPr fontId="7" type="noConversion"/>
  <hyperlinks>
    <hyperlink ref="P11" r:id="rId1" display="http://www.bav-astro.de/sfs/BAVM_link.php?BAVMnr=173"/>
    <hyperlink ref="P12" r:id="rId2" display="http://www.bav-astro.de/sfs/BAVM_link.php?BAVMnr=186"/>
    <hyperlink ref="P13" r:id="rId3" display="http://www.bav-astro.de/sfs/BAVM_link.php?BAVMnr=214"/>
    <hyperlink ref="P14" r:id="rId4" display="http://www.bav-astro.de/sfs/BAVM_link.php?BAVMnr=220"/>
    <hyperlink ref="P16" r:id="rId5" display="http://www.bav-astro.de/sfs/BAVM_link.php?BAVMnr=220"/>
    <hyperlink ref="P15" r:id="rId6" display="http://www.bav-astro.de/sfs/BAVM_link.php?BAVMnr=228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2024-01-05T00:20:25Z</dcterms:modified>
</cp:coreProperties>
</file>