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FCA7253-9A55-48E4-8FDF-3486C20F992B}" xr6:coauthVersionLast="47" xr6:coauthVersionMax="47" xr10:uidLastSave="{00000000-0000-0000-0000-000000000000}"/>
  <bookViews>
    <workbookView xWindow="360" yWindow="165" windowWidth="17565" windowHeight="1497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14" i="1" l="1"/>
  <c r="Q26" i="1"/>
  <c r="Q25" i="1"/>
  <c r="Q24" i="1"/>
  <c r="Q23" i="1"/>
  <c r="F11" i="1"/>
  <c r="Q22" i="1"/>
  <c r="C21" i="1"/>
  <c r="A21" i="1"/>
  <c r="G11" i="1"/>
  <c r="C7" i="1"/>
  <c r="E23" i="1"/>
  <c r="F23" i="1"/>
  <c r="C8" i="1"/>
  <c r="C17" i="1"/>
  <c r="Q21" i="1"/>
  <c r="E22" i="1"/>
  <c r="F22" i="1"/>
  <c r="G22" i="1"/>
  <c r="I22" i="1"/>
  <c r="E25" i="1"/>
  <c r="F25" i="1"/>
  <c r="G25" i="1"/>
  <c r="H25" i="1"/>
  <c r="E21" i="1"/>
  <c r="F21" i="1"/>
  <c r="G21" i="1"/>
  <c r="E24" i="1"/>
  <c r="F24" i="1"/>
  <c r="G24" i="1"/>
  <c r="H24" i="1"/>
  <c r="R26" i="1"/>
  <c r="E26" i="1"/>
  <c r="F26" i="1"/>
  <c r="G23" i="1"/>
  <c r="H23" i="1"/>
  <c r="H21" i="1"/>
  <c r="C12" i="1"/>
  <c r="C16" i="1" l="1"/>
  <c r="D18" i="1" s="1"/>
  <c r="E15" i="1"/>
  <c r="C11" i="1"/>
  <c r="O25" i="1" l="1"/>
  <c r="O26" i="1"/>
  <c r="O23" i="1"/>
  <c r="O24" i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<sst xmlns="http://schemas.openxmlformats.org/spreadsheetml/2006/main" count="61" uniqueCount="51">
  <si>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</si>
  <si>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</si>
  <si>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</si>
  <si>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</si>
  <si>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</si>
  <si>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</si>
  <si>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</si>
  <si>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</si>
  <si>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</si>
  <si>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</si>
  <si>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</si>
  <si>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</si>
  <si>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</si>
  <si>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</si>
  <si>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</si>
  <si>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</si>
  <si>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</si>
  <si>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</si>
  <si>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</si>
  <si>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</si>
  <si>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</si>
  <si>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</si>
  <si>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</si>
  <si>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</si>
  <si>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</si>
  <si>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</si>
  <si>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</si>
  <si>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</si>
  <si>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</si>
  <si>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</si>
  <si>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</si>
  <si>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</si>
  <si>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</si>
  <si>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</si>
  <si>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</si>
  <si>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</si>
  <si>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</si>
  <si>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GZ Dra  / GSC 3907-1832 </t>
  </si>
  <si>
    <t>Dra_GZ.xls</t>
  </si>
  <si>
    <t>EA</t>
  </si>
  <si>
    <t>IBVS 5557 Eph.</t>
  </si>
  <si>
    <t>IBVS 5557</t>
  </si>
  <si>
    <t>Dra</t>
  </si>
  <si>
    <t>Nelson</t>
  </si>
  <si>
    <t>IBVS 6050</t>
  </si>
  <si>
    <t>IBVS 6114</t>
  </si>
  <si>
    <t>I</t>
  </si>
  <si>
    <t>II</t>
  </si>
  <si>
    <t>BAD?</t>
  </si>
  <si>
    <t>Add cycle</t>
  </si>
  <si>
    <t>Old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</si>
</sst>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2" xfId="0" applyFont="1" applyFill="1" applyBorder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GZ Dra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3229</c:v>
                </c:pt>
                <c:pt idx="2">
                  <c:v>3235</c:v>
                </c:pt>
                <c:pt idx="3">
                  <c:v>3424.5</c:v>
                </c:pt>
                <c:pt idx="4">
                  <c:v>3551</c:v>
                </c:pt>
                <c:pt idx="5">
                  <c:v>3566.5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2">
                  <c:v>9.5250000013038516E-3</c:v>
                </c:pt>
                <c:pt idx="3">
                  <c:v>1.0612500002025627E-2</c:v>
                </c:pt>
                <c:pt idx="4">
                  <c:v>9.1450000036275014E-3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15-4553-BFAC-26F6F1D3196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3229</c:v>
                </c:pt>
                <c:pt idx="2">
                  <c:v>3235</c:v>
                </c:pt>
                <c:pt idx="3">
                  <c:v>3424.5</c:v>
                </c:pt>
                <c:pt idx="4">
                  <c:v>3551</c:v>
                </c:pt>
                <c:pt idx="5">
                  <c:v>3566.5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8.7050000001909211E-3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15-4553-BFAC-26F6F1D3196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3229</c:v>
                </c:pt>
                <c:pt idx="2">
                  <c:v>3235</c:v>
                </c:pt>
                <c:pt idx="3">
                  <c:v>3424.5</c:v>
                </c:pt>
                <c:pt idx="4">
                  <c:v>3551</c:v>
                </c:pt>
                <c:pt idx="5">
                  <c:v>3566.5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15-4553-BFAC-26F6F1D3196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3229</c:v>
                </c:pt>
                <c:pt idx="2">
                  <c:v>3235</c:v>
                </c:pt>
                <c:pt idx="3">
                  <c:v>3424.5</c:v>
                </c:pt>
                <c:pt idx="4">
                  <c:v>3551</c:v>
                </c:pt>
                <c:pt idx="5">
                  <c:v>3566.5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15-4553-BFAC-26F6F1D3196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3229</c:v>
                </c:pt>
                <c:pt idx="2">
                  <c:v>3235</c:v>
                </c:pt>
                <c:pt idx="3">
                  <c:v>3424.5</c:v>
                </c:pt>
                <c:pt idx="4">
                  <c:v>3551</c:v>
                </c:pt>
                <c:pt idx="5">
                  <c:v>3566.5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15-4553-BFAC-26F6F1D3196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3229</c:v>
                </c:pt>
                <c:pt idx="2">
                  <c:v>3235</c:v>
                </c:pt>
                <c:pt idx="3">
                  <c:v>3424.5</c:v>
                </c:pt>
                <c:pt idx="4">
                  <c:v>3551</c:v>
                </c:pt>
                <c:pt idx="5">
                  <c:v>3566.5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15-4553-BFAC-26F6F1D3196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5.5999999999999995E-4</c:v>
                  </c:pt>
                  <c:pt idx="3">
                    <c:v>3.4000000000000002E-4</c:v>
                  </c:pt>
                  <c:pt idx="4">
                    <c:v>4.2999999999999999E-4</c:v>
                  </c:pt>
                  <c:pt idx="5">
                    <c:v>1.3799999999999999E-3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3229</c:v>
                </c:pt>
                <c:pt idx="2">
                  <c:v>3235</c:v>
                </c:pt>
                <c:pt idx="3">
                  <c:v>3424.5</c:v>
                </c:pt>
                <c:pt idx="4">
                  <c:v>3551</c:v>
                </c:pt>
                <c:pt idx="5">
                  <c:v>3566.5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15-4553-BFAC-26F6F1D3196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3229</c:v>
                </c:pt>
                <c:pt idx="2">
                  <c:v>3235</c:v>
                </c:pt>
                <c:pt idx="3">
                  <c:v>3424.5</c:v>
                </c:pt>
                <c:pt idx="4">
                  <c:v>3551</c:v>
                </c:pt>
                <c:pt idx="5">
                  <c:v>3566.5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3.0283595449650397E-5</c:v>
                </c:pt>
                <c:pt idx="1">
                  <c:v>9.1208531013498677E-3</c:v>
                </c:pt>
                <c:pt idx="2">
                  <c:v>9.1377448378117433E-3</c:v>
                </c:pt>
                <c:pt idx="3">
                  <c:v>9.6712421810660303E-3</c:v>
                </c:pt>
                <c:pt idx="4">
                  <c:v>1.0027376291470607E-2</c:v>
                </c:pt>
                <c:pt idx="5">
                  <c:v>1.0071013277330456E-2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15-4553-BFAC-26F6F1D3196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3229</c:v>
                </c:pt>
                <c:pt idx="2">
                  <c:v>3235</c:v>
                </c:pt>
                <c:pt idx="3">
                  <c:v>3424.5</c:v>
                </c:pt>
                <c:pt idx="4">
                  <c:v>3551</c:v>
                </c:pt>
                <c:pt idx="5">
                  <c:v>3566.5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5">
                  <c:v>-2.7574999985517934E-3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F15-4553-BFAC-26F6F1D31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711272"/>
        <c:axId val="1"/>
      </c:scatterChart>
      <c:valAx>
        <c:axId val="801711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1711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593984962406015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A52959E-59E4-06DF-6916-0679EFEFF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11"/>
      <c r="F1" s="11" t="s">
        <v>38</v>
      </c>
      <c r="G1" s="9" t="s">
        <v>39</v>
      </c>
      <c r="H1" s="10" t="s">
        <v>40</v>
      </c>
      <c r="I1" s="9">
        <v>48745.843999999997</v>
      </c>
      <c r="J1" s="9">
        <v>2.253355</v>
      </c>
      <c r="K1" s="9" t="s">
        <v>41</v>
      </c>
      <c r="L1" s="9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48745.843999999997</v>
      </c>
      <c r="D4" s="8">
        <v>2.253355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48745.843999999997</v>
      </c>
    </row>
    <row r="8" spans="1:12" x14ac:dyDescent="0.2">
      <c r="A8" t="s">
        <v>2</v>
      </c>
      <c r="C8">
        <f>+D4</f>
        <v>2.253355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3.0283595449650397E-5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2.8152894103128574E-6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6" t="s">
        <v>49</v>
      </c>
      <c r="E13" s="12">
        <v>1</v>
      </c>
    </row>
    <row r="14" spans="1:12" x14ac:dyDescent="0.2">
      <c r="A14" s="11"/>
      <c r="B14" s="11"/>
      <c r="C14" s="11"/>
      <c r="D14" s="16" t="s">
        <v>32</v>
      </c>
      <c r="E14" s="17">
        <f ca="1">NOW()+15018.5+$C$9/24</f>
        <v>60314.55636574074</v>
      </c>
    </row>
    <row r="15" spans="1:12" x14ac:dyDescent="0.2">
      <c r="A15" s="14" t="s">
        <v>16</v>
      </c>
      <c r="B15" s="11"/>
      <c r="C15" s="15">
        <f ca="1">(C7+C11)+(C8+C12)*INT(MAX(F21:F3533))</f>
        <v>56781.317999605635</v>
      </c>
      <c r="D15" s="16" t="s">
        <v>50</v>
      </c>
      <c r="E15" s="17">
        <f ca="1">ROUND(2*(E14-$C$7)/$C$8,0)/2+E13</f>
        <v>5135</v>
      </c>
    </row>
    <row r="16" spans="1:12" x14ac:dyDescent="0.2">
      <c r="A16" s="18" t="s">
        <v>3</v>
      </c>
      <c r="B16" s="11"/>
      <c r="C16" s="19">
        <f ca="1">+C8+C12</f>
        <v>2.2533578152894105</v>
      </c>
      <c r="D16" s="16" t="s">
        <v>33</v>
      </c>
      <c r="E16" s="26">
        <f ca="1">ROUND(2*(E14-$C$15)/$C$16,0)/2+E13</f>
        <v>1569</v>
      </c>
    </row>
    <row r="17" spans="1:18" ht="13.5" thickBot="1" x14ac:dyDescent="0.25">
      <c r="A17" s="16" t="s">
        <v>29</v>
      </c>
      <c r="B17" s="11"/>
      <c r="C17" s="11">
        <f>COUNT(C21:C2191)</f>
        <v>6</v>
      </c>
      <c r="D17" s="16" t="s">
        <v>34</v>
      </c>
      <c r="E17" s="20">
        <f ca="1">+$C$15+$C$16*E16-15018.5-$C$9/24</f>
        <v>45298.732245128056</v>
      </c>
    </row>
    <row r="18" spans="1:18" ht="14.25" thickTop="1" thickBot="1" x14ac:dyDescent="0.25">
      <c r="A18" s="18" t="s">
        <v>4</v>
      </c>
      <c r="B18" s="11"/>
      <c r="C18" s="21">
        <f ca="1">+C15</f>
        <v>56781.317999605635</v>
      </c>
      <c r="D18" s="22">
        <f ca="1">+C16</f>
        <v>2.2533578152894105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  <c r="R20" s="32" t="s">
        <v>48</v>
      </c>
    </row>
    <row r="21" spans="1:18" x14ac:dyDescent="0.2">
      <c r="A21" t="str">
        <f>$K$1</f>
        <v>IBVS 5557</v>
      </c>
      <c r="C21" s="9">
        <f>+$C$4</f>
        <v>48745.843999999997</v>
      </c>
      <c r="D21" s="9" t="s">
        <v>12</v>
      </c>
      <c r="E21">
        <f t="shared" ref="E21:E26" si="0">+(C21-C$7)/C$8</f>
        <v>0</v>
      </c>
      <c r="F21">
        <f t="shared" ref="F21:F26" si="1">ROUND(2*E21,0)/2</f>
        <v>0</v>
      </c>
      <c r="G21">
        <f>+C21-(C$7+F21*C$8)</f>
        <v>0</v>
      </c>
      <c r="H21">
        <f>+G21</f>
        <v>0</v>
      </c>
      <c r="O21">
        <f t="shared" ref="O21:O26" ca="1" si="2">+C$11+C$12*$F21</f>
        <v>3.0283595449650397E-5</v>
      </c>
      <c r="Q21" s="2">
        <f t="shared" ref="Q21:Q26" si="3">+C21-15018.5</f>
        <v>33727.343999999997</v>
      </c>
    </row>
    <row r="22" spans="1:18" x14ac:dyDescent="0.2">
      <c r="A22" s="4" t="s">
        <v>44</v>
      </c>
      <c r="C22" s="9">
        <v>56021.936000000002</v>
      </c>
      <c r="D22" s="9">
        <v>1E-3</v>
      </c>
      <c r="E22">
        <f t="shared" si="0"/>
        <v>3229.003863128537</v>
      </c>
      <c r="F22">
        <f t="shared" si="1"/>
        <v>3229</v>
      </c>
      <c r="G22">
        <f>+C22-(C$7+F22*C$8)</f>
        <v>8.7050000001909211E-3</v>
      </c>
      <c r="I22">
        <f>+G22</f>
        <v>8.7050000001909211E-3</v>
      </c>
      <c r="O22">
        <f t="shared" ca="1" si="2"/>
        <v>9.1208531013498677E-3</v>
      </c>
      <c r="Q22" s="2">
        <f t="shared" si="3"/>
        <v>41003.436000000002</v>
      </c>
    </row>
    <row r="23" spans="1:18" x14ac:dyDescent="0.2">
      <c r="A23" s="30" t="s">
        <v>45</v>
      </c>
      <c r="B23" s="31" t="s">
        <v>46</v>
      </c>
      <c r="C23" s="30">
        <v>56035.45695</v>
      </c>
      <c r="D23" s="30">
        <v>5.5999999999999995E-4</v>
      </c>
      <c r="E23">
        <f t="shared" si="0"/>
        <v>3235.0042270303625</v>
      </c>
      <c r="F23">
        <f t="shared" si="1"/>
        <v>3235</v>
      </c>
      <c r="G23">
        <f>+C23-(C$7+F23*C$8)</f>
        <v>9.5250000013038516E-3</v>
      </c>
      <c r="H23">
        <f>+G23</f>
        <v>9.5250000013038516E-3</v>
      </c>
      <c r="O23">
        <f t="shared" ca="1" si="2"/>
        <v>9.1377448378117433E-3</v>
      </c>
      <c r="Q23" s="2">
        <f t="shared" si="3"/>
        <v>41016.95695</v>
      </c>
    </row>
    <row r="24" spans="1:18" x14ac:dyDescent="0.2">
      <c r="A24" s="30" t="s">
        <v>45</v>
      </c>
      <c r="B24" s="31" t="s">
        <v>47</v>
      </c>
      <c r="C24" s="30">
        <v>56462.468809999998</v>
      </c>
      <c r="D24" s="30">
        <v>3.4000000000000002E-4</v>
      </c>
      <c r="E24">
        <f t="shared" si="0"/>
        <v>3424.5047096440644</v>
      </c>
      <c r="F24">
        <f t="shared" si="1"/>
        <v>3424.5</v>
      </c>
      <c r="G24">
        <f>+C24-(C$7+F24*C$8)</f>
        <v>1.0612500002025627E-2</v>
      </c>
      <c r="H24">
        <f>+G24</f>
        <v>1.0612500002025627E-2</v>
      </c>
      <c r="O24">
        <f t="shared" ca="1" si="2"/>
        <v>9.6712421810660303E-3</v>
      </c>
      <c r="Q24" s="2">
        <f t="shared" si="3"/>
        <v>41443.968809999998</v>
      </c>
    </row>
    <row r="25" spans="1:18" x14ac:dyDescent="0.2">
      <c r="A25" s="30" t="s">
        <v>45</v>
      </c>
      <c r="B25" s="31" t="s">
        <v>46</v>
      </c>
      <c r="C25" s="30">
        <v>56747.516750000003</v>
      </c>
      <c r="D25" s="30">
        <v>4.2999999999999999E-4</v>
      </c>
      <c r="E25">
        <f t="shared" si="0"/>
        <v>3551.0040583929322</v>
      </c>
      <c r="F25">
        <f t="shared" si="1"/>
        <v>3551</v>
      </c>
      <c r="G25">
        <f>+C25-(C$7+F25*C$8)</f>
        <v>9.1450000036275014E-3</v>
      </c>
      <c r="H25">
        <f>+G25</f>
        <v>9.1450000036275014E-3</v>
      </c>
      <c r="O25">
        <f t="shared" ca="1" si="2"/>
        <v>1.0027376291470607E-2</v>
      </c>
      <c r="Q25" s="2">
        <f t="shared" si="3"/>
        <v>41729.016750000003</v>
      </c>
    </row>
    <row r="26" spans="1:18" x14ac:dyDescent="0.2">
      <c r="A26" s="30" t="s">
        <v>45</v>
      </c>
      <c r="B26" s="31" t="s">
        <v>47</v>
      </c>
      <c r="C26" s="30">
        <v>56782.431850000001</v>
      </c>
      <c r="D26" s="30">
        <v>1.3799999999999999E-3</v>
      </c>
      <c r="E26">
        <f t="shared" si="0"/>
        <v>3566.4987762691649</v>
      </c>
      <c r="F26">
        <f t="shared" si="1"/>
        <v>3566.5</v>
      </c>
      <c r="O26">
        <f t="shared" ca="1" si="2"/>
        <v>1.0071013277330456E-2</v>
      </c>
      <c r="Q26" s="2">
        <f t="shared" si="3"/>
        <v>41763.931850000001</v>
      </c>
      <c r="R26">
        <f>+C26-(C$7+F26*C$8)</f>
        <v>-2.7574999985517934E-3</v>
      </c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2024-01-05T00:21:10Z</dcterms:modified>
</cp:coreProperties>
</file>