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562C21C-2516-465C-82F1-8494754ADD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/>
  <c r="K32" i="1"/>
  <c r="Q32" i="1"/>
  <c r="E33" i="1"/>
  <c r="F33" i="1"/>
  <c r="G33" i="1"/>
  <c r="K33" i="1"/>
  <c r="Q33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27" i="1"/>
  <c r="F27" i="1"/>
  <c r="G27" i="1"/>
  <c r="K27" i="1"/>
  <c r="C9" i="1"/>
  <c r="D9" i="1"/>
  <c r="Q28" i="1"/>
  <c r="Q29" i="1"/>
  <c r="Q30" i="1"/>
  <c r="Q31" i="1"/>
  <c r="Q27" i="1"/>
  <c r="Q23" i="1"/>
  <c r="Q24" i="1"/>
  <c r="Q25" i="1"/>
  <c r="Q26" i="1"/>
  <c r="Q22" i="1"/>
  <c r="E21" i="1"/>
  <c r="F21" i="1"/>
  <c r="G21" i="1"/>
  <c r="I21" i="1"/>
  <c r="F16" i="1"/>
  <c r="F17" i="1" s="1"/>
  <c r="C17" i="1"/>
  <c r="Q21" i="1"/>
  <c r="C11" i="1"/>
  <c r="C12" i="1"/>
  <c r="C16" i="1" l="1"/>
  <c r="D18" i="1" s="1"/>
  <c r="O30" i="1"/>
  <c r="O23" i="1"/>
  <c r="O32" i="1"/>
  <c r="O26" i="1"/>
  <c r="O21" i="1"/>
  <c r="O25" i="1"/>
  <c r="O29" i="1"/>
  <c r="O24" i="1"/>
  <c r="O28" i="1"/>
  <c r="C15" i="1"/>
  <c r="O31" i="1"/>
  <c r="O22" i="1"/>
  <c r="O33" i="1"/>
  <c r="O27" i="1"/>
  <c r="F18" i="1" l="1"/>
  <c r="F19" i="1" s="1"/>
  <c r="C18" i="1"/>
</calcChain>
</file>

<file path=xl/sharedStrings.xml><?xml version="1.0" encoding="utf-8"?>
<sst xmlns="http://schemas.openxmlformats.org/spreadsheetml/2006/main" count="73" uniqueCount="54">
  <si>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</si>
  <si>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</si>
  <si>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</si>
  <si>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</si>
  <si>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</si>
  <si>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</si>
  <si>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</si>
  <si>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</si>
  <si>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</si>
  <si>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</si>
  <si>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</si>
  <si>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</si>
  <si>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</si>
  <si>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</si>
  <si>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</si>
  <si>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</si>
  <si>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</si>
  <si>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</si>
  <si>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</si>
  <si>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</si>
  <si>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</si>
  <si>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</si>
  <si>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</si>
  <si>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</si>
  <si>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</si>
  <si>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</si>
  <si>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</si>
  <si>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</si>
  <si>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</si>
  <si>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</si>
  <si>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</si>
  <si>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</si>
  <si>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</si>
  <si>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</si>
  <si>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</si>
  <si>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</si>
  <si>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</si>
  <si>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</si>
  <si>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</si>
  <si>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</si>
  <si>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</si>
  <si>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</si>
  <si>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HZ Dra / GSC 4449-1217 / HD 187708</t>
  </si>
  <si>
    <t>EA</t>
  </si>
  <si>
    <t>IBVS 5943</t>
  </si>
  <si>
    <t>I</t>
  </si>
  <si>
    <t>IBVS 5958</t>
  </si>
  <si>
    <t>II</t>
  </si>
  <si>
    <t>OEJV 0094</t>
  </si>
  <si>
    <t>OEJV 0160</t>
  </si>
  <si>
    <t>OEJV 0168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</si>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</sst>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HZ Dra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6992481203006"/>
          <c:y val="0.14035127795846455"/>
          <c:w val="0.765413533834586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7-48F8-BB66-5EFC34EE54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7-48F8-BB66-5EFC34EE54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7-48F8-BB66-5EFC34EE54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-7.1693999998387881E-2</c:v>
                </c:pt>
                <c:pt idx="2">
                  <c:v>-7.6478999995742925E-2</c:v>
                </c:pt>
                <c:pt idx="3">
                  <c:v>-7.45249999963562E-2</c:v>
                </c:pt>
                <c:pt idx="4">
                  <c:v>-7.4211999999533873E-2</c:v>
                </c:pt>
                <c:pt idx="5">
                  <c:v>-7.3156499995093327E-2</c:v>
                </c:pt>
                <c:pt idx="6">
                  <c:v>-7.7799999999115244E-2</c:v>
                </c:pt>
                <c:pt idx="7">
                  <c:v>-9.2453999997815117E-2</c:v>
                </c:pt>
                <c:pt idx="8">
                  <c:v>-9.2413999998825602E-2</c:v>
                </c:pt>
                <c:pt idx="9">
                  <c:v>-9.1593999997712672E-2</c:v>
                </c:pt>
                <c:pt idx="10">
                  <c:v>-9.0276000002631918E-2</c:v>
                </c:pt>
                <c:pt idx="11">
                  <c:v>-0.10432000000582775</c:v>
                </c:pt>
                <c:pt idx="12">
                  <c:v>-9.7643999826686922E-2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7-48F8-BB66-5EFC34EE54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7-48F8-BB66-5EFC34EE54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7-48F8-BB66-5EFC34EE54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7-48F8-BB66-5EFC34EE54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4.8725991940602315E-3</c:v>
                </c:pt>
                <c:pt idx="1">
                  <c:v>-6.6381719826710997E-2</c:v>
                </c:pt>
                <c:pt idx="2">
                  <c:v>-7.6229803260412329E-2</c:v>
                </c:pt>
                <c:pt idx="3">
                  <c:v>-7.6431345433009015E-2</c:v>
                </c:pt>
                <c:pt idx="4">
                  <c:v>-7.6513794503616742E-2</c:v>
                </c:pt>
                <c:pt idx="5">
                  <c:v>-7.6619146093837742E-2</c:v>
                </c:pt>
                <c:pt idx="6">
                  <c:v>-8.2248585414776781E-2</c:v>
                </c:pt>
                <c:pt idx="7">
                  <c:v>-8.9467459596876006E-2</c:v>
                </c:pt>
                <c:pt idx="8">
                  <c:v>-8.9467459596876006E-2</c:v>
                </c:pt>
                <c:pt idx="9">
                  <c:v>-8.9467459596876006E-2</c:v>
                </c:pt>
                <c:pt idx="10">
                  <c:v>-9.4267827707815083E-2</c:v>
                </c:pt>
                <c:pt idx="11">
                  <c:v>-9.8463569300964116E-2</c:v>
                </c:pt>
                <c:pt idx="12">
                  <c:v>-0.10101032948195851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7-48F8-BB66-5EFC34EE54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E7-48F8-BB66-5EFC34EE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574952"/>
        <c:axId val="1"/>
      </c:scatterChart>
      <c:valAx>
        <c:axId val="619574952"/>
        <c:scaling>
          <c:orientation val="minMax"/>
          <c:max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3759398496240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57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09B3DE-4D7A-34A1-2EF8-5EB1539E7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s">
        <v>43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8">
        <v>48500.764999999999</v>
      </c>
      <c r="D7" s="29" t="s">
        <v>41</v>
      </c>
    </row>
    <row r="8" spans="1:6">
      <c r="A8" t="s">
        <v>6</v>
      </c>
      <c r="C8" s="8">
        <v>0.77294300000000005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4.8725991940602315E-3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-9.161007845303577E-6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57434.33918367052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0.77293383899215473</v>
      </c>
      <c r="E16" s="14" t="s">
        <v>33</v>
      </c>
      <c r="F16" s="15">
        <f ca="1">NOW()+15018.5+$C$5/24</f>
        <v>60314.540625578702</v>
      </c>
    </row>
    <row r="17" spans="1:21" ht="13.5" thickBot="1">
      <c r="A17" s="14" t="s">
        <v>30</v>
      </c>
      <c r="B17" s="10"/>
      <c r="C17" s="10">
        <f>COUNT(C21:C2191)</f>
        <v>13</v>
      </c>
      <c r="E17" s="14" t="s">
        <v>38</v>
      </c>
      <c r="F17" s="15">
        <f ca="1">ROUND(2*(F16-$C$7)/$C$8,0)/2+F15</f>
        <v>15285</v>
      </c>
    </row>
    <row r="18" spans="1:21" ht="14.25" thickTop="1" thickBot="1">
      <c r="A18" s="16" t="s">
        <v>8</v>
      </c>
      <c r="B18" s="10"/>
      <c r="C18" s="19">
        <f ca="1">+C15</f>
        <v>57434.33918367052</v>
      </c>
      <c r="D18" s="20">
        <f ca="1">+C16</f>
        <v>0.77293383899215473</v>
      </c>
      <c r="E18" s="14" t="s">
        <v>39</v>
      </c>
      <c r="F18" s="23">
        <f ca="1">ROUND(2*(F16-$C$15)/$C$16,0)/2+F15</f>
        <v>3727.5</v>
      </c>
    </row>
    <row r="19" spans="1:21" ht="13.5" thickTop="1">
      <c r="E19" s="14" t="s">
        <v>34</v>
      </c>
      <c r="F19" s="18">
        <f ca="1">+$C$15+$C$16*F18-15018.5-$C$5/24</f>
        <v>45297.345901847111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51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s="30" t="s">
        <v>41</v>
      </c>
      <c r="B21" s="30"/>
      <c r="C21" s="31">
        <v>48500.764999999999</v>
      </c>
      <c r="D21" s="31" t="s">
        <v>16</v>
      </c>
      <c r="E21">
        <f>+(C21-C$7)/C$8</f>
        <v>0</v>
      </c>
      <c r="F21">
        <f t="shared" ref="F21:F31" si="0">ROUND(2*E21,0)/2</f>
        <v>0</v>
      </c>
      <c r="G21">
        <f>+C21-(C$7+F21*C$8)</f>
        <v>0</v>
      </c>
      <c r="I21">
        <f>+G21</f>
        <v>0</v>
      </c>
      <c r="O21">
        <f ca="1">+C$11+C$12*$F21</f>
        <v>4.8725991940602315E-3</v>
      </c>
      <c r="Q21" s="2">
        <f>+C21-15018.5</f>
        <v>33482.264999999999</v>
      </c>
    </row>
    <row r="22" spans="1:21">
      <c r="A22" s="32" t="s">
        <v>48</v>
      </c>
      <c r="B22" s="33" t="s">
        <v>45</v>
      </c>
      <c r="C22" s="32">
        <v>54512.643960000001</v>
      </c>
      <c r="D22" s="32">
        <v>4.0000000000000002E-4</v>
      </c>
      <c r="E22">
        <f>+(C22-C$7)/C$8</f>
        <v>7777.9072454243087</v>
      </c>
      <c r="F22">
        <f t="shared" si="0"/>
        <v>7778</v>
      </c>
      <c r="G22">
        <f>+C22-(C$7+F22*C$8)</f>
        <v>-7.1693999998387881E-2</v>
      </c>
      <c r="K22">
        <f t="shared" ref="K22:K31" si="1">+G22</f>
        <v>-7.1693999998387881E-2</v>
      </c>
      <c r="O22">
        <f ca="1">+C$11+C$12*$F22</f>
        <v>-6.6381719826710997E-2</v>
      </c>
      <c r="Q22" s="2">
        <f>+C22-15018.5</f>
        <v>39494.143960000001</v>
      </c>
    </row>
    <row r="23" spans="1:21">
      <c r="A23" s="32" t="s">
        <v>44</v>
      </c>
      <c r="B23" s="33" t="s">
        <v>45</v>
      </c>
      <c r="C23" s="32">
        <v>55343.552900000002</v>
      </c>
      <c r="D23" s="32">
        <v>2.9999999999999997E-4</v>
      </c>
      <c r="E23">
        <f>+(C23-C$7)/C$8</f>
        <v>8852.9010547996459</v>
      </c>
      <c r="F23">
        <f t="shared" si="0"/>
        <v>8853</v>
      </c>
      <c r="G23">
        <f>+C23-(C$7+F23*C$8)</f>
        <v>-7.6478999995742925E-2</v>
      </c>
      <c r="K23">
        <f t="shared" si="1"/>
        <v>-7.6478999995742925E-2</v>
      </c>
      <c r="O23">
        <f ca="1">+C$11+C$12*$F23</f>
        <v>-7.6229803260412329E-2</v>
      </c>
      <c r="Q23" s="2">
        <f>+C23-15018.5</f>
        <v>40325.052900000002</v>
      </c>
    </row>
    <row r="24" spans="1:21">
      <c r="A24" s="32" t="s">
        <v>44</v>
      </c>
      <c r="B24" s="33" t="s">
        <v>45</v>
      </c>
      <c r="C24" s="32">
        <v>55360.559600000001</v>
      </c>
      <c r="D24" s="32">
        <v>5.9999999999999995E-4</v>
      </c>
      <c r="E24">
        <f t="shared" ref="E24:E31" si="2">+(C24-C$7)/C$8</f>
        <v>8874.9035827997668</v>
      </c>
      <c r="F24">
        <f t="shared" si="0"/>
        <v>8875</v>
      </c>
      <c r="G24">
        <f t="shared" ref="G24:G31" si="3">+C24-(C$7+F24*C$8)</f>
        <v>-7.45249999963562E-2</v>
      </c>
      <c r="K24">
        <f t="shared" si="1"/>
        <v>-7.45249999963562E-2</v>
      </c>
      <c r="O24">
        <f t="shared" ref="O24:O31" ca="1" si="4">+C$11+C$12*$F24</f>
        <v>-7.6431345433009015E-2</v>
      </c>
      <c r="Q24" s="2">
        <f t="shared" ref="Q24:Q31" si="5">+C24-15018.5</f>
        <v>40342.059600000001</v>
      </c>
    </row>
    <row r="25" spans="1:21">
      <c r="A25" s="32" t="s">
        <v>46</v>
      </c>
      <c r="B25" s="33" t="s">
        <v>45</v>
      </c>
      <c r="C25" s="32">
        <v>55367.5164</v>
      </c>
      <c r="D25" s="32">
        <v>4.0000000000000002E-4</v>
      </c>
      <c r="E25">
        <f t="shared" si="2"/>
        <v>8883.9039877455398</v>
      </c>
      <c r="F25">
        <f t="shared" si="0"/>
        <v>8884</v>
      </c>
      <c r="G25">
        <f t="shared" si="3"/>
        <v>-7.4211999999533873E-2</v>
      </c>
      <c r="K25">
        <f t="shared" si="1"/>
        <v>-7.4211999999533873E-2</v>
      </c>
      <c r="O25">
        <f t="shared" ca="1" si="4"/>
        <v>-7.6513794503616742E-2</v>
      </c>
      <c r="Q25" s="2">
        <f t="shared" si="5"/>
        <v>40349.0164</v>
      </c>
    </row>
    <row r="26" spans="1:21">
      <c r="A26" s="32" t="s">
        <v>46</v>
      </c>
      <c r="B26" s="33" t="s">
        <v>47</v>
      </c>
      <c r="C26" s="32">
        <v>55376.406300000002</v>
      </c>
      <c r="D26" s="32">
        <v>6.9999999999999999E-4</v>
      </c>
      <c r="E26">
        <f t="shared" si="2"/>
        <v>8895.4053533054866</v>
      </c>
      <c r="F26">
        <f t="shared" si="0"/>
        <v>8895.5</v>
      </c>
      <c r="G26">
        <f t="shared" si="3"/>
        <v>-7.3156499995093327E-2</v>
      </c>
      <c r="K26">
        <f t="shared" si="1"/>
        <v>-7.3156499995093327E-2</v>
      </c>
      <c r="O26">
        <f t="shared" ca="1" si="4"/>
        <v>-7.6619146093837742E-2</v>
      </c>
      <c r="Q26" s="2">
        <f t="shared" si="5"/>
        <v>40357.906300000002</v>
      </c>
    </row>
    <row r="27" spans="1:21">
      <c r="A27" s="37" t="s">
        <v>49</v>
      </c>
      <c r="B27" s="38" t="s">
        <v>45</v>
      </c>
      <c r="C27" s="31">
        <v>55851.37513</v>
      </c>
      <c r="D27" s="31">
        <v>5.9999999999999995E-4</v>
      </c>
      <c r="E27" s="30">
        <f t="shared" si="2"/>
        <v>9509.8993457473589</v>
      </c>
      <c r="F27">
        <f t="shared" si="0"/>
        <v>9510</v>
      </c>
      <c r="G27">
        <f t="shared" si="3"/>
        <v>-7.7799999999115244E-2</v>
      </c>
      <c r="K27">
        <f t="shared" si="1"/>
        <v>-7.7799999999115244E-2</v>
      </c>
      <c r="O27">
        <f t="shared" ca="1" si="4"/>
        <v>-8.2248585414776781E-2</v>
      </c>
      <c r="Q27" s="2">
        <f t="shared" si="5"/>
        <v>40832.87513</v>
      </c>
    </row>
    <row r="28" spans="1:21">
      <c r="A28" s="34" t="s">
        <v>50</v>
      </c>
      <c r="B28" s="35" t="s">
        <v>45</v>
      </c>
      <c r="C28" s="36">
        <v>56460.439559999999</v>
      </c>
      <c r="D28" s="34">
        <v>8.0000000000000004E-4</v>
      </c>
      <c r="E28">
        <f t="shared" si="2"/>
        <v>10297.880387040181</v>
      </c>
      <c r="F28">
        <f t="shared" si="0"/>
        <v>10298</v>
      </c>
      <c r="G28">
        <f t="shared" si="3"/>
        <v>-9.2453999997815117E-2</v>
      </c>
      <c r="K28">
        <f t="shared" si="1"/>
        <v>-9.2453999997815117E-2</v>
      </c>
      <c r="O28">
        <f t="shared" ca="1" si="4"/>
        <v>-8.9467459596876006E-2</v>
      </c>
      <c r="Q28" s="2">
        <f t="shared" si="5"/>
        <v>41441.939559999999</v>
      </c>
    </row>
    <row r="29" spans="1:21">
      <c r="A29" s="34" t="s">
        <v>50</v>
      </c>
      <c r="B29" s="35" t="s">
        <v>45</v>
      </c>
      <c r="C29" s="36">
        <v>56460.439599999998</v>
      </c>
      <c r="D29" s="34">
        <v>1.1999999999999999E-3</v>
      </c>
      <c r="E29">
        <f t="shared" si="2"/>
        <v>10297.880438790438</v>
      </c>
      <c r="F29">
        <f t="shared" si="0"/>
        <v>10298</v>
      </c>
      <c r="G29">
        <f t="shared" si="3"/>
        <v>-9.2413999998825602E-2</v>
      </c>
      <c r="K29">
        <f t="shared" si="1"/>
        <v>-9.2413999998825602E-2</v>
      </c>
      <c r="O29">
        <f t="shared" ca="1" si="4"/>
        <v>-8.9467459596876006E-2</v>
      </c>
      <c r="Q29" s="2">
        <f t="shared" si="5"/>
        <v>41441.939599999998</v>
      </c>
    </row>
    <row r="30" spans="1:21">
      <c r="A30" s="34" t="s">
        <v>50</v>
      </c>
      <c r="B30" s="35" t="s">
        <v>45</v>
      </c>
      <c r="C30" s="36">
        <v>56460.440419999999</v>
      </c>
      <c r="D30" s="34">
        <v>2.2000000000000001E-3</v>
      </c>
      <c r="E30">
        <f t="shared" si="2"/>
        <v>10297.881499670737</v>
      </c>
      <c r="F30">
        <f t="shared" si="0"/>
        <v>10298</v>
      </c>
      <c r="G30">
        <f t="shared" si="3"/>
        <v>-9.1593999997712672E-2</v>
      </c>
      <c r="K30">
        <f t="shared" si="1"/>
        <v>-9.1593999997712672E-2</v>
      </c>
      <c r="O30">
        <f t="shared" ca="1" si="4"/>
        <v>-8.9467459596876006E-2</v>
      </c>
      <c r="Q30" s="2">
        <f t="shared" si="5"/>
        <v>41441.940419999999</v>
      </c>
    </row>
    <row r="31" spans="1:21">
      <c r="A31" s="34" t="s">
        <v>50</v>
      </c>
      <c r="B31" s="35" t="s">
        <v>45</v>
      </c>
      <c r="C31" s="36">
        <v>56865.46387</v>
      </c>
      <c r="D31" s="34">
        <v>5.9999999999999995E-4</v>
      </c>
      <c r="E31">
        <f t="shared" si="2"/>
        <v>10821.883204841753</v>
      </c>
      <c r="F31">
        <f t="shared" si="0"/>
        <v>10822</v>
      </c>
      <c r="G31">
        <f t="shared" si="3"/>
        <v>-9.0276000002631918E-2</v>
      </c>
      <c r="K31">
        <f t="shared" si="1"/>
        <v>-9.0276000002631918E-2</v>
      </c>
      <c r="O31">
        <f t="shared" ca="1" si="4"/>
        <v>-9.4267827707815083E-2</v>
      </c>
      <c r="Q31" s="2">
        <f t="shared" si="5"/>
        <v>41846.96387</v>
      </c>
    </row>
    <row r="32" spans="1:21">
      <c r="A32" s="39" t="s">
        <v>52</v>
      </c>
      <c r="B32" s="40" t="s">
        <v>45</v>
      </c>
      <c r="C32" s="41">
        <v>57219.457719999999</v>
      </c>
      <c r="D32" s="41">
        <v>2.9999999999999997E-4</v>
      </c>
      <c r="E32">
        <f>+(C32-C$7)/C$8</f>
        <v>11279.865035326018</v>
      </c>
      <c r="F32">
        <f>ROUND(2*E32,0)/2</f>
        <v>11280</v>
      </c>
      <c r="G32">
        <f>+C32-(C$7+F32*C$8)</f>
        <v>-0.10432000000582775</v>
      </c>
      <c r="K32">
        <f>+G32</f>
        <v>-0.10432000000582775</v>
      </c>
      <c r="O32">
        <f ca="1">+C$11+C$12*$F32</f>
        <v>-9.8463569300964116E-2</v>
      </c>
      <c r="Q32" s="2">
        <f>+C32-15018.5</f>
        <v>42200.957719999999</v>
      </c>
    </row>
    <row r="33" spans="1:17">
      <c r="A33" s="42" t="s">
        <v>53</v>
      </c>
      <c r="B33" s="43" t="s">
        <v>45</v>
      </c>
      <c r="C33" s="44">
        <v>57434.342550000176</v>
      </c>
      <c r="D33" s="44">
        <v>4.0000000000000002E-4</v>
      </c>
      <c r="E33">
        <f>+(C33-C$7)/C$8</f>
        <v>11557.873672444379</v>
      </c>
      <c r="F33">
        <f>ROUND(2*E33,0)/2</f>
        <v>11558</v>
      </c>
      <c r="G33">
        <f>+C33-(C$7+F33*C$8)</f>
        <v>-9.7643999826686922E-2</v>
      </c>
      <c r="K33">
        <f>+G33</f>
        <v>-9.7643999826686922E-2</v>
      </c>
      <c r="O33">
        <f ca="1">+C$11+C$12*$F33</f>
        <v>-0.10101032948195851</v>
      </c>
      <c r="Q33" s="2">
        <f>+C33-15018.5</f>
        <v>42415.842550000176</v>
      </c>
    </row>
    <row r="34" spans="1:17">
      <c r="C34" s="8"/>
      <c r="D34" s="8"/>
    </row>
    <row r="35" spans="1:17">
      <c r="C35" s="8"/>
      <c r="D35" s="8"/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3:D33" name="Range1"/>
  </protectedRanges>
  <phoneticPr fontId="7" type="noConversion"/>
  <hyperlinks>
    <hyperlink ref="H659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2024-01-04T23:58:30Z</dcterms:modified>
</cp:coreProperties>
</file>