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7B22E11-861A-4C78-ABC6-F6019CCE9691}" xr6:coauthVersionLast="47" xr6:coauthVersionMax="47" xr10:uidLastSave="{00000000-0000-0000-0000-000000000000}"/>
  <bookViews>
    <workbookView xWindow="360" yWindow="165" windowWidth="17565" windowHeight="1497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4" i="1"/>
  <c r="F24" i="1" s="1"/>
  <c r="G24" i="1" s="1"/>
  <c r="K24" i="1" s="1"/>
  <c r="Q24" i="1"/>
  <c r="D9" i="1"/>
  <c r="C9" i="1"/>
  <c r="Q23" i="1"/>
  <c r="E21" i="1"/>
  <c r="F21" i="1" s="1"/>
  <c r="G21" i="1" s="1"/>
  <c r="I21" i="1" s="1"/>
  <c r="Q22" i="1"/>
  <c r="E23" i="1"/>
  <c r="F23" i="1"/>
  <c r="G23" i="1" s="1"/>
  <c r="K23" i="1" s="1"/>
  <c r="F16" i="1"/>
  <c r="C17" i="1"/>
  <c r="Q21" i="1"/>
  <c r="E22" i="1"/>
  <c r="F22" i="1"/>
  <c r="G22" i="1" s="1"/>
  <c r="K22" i="1" s="1"/>
  <c r="C12" i="1"/>
  <c r="C11" i="1"/>
  <c r="O25" i="1" l="1"/>
  <c r="O24" i="1"/>
  <c r="O21" i="1"/>
  <c r="O23" i="1"/>
  <c r="O22" i="1"/>
  <c r="C15" i="1"/>
  <c r="F18" i="1" s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<sst xmlns="http://schemas.openxmlformats.org/spreadsheetml/2006/main" count="59" uniqueCount="50">
  <si>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</si>
  <si>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</si>
  <si>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</si>
  <si>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</si>
  <si>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</si>
  <si>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</si>
  <si>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</si>
  <si>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</si>
  <si>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</si>
  <si>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</si>
  <si>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</si>
  <si>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</si>
  <si>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</si>
  <si>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</si>
  <si>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</si>
  <si>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</si>
  <si>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</si>
  <si>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</si>
  <si>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</si>
  <si>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</si>
  <si>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</si>
  <si>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</si>
  <si>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</si>
  <si>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</si>
  <si>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</si>
  <si>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</si>
  <si>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</si>
  <si>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</si>
  <si>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</si>
  <si>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</si>
  <si>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</si>
  <si>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</si>
  <si>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</si>
  <si>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</si>
  <si>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</si>
  <si>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</si>
  <si>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</si>
  <si>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</si>
  <si>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</si>
  <si>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</si>
  <si>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</si>
  <si>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</si>
  <si>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</si>
  <si>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MW Dra</t>
  </si>
  <si>
    <t>G4389-0001</t>
  </si>
  <si>
    <t>EA</t>
  </si>
  <si>
    <t>MW Dra / GSC 4389-0001</t>
  </si>
  <si>
    <t>GCVS</t>
  </si>
  <si>
    <t>IBVS 6149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</si>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</sst>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4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4" borderId="5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5" fillId="24" borderId="5" xfId="0" applyFont="1" applyFill="1" applyBorder="1" applyAlignment="1">
      <alignment horizontal="left" vertic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32" fillId="0" borderId="0" xfId="42" applyFont="1" applyAlignment="1">
      <alignment horizontal="left"/>
    </xf>
    <xf numFmtId="0" fontId="32" fillId="0" borderId="0" xfId="42" applyFont="1" applyAlignment="1">
      <alignment horizontal="left" wrapText="1"/>
    </xf>
    <xf numFmtId="4" fontId="34" fillId="0" borderId="0" xfId="28" applyFont="1" applyBorder="1"/>
    <xf numFmtId="165" fontId="34" fillId="0" borderId="0" xfId="0" applyNumberFormat="1" applyFont="1" applyAlignment="1" applyProtection="1">
      <alignment horizontal="left" vertical="center" wrapText="1"/>
      <protection locked="0"/>
    </xf>
    <xf numFmtId="0" fontId="34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MW Dra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6.3E-3</c:v>
                  </c:pt>
                  <c:pt idx="2">
                    <c:v>2.8999999999999998E-3</c:v>
                  </c:pt>
                  <c:pt idx="3">
                    <c:v>8.9999999999999998E-4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6.3E-3</c:v>
                  </c:pt>
                  <c:pt idx="2">
                    <c:v>2.8999999999999998E-3</c:v>
                  </c:pt>
                  <c:pt idx="3">
                    <c:v>8.9999999999999998E-4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1666</c:v>
                </c:pt>
                <c:pt idx="2">
                  <c:v>1984</c:v>
                </c:pt>
                <c:pt idx="3">
                  <c:v>2648</c:v>
                </c:pt>
                <c:pt idx="4">
                  <c:v>2662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2F-4618-9794-DD2964D2EA7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2.8999999999999998E-3</c:v>
                  </c:pt>
                  <c:pt idx="3">
                    <c:v>8.9999999999999998E-4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2.8999999999999998E-3</c:v>
                  </c:pt>
                  <c:pt idx="3">
                    <c:v>8.9999999999999998E-4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1666</c:v>
                </c:pt>
                <c:pt idx="2">
                  <c:v>1984</c:v>
                </c:pt>
                <c:pt idx="3">
                  <c:v>2648</c:v>
                </c:pt>
                <c:pt idx="4">
                  <c:v>2662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2F-4618-9794-DD2964D2EA7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2.8999999999999998E-3</c:v>
                  </c:pt>
                  <c:pt idx="3">
                    <c:v>8.9999999999999998E-4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2.8999999999999998E-3</c:v>
                  </c:pt>
                  <c:pt idx="3">
                    <c:v>8.9999999999999998E-4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1666</c:v>
                </c:pt>
                <c:pt idx="2">
                  <c:v>1984</c:v>
                </c:pt>
                <c:pt idx="3">
                  <c:v>2648</c:v>
                </c:pt>
                <c:pt idx="4">
                  <c:v>2662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2F-4618-9794-DD2964D2EA7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2.8999999999999998E-3</c:v>
                  </c:pt>
                  <c:pt idx="3">
                    <c:v>8.9999999999999998E-4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2.8999999999999998E-3</c:v>
                  </c:pt>
                  <c:pt idx="3">
                    <c:v>8.9999999999999998E-4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1666</c:v>
                </c:pt>
                <c:pt idx="2">
                  <c:v>1984</c:v>
                </c:pt>
                <c:pt idx="3">
                  <c:v>2648</c:v>
                </c:pt>
                <c:pt idx="4">
                  <c:v>2662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-0.28719999999884749</c:v>
                </c:pt>
                <c:pt idx="2">
                  <c:v>-0.34030000000348082</c:v>
                </c:pt>
                <c:pt idx="3">
                  <c:v>-0.38910000013856916</c:v>
                </c:pt>
                <c:pt idx="4">
                  <c:v>-0.39269999993121019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2F-4618-9794-DD2964D2EA7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2.8999999999999998E-3</c:v>
                  </c:pt>
                  <c:pt idx="3">
                    <c:v>8.9999999999999998E-4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2.8999999999999998E-3</c:v>
                  </c:pt>
                  <c:pt idx="3">
                    <c:v>8.9999999999999998E-4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1666</c:v>
                </c:pt>
                <c:pt idx="2">
                  <c:v>1984</c:v>
                </c:pt>
                <c:pt idx="3">
                  <c:v>2648</c:v>
                </c:pt>
                <c:pt idx="4">
                  <c:v>2662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2F-4618-9794-DD2964D2EA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2.8999999999999998E-3</c:v>
                  </c:pt>
                  <c:pt idx="3">
                    <c:v>8.9999999999999998E-4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2.8999999999999998E-3</c:v>
                  </c:pt>
                  <c:pt idx="3">
                    <c:v>8.9999999999999998E-4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1666</c:v>
                </c:pt>
                <c:pt idx="2">
                  <c:v>1984</c:v>
                </c:pt>
                <c:pt idx="3">
                  <c:v>2648</c:v>
                </c:pt>
                <c:pt idx="4">
                  <c:v>2662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2F-4618-9794-DD2964D2EA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2.8999999999999998E-3</c:v>
                  </c:pt>
                  <c:pt idx="3">
                    <c:v>8.9999999999999998E-4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6.3E-3</c:v>
                  </c:pt>
                  <c:pt idx="2">
                    <c:v>2.8999999999999998E-3</c:v>
                  </c:pt>
                  <c:pt idx="3">
                    <c:v>8.9999999999999998E-4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1666</c:v>
                </c:pt>
                <c:pt idx="2">
                  <c:v>1984</c:v>
                </c:pt>
                <c:pt idx="3">
                  <c:v>2648</c:v>
                </c:pt>
                <c:pt idx="4">
                  <c:v>2662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2F-4618-9794-DD2964D2EA7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1666</c:v>
                </c:pt>
                <c:pt idx="2">
                  <c:v>1984</c:v>
                </c:pt>
                <c:pt idx="3">
                  <c:v>2648</c:v>
                </c:pt>
                <c:pt idx="4">
                  <c:v>2662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-1.6519492927900392E-2</c:v>
                </c:pt>
                <c:pt idx="1">
                  <c:v>-0.26320324560990049</c:v>
                </c:pt>
                <c:pt idx="2">
                  <c:v>-0.31028934005940589</c:v>
                </c:pt>
                <c:pt idx="3">
                  <c:v>-0.40860747438164363</c:v>
                </c:pt>
                <c:pt idx="4">
                  <c:v>-0.41068044709325707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2F-4618-9794-DD2964D2EA7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1666</c:v>
                </c:pt>
                <c:pt idx="2">
                  <c:v>1984</c:v>
                </c:pt>
                <c:pt idx="3">
                  <c:v>2648</c:v>
                </c:pt>
                <c:pt idx="4">
                  <c:v>2662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32F-4618-9794-DD2964D2E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445912"/>
        <c:axId val="1"/>
      </c:scatterChart>
      <c:valAx>
        <c:axId val="805445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445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F33E7FA-1D12-B7C2-5C28-7397D6E4F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46</v>
      </c>
      <c r="F1" s="31" t="s">
        <v>43</v>
      </c>
      <c r="G1" s="32">
        <v>2009</v>
      </c>
      <c r="H1" s="33"/>
      <c r="I1" s="34" t="s">
        <v>44</v>
      </c>
      <c r="J1" s="40" t="s">
        <v>43</v>
      </c>
      <c r="K1" s="35">
        <v>9.5017099999999992</v>
      </c>
      <c r="L1" s="36">
        <v>74.581599999999995</v>
      </c>
      <c r="M1" s="37">
        <v>51284.614999999998</v>
      </c>
      <c r="N1" s="37">
        <v>3.2893500000000002</v>
      </c>
      <c r="O1" s="34" t="s">
        <v>45</v>
      </c>
    </row>
    <row r="2" spans="1:15" x14ac:dyDescent="0.2">
      <c r="A2" t="s">
        <v>25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2</v>
      </c>
      <c r="C4" s="27">
        <v>51284.614999999998</v>
      </c>
      <c r="D4" s="28">
        <v>3.2893500000000002</v>
      </c>
    </row>
    <row r="5" spans="1:15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5" x14ac:dyDescent="0.2">
      <c r="A6" s="5" t="s">
        <v>3</v>
      </c>
    </row>
    <row r="7" spans="1:15" x14ac:dyDescent="0.2">
      <c r="A7" t="s">
        <v>4</v>
      </c>
      <c r="C7" s="8">
        <v>51284.614999999998</v>
      </c>
      <c r="D7" s="29" t="s">
        <v>47</v>
      </c>
    </row>
    <row r="8" spans="1:15" x14ac:dyDescent="0.2">
      <c r="A8" t="s">
        <v>5</v>
      </c>
      <c r="C8" s="8">
        <v>3.2893500000000002</v>
      </c>
      <c r="D8" s="29" t="s">
        <v>47</v>
      </c>
    </row>
    <row r="9" spans="1:15" x14ac:dyDescent="0.2">
      <c r="A9" s="24" t="s">
        <v>34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5" x14ac:dyDescent="0.2">
      <c r="A11" s="10" t="s">
        <v>17</v>
      </c>
      <c r="B11" s="10"/>
      <c r="C11" s="21">
        <f ca="1">INTERCEPT(INDIRECT($D$9):G992,INDIRECT($C$9):F992)</f>
        <v>-1.6519492927900392E-2</v>
      </c>
      <c r="D11" s="3"/>
      <c r="E11" s="10"/>
    </row>
    <row r="12" spans="1:15" x14ac:dyDescent="0.2">
      <c r="A12" s="10" t="s">
        <v>18</v>
      </c>
      <c r="B12" s="10"/>
      <c r="C12" s="21">
        <f ca="1">SLOPE(INDIRECT($D$9):G992,INDIRECT($C$9):F992)</f>
        <v>-1.4806947940096044E-4</v>
      </c>
      <c r="D12" s="3"/>
      <c r="E12" s="10"/>
    </row>
    <row r="13" spans="1:15" x14ac:dyDescent="0.2">
      <c r="A13" s="10" t="s">
        <v>20</v>
      </c>
      <c r="B13" s="10"/>
      <c r="C13" s="3" t="s">
        <v>15</v>
      </c>
    </row>
    <row r="14" spans="1:15" x14ac:dyDescent="0.2">
      <c r="A14" s="10"/>
      <c r="B14" s="10"/>
      <c r="C14" s="10"/>
    </row>
    <row r="15" spans="1:15" x14ac:dyDescent="0.2">
      <c r="A15" s="12" t="s">
        <v>19</v>
      </c>
      <c r="B15" s="10"/>
      <c r="C15" s="13">
        <f ca="1">(C7+C11)+(C8+C12)*INT(MAX(F21:F3533))</f>
        <v>60040.454019552904</v>
      </c>
      <c r="E15" s="14" t="s">
        <v>36</v>
      </c>
      <c r="F15" s="38">
        <v>1</v>
      </c>
    </row>
    <row r="16" spans="1:15" x14ac:dyDescent="0.2">
      <c r="A16" s="16" t="s">
        <v>6</v>
      </c>
      <c r="B16" s="10"/>
      <c r="C16" s="17">
        <f ca="1">+C8+C12</f>
        <v>3.2892019305205991</v>
      </c>
      <c r="E16" s="14" t="s">
        <v>32</v>
      </c>
      <c r="F16" s="39">
        <f ca="1">NOW()+15018.5+$C$5/24</f>
        <v>60314.565543749995</v>
      </c>
    </row>
    <row r="17" spans="1:18" ht="13.5" thickBot="1" x14ac:dyDescent="0.25">
      <c r="A17" s="14" t="s">
        <v>29</v>
      </c>
      <c r="B17" s="10"/>
      <c r="C17" s="10">
        <f>COUNT(C21:C2191)</f>
        <v>5</v>
      </c>
      <c r="E17" s="14" t="s">
        <v>37</v>
      </c>
      <c r="F17" s="15">
        <f ca="1">ROUND(2*(F16-$C$7)/$C$8,0)/2+F15</f>
        <v>2746</v>
      </c>
    </row>
    <row r="18" spans="1:18" ht="14.25" thickTop="1" thickBot="1" x14ac:dyDescent="0.25">
      <c r="A18" s="16" t="s">
        <v>7</v>
      </c>
      <c r="B18" s="10"/>
      <c r="C18" s="19">
        <f ca="1">+C15</f>
        <v>60040.454019552904</v>
      </c>
      <c r="D18" s="20">
        <f ca="1">+C16</f>
        <v>3.2892019305205991</v>
      </c>
      <c r="E18" s="14" t="s">
        <v>38</v>
      </c>
      <c r="F18" s="23">
        <f ca="1">ROUND(2*(F16-$C$15)/$C$16,0)/2+F15</f>
        <v>84.5</v>
      </c>
    </row>
    <row r="19" spans="1:18" ht="13.5" thickTop="1" x14ac:dyDescent="0.2">
      <c r="E19" s="14" t="s">
        <v>33</v>
      </c>
      <c r="F19" s="18">
        <f ca="1">+$C$15+$C$16*F18-15018.5-$C$5/24</f>
        <v>45300.287416015228</v>
      </c>
    </row>
    <row r="20" spans="1:18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R20" s="26" t="s">
        <v>35</v>
      </c>
    </row>
    <row r="21" spans="1:18" x14ac:dyDescent="0.2">
      <c r="A21" t="s">
        <v>47</v>
      </c>
      <c r="C21" s="8">
        <v>51284.614999999998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-1.6519492927900392E-2</v>
      </c>
      <c r="Q21" s="2">
        <f>+C21-15018.5</f>
        <v>36266.114999999998</v>
      </c>
    </row>
    <row r="22" spans="1:18" x14ac:dyDescent="0.2">
      <c r="A22" s="41" t="s">
        <v>48</v>
      </c>
      <c r="B22" s="42" t="s">
        <v>1</v>
      </c>
      <c r="C22" s="41">
        <v>56764.384899999997</v>
      </c>
      <c r="D22" s="41">
        <v>6.3E-3</v>
      </c>
      <c r="E22">
        <f>+(C22-C$7)/C$8</f>
        <v>1665.9126879170653</v>
      </c>
      <c r="F22">
        <f>ROUND(2*E22,0)/2</f>
        <v>1666</v>
      </c>
      <c r="G22">
        <f>+C22-(C$7+F22*C$8)</f>
        <v>-0.28719999999884749</v>
      </c>
      <c r="K22">
        <f>+G22</f>
        <v>-0.28719999999884749</v>
      </c>
      <c r="O22">
        <f ca="1">+C$11+C$12*$F22</f>
        <v>-0.26320324560990049</v>
      </c>
      <c r="Q22" s="2">
        <f>+C22-15018.5</f>
        <v>41745.884899999997</v>
      </c>
    </row>
    <row r="23" spans="1:18" x14ac:dyDescent="0.2">
      <c r="A23" s="43" t="s">
        <v>0</v>
      </c>
      <c r="B23" s="44" t="s">
        <v>1</v>
      </c>
      <c r="C23" s="44">
        <v>57810.345099999999</v>
      </c>
      <c r="D23" s="44">
        <v>2.8999999999999998E-3</v>
      </c>
      <c r="E23">
        <f>+(C23-C$7)/C$8</f>
        <v>1983.8965449100888</v>
      </c>
      <c r="F23">
        <f>ROUND(2*E23,0)/2</f>
        <v>1984</v>
      </c>
      <c r="G23">
        <f>+C23-(C$7+F23*C$8)</f>
        <v>-0.34030000000348082</v>
      </c>
      <c r="K23">
        <f>+G23</f>
        <v>-0.34030000000348082</v>
      </c>
      <c r="O23">
        <f ca="1">+C$11+C$12*$F23</f>
        <v>-0.31028934005940589</v>
      </c>
      <c r="Q23" s="2">
        <f>+C23-15018.5</f>
        <v>42791.845099999999</v>
      </c>
    </row>
    <row r="24" spans="1:18" x14ac:dyDescent="0.2">
      <c r="A24" s="45" t="s">
        <v>49</v>
      </c>
      <c r="B24" s="45" t="s">
        <v>1</v>
      </c>
      <c r="C24" s="46">
        <v>59994.424699999858</v>
      </c>
      <c r="D24" s="47">
        <v>8.9999999999999998E-4</v>
      </c>
      <c r="E24">
        <f>+(C24-C$7)/C$8</f>
        <v>2647.8817091522214</v>
      </c>
      <c r="F24">
        <f>ROUND(2*E24,0)/2</f>
        <v>2648</v>
      </c>
      <c r="G24">
        <f>+C24-(C$7+F24*C$8)</f>
        <v>-0.38910000013856916</v>
      </c>
      <c r="K24">
        <f>+G24</f>
        <v>-0.38910000013856916</v>
      </c>
      <c r="O24">
        <f ca="1">+C$11+C$12*$F24</f>
        <v>-0.40860747438164363</v>
      </c>
      <c r="Q24" s="2">
        <f>+C24-15018.5</f>
        <v>44975.924699999858</v>
      </c>
    </row>
    <row r="25" spans="1:18" x14ac:dyDescent="0.2">
      <c r="A25" s="45" t="s">
        <v>49</v>
      </c>
      <c r="B25" s="45" t="s">
        <v>1</v>
      </c>
      <c r="C25" s="46">
        <v>60040.472000000067</v>
      </c>
      <c r="D25" s="47">
        <v>0.01</v>
      </c>
      <c r="E25">
        <f>+(C25-C$7)/C$8</f>
        <v>2661.8806147111341</v>
      </c>
      <c r="F25">
        <f>ROUND(2*E25,0)/2</f>
        <v>2662</v>
      </c>
      <c r="G25">
        <f>+C25-(C$7+F25*C$8)</f>
        <v>-0.39269999993121019</v>
      </c>
      <c r="K25">
        <f>+G25</f>
        <v>-0.39269999993121019</v>
      </c>
      <c r="O25">
        <f ca="1">+C$11+C$12*$F25</f>
        <v>-0.41068044709325707</v>
      </c>
      <c r="Q25" s="2">
        <f>+C25-15018.5</f>
        <v>45021.972000000067</v>
      </c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hyperlinks>
    <hyperlink ref="H64467" r:id="rId1" display="http://vsolj.cetus-net.org/bulletin.html" xr:uid="{00000000-0004-0000-0000-000000000000}"/>
    <hyperlink ref="H64460" r:id="rId2" display="https://www.aavso.org/ejaavso" xr:uid="{00000000-0004-0000-0000-000001000000}"/>
    <hyperlink ref="AP611" r:id="rId3" display="http://cdsbib.u-strasbg.fr/cgi-bin/cdsbib?1990RMxAA..21..381G" xr:uid="{00000000-0004-0000-0000-000002000000}"/>
    <hyperlink ref="AP615" r:id="rId4" display="http://cdsbib.u-strasbg.fr/cgi-bin/cdsbib?1990RMxAA..21..381G" xr:uid="{00000000-0004-0000-0000-000003000000}"/>
    <hyperlink ref="AP614" r:id="rId5" display="http://cdsbib.u-strasbg.fr/cgi-bin/cdsbib?1990RMxAA..21..381G" xr:uid="{00000000-0004-0000-0000-000004000000}"/>
    <hyperlink ref="AP595" r:id="rId6" display="http://cdsbib.u-strasbg.fr/cgi-bin/cdsbib?1990RMxAA..21..381G" xr:uid="{00000000-0004-0000-0000-000005000000}"/>
    <hyperlink ref="I64467" r:id="rId7" display="http://vsolj.cetus-net.org/bulletin.html" xr:uid="{00000000-0004-0000-0000-000006000000}"/>
    <hyperlink ref="AQ751" r:id="rId8" display="http://cdsbib.u-strasbg.fr/cgi-bin/cdsbib?1990RMxAA..21..381G" xr:uid="{00000000-0004-0000-0000-000007000000}"/>
    <hyperlink ref="AQ55517" r:id="rId9" display="http://cdsbib.u-strasbg.fr/cgi-bin/cdsbib?1990RMxAA..21..381G" xr:uid="{00000000-0004-0000-0000-000008000000}"/>
    <hyperlink ref="AQ752" r:id="rId10" display="http://cdsbib.u-strasbg.fr/cgi-bin/cdsbib?1990RMxAA..21..381G" xr:uid="{00000000-0004-0000-0000-000009000000}"/>
    <hyperlink ref="H64464" r:id="rId11" display="https://www.aavso.org/ejaavso" xr:uid="{00000000-0004-0000-0000-00000A000000}"/>
    <hyperlink ref="H1637" r:id="rId12" display="http://vsolj.cetus-net.org/bulletin.html" xr:uid="{00000000-0004-0000-0000-00000B000000}"/>
    <hyperlink ref="AP2881" r:id="rId13" display="http://cdsbib.u-strasbg.fr/cgi-bin/cdsbib?1990RMxAA..21..381G" xr:uid="{00000000-0004-0000-0000-00000C000000}"/>
    <hyperlink ref="AP2884" r:id="rId14" display="http://cdsbib.u-strasbg.fr/cgi-bin/cdsbib?1990RMxAA..21..381G" xr:uid="{00000000-0004-0000-0000-00000D000000}"/>
    <hyperlink ref="AP2882" r:id="rId15" display="http://cdsbib.u-strasbg.fr/cgi-bin/cdsbib?1990RMxAA..21..381G" xr:uid="{00000000-0004-0000-0000-00000E000000}"/>
    <hyperlink ref="AP2866" r:id="rId16" display="http://cdsbib.u-strasbg.fr/cgi-bin/cdsbib?1990RMxAA..21..381G" xr:uid="{00000000-0004-0000-0000-00000F000000}"/>
    <hyperlink ref="I1637" r:id="rId17" display="http://vsolj.cetus-net.org/bulletin.html" xr:uid="{00000000-0004-0000-0000-000010000000}"/>
    <hyperlink ref="AQ3095" r:id="rId18" display="http://cdsbib.u-strasbg.fr/cgi-bin/cdsbib?1990RMxAA..21..381G" xr:uid="{00000000-0004-0000-0000-000011000000}"/>
    <hyperlink ref="AQ65332" r:id="rId19" display="http://cdsbib.u-strasbg.fr/cgi-bin/cdsbib?1990RMxAA..21..381G" xr:uid="{00000000-0004-0000-0000-000012000000}"/>
    <hyperlink ref="AQ309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2024-01-05T00:34:23Z</dcterms:modified>
</cp:coreProperties>
</file>