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7C52E87-F8C7-4B51-A29C-D227909AE2FE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Q24" i="1"/>
  <c r="E23" i="1"/>
  <c r="F23" i="1"/>
  <c r="F11" i="1"/>
  <c r="Q23" i="1"/>
  <c r="Q22" i="1"/>
  <c r="E14" i="1"/>
  <c r="E15" i="1" s="1"/>
  <c r="C21" i="1"/>
  <c r="G21" i="1"/>
  <c r="H21" i="1"/>
  <c r="A21" i="1"/>
  <c r="G11" i="1"/>
  <c r="C7" i="1"/>
  <c r="G24" i="1"/>
  <c r="I24" i="1"/>
  <c r="C8" i="1"/>
  <c r="E21" i="1"/>
  <c r="F21" i="1"/>
  <c r="C17" i="1"/>
  <c r="Q21" i="1"/>
  <c r="E22" i="1"/>
  <c r="F22" i="1"/>
  <c r="G22" i="1"/>
  <c r="G23" i="1"/>
  <c r="I23" i="1"/>
  <c r="I22" i="1"/>
  <c r="C12" i="1"/>
  <c r="C16" i="1" l="1"/>
  <c r="D18" i="1" s="1"/>
  <c r="C11" i="1"/>
  <c r="C15" i="1" l="1"/>
  <c r="O23" i="1"/>
  <c r="O22" i="1"/>
  <c r="O24" i="1"/>
  <c r="O21" i="1"/>
  <c r="C18" i="1" l="1"/>
  <c r="E16" i="1"/>
  <c r="E17" i="1" s="1"/>
</calcChain>
</file>

<file path=xl/sharedStrings.xml><?xml version="1.0" encoding="utf-8"?>
<sst xmlns="http://schemas.openxmlformats.org/spreadsheetml/2006/main" count="55" uniqueCount="49">
  <si>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</si>
  <si>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</si>
  <si>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</si>
  <si>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</si>
  <si>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</si>
  <si>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</si>
  <si>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</si>
  <si>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</si>
  <si>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</si>
  <si>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</si>
  <si>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</si>
  <si>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</si>
  <si>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</si>
  <si>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</si>
  <si>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</si>
  <si>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</si>
  <si>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</si>
  <si>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</si>
  <si>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</si>
  <si>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</si>
  <si>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</si>
  <si>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</si>
  <si>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</si>
  <si>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</si>
  <si>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</si>
  <si>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</si>
  <si>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</si>
  <si>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</si>
  <si>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</si>
  <si>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</si>
  <si>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</si>
  <si>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</si>
  <si>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</si>
  <si>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</si>
  <si>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</si>
  <si>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</si>
  <si>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</si>
  <si>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Dra</t>
  </si>
  <si>
    <t>EA</t>
  </si>
  <si>
    <t>IBVS 5686 Eph.</t>
  </si>
  <si>
    <t>IBVS 5686</t>
  </si>
  <si>
    <t>G4400-0006_Dra.xls</t>
  </si>
  <si>
    <t>MZ Dra / GSC 4400-0006</t>
  </si>
  <si>
    <t>OEJV 0160</t>
  </si>
  <si>
    <t>I</t>
  </si>
  <si>
    <t>Add cycle</t>
  </si>
  <si>
    <t>Old Cycle</t>
  </si>
  <si>
    <t>OEJV</t>
  </si>
  <si>
    <t>OEJV 0168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</si>
</sst>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A-44A7-990D-8732A85CD3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0.19346000000223285</c:v>
                </c:pt>
                <c:pt idx="2">
                  <c:v>0.2071700000014971</c:v>
                </c:pt>
                <c:pt idx="3">
                  <c:v>0.20668000000296161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3A-44A7-990D-8732A85CD3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3A-44A7-990D-8732A85CD3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3A-44A7-990D-8732A85CD3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3A-44A7-990D-8732A85CD3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3A-44A7-990D-8732A85CD3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1E-4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3A-44A7-990D-8732A85CD3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5684</c:v>
                </c:pt>
                <c:pt idx="2">
                  <c:v>6059</c:v>
                </c:pt>
                <c:pt idx="3">
                  <c:v>6078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-1.3745226774608543E-5</c:v>
                </c:pt>
                <c:pt idx="1">
                  <c:v>0.1937050444883919</c:v>
                </c:pt>
                <c:pt idx="2">
                  <c:v>0.20648557688515254</c:v>
                </c:pt>
                <c:pt idx="3">
                  <c:v>0.20713312385992175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3A-44A7-990D-8732A85CD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890480"/>
        <c:axId val="1"/>
      </c:scatterChart>
      <c:valAx>
        <c:axId val="755890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890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437C927-BBE0-0702-D11B-B54130126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2" t="s">
        <v>37</v>
      </c>
      <c r="G1" s="30" t="s">
        <v>38</v>
      </c>
      <c r="H1" s="33" t="s">
        <v>39</v>
      </c>
      <c r="I1" s="31">
        <v>51620.769</v>
      </c>
      <c r="J1" s="31">
        <v>0.84033999999999998</v>
      </c>
      <c r="K1" s="34" t="s">
        <v>40</v>
      </c>
      <c r="L1" s="35" t="s">
        <v>41</v>
      </c>
    </row>
    <row r="2" spans="1:12">
      <c r="A2" t="s">
        <v>23</v>
      </c>
      <c r="B2" t="s">
        <v>38</v>
      </c>
      <c r="C2" s="9"/>
      <c r="D2" s="9"/>
    </row>
    <row r="3" spans="1:12" ht="13.5" thickBot="1"/>
    <row r="4" spans="1:12" ht="14.25" thickTop="1" thickBot="1">
      <c r="A4" s="29" t="s">
        <v>39</v>
      </c>
      <c r="C4" s="7">
        <v>51620.769</v>
      </c>
      <c r="D4" s="8">
        <v>0.84033999999999998</v>
      </c>
    </row>
    <row r="6" spans="1:12">
      <c r="A6" s="4" t="s">
        <v>0</v>
      </c>
    </row>
    <row r="7" spans="1:12">
      <c r="A7" t="s">
        <v>1</v>
      </c>
      <c r="C7">
        <f>+C4</f>
        <v>51620.769</v>
      </c>
    </row>
    <row r="8" spans="1:12">
      <c r="A8" t="s">
        <v>2</v>
      </c>
      <c r="C8">
        <f>+D4</f>
        <v>0.84033999999999998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-1.3745226774608543E-5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3.4081419724695024E-5</v>
      </c>
      <c r="D12" s="13"/>
      <c r="E12" s="11"/>
    </row>
    <row r="13" spans="1:12">
      <c r="A13" s="11" t="s">
        <v>18</v>
      </c>
      <c r="B13" s="11"/>
      <c r="C13" s="13" t="s">
        <v>12</v>
      </c>
      <c r="D13" s="16" t="s">
        <v>45</v>
      </c>
      <c r="E13" s="12">
        <v>1</v>
      </c>
    </row>
    <row r="14" spans="1:12">
      <c r="A14" s="11"/>
      <c r="B14" s="11"/>
      <c r="C14" s="11"/>
      <c r="D14" s="16" t="s">
        <v>32</v>
      </c>
      <c r="E14" s="17">
        <f ca="1">NOW()+15018.5+$C$9/24</f>
        <v>60314.566292708332</v>
      </c>
    </row>
    <row r="15" spans="1:12">
      <c r="A15" s="14" t="s">
        <v>16</v>
      </c>
      <c r="B15" s="11"/>
      <c r="C15" s="15">
        <f ca="1">(C7+C11)+(C8+C12)*INT(MAX(F21:F3533))</f>
        <v>56728.562653123859</v>
      </c>
      <c r="D15" s="16" t="s">
        <v>46</v>
      </c>
      <c r="E15" s="17">
        <f ca="1">ROUND(2*(E14-$C$7)/$C$8,0)/2+E13</f>
        <v>10346.5</v>
      </c>
    </row>
    <row r="16" spans="1:12">
      <c r="A16" s="18" t="s">
        <v>3</v>
      </c>
      <c r="B16" s="11"/>
      <c r="C16" s="19">
        <f ca="1">+C8+C12</f>
        <v>0.84037408141972469</v>
      </c>
      <c r="D16" s="16" t="s">
        <v>33</v>
      </c>
      <c r="E16" s="26">
        <f ca="1">ROUND(2*(E14-$C$15)/$C$16,0)/2+E13</f>
        <v>4268</v>
      </c>
    </row>
    <row r="17" spans="1:17" ht="13.5" thickBot="1">
      <c r="A17" s="16" t="s">
        <v>29</v>
      </c>
      <c r="B17" s="11"/>
      <c r="C17" s="11">
        <f>COUNT(C21:C2191)</f>
        <v>4</v>
      </c>
      <c r="D17" s="16" t="s">
        <v>34</v>
      </c>
      <c r="E17" s="20">
        <f ca="1">+$C$15+$C$16*E16-15018.5-$C$9/24</f>
        <v>45297.175065956581</v>
      </c>
    </row>
    <row r="18" spans="1:17" ht="14.25" thickTop="1" thickBot="1">
      <c r="A18" s="18" t="s">
        <v>4</v>
      </c>
      <c r="B18" s="11"/>
      <c r="C18" s="21">
        <f ca="1">+C15</f>
        <v>56728.562653123859</v>
      </c>
      <c r="D18" s="22">
        <f ca="1">+C16</f>
        <v>0.84037408141972469</v>
      </c>
      <c r="E18" s="23" t="s">
        <v>35</v>
      </c>
    </row>
    <row r="19" spans="1:17" ht="13.5" thickTop="1">
      <c r="A19" s="27" t="s">
        <v>36</v>
      </c>
      <c r="E19" s="28">
        <v>21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>
      <c r="A21" t="str">
        <f>$K$1</f>
        <v>IBVS 5686</v>
      </c>
      <c r="C21" s="9">
        <f>+$C$4</f>
        <v>51620.769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-1.3745226774608543E-5</v>
      </c>
      <c r="Q21" s="2">
        <f>+C21-15018.5</f>
        <v>36602.269</v>
      </c>
    </row>
    <row r="22" spans="1:17">
      <c r="A22" s="36" t="s">
        <v>43</v>
      </c>
      <c r="B22" s="37" t="s">
        <v>44</v>
      </c>
      <c r="C22" s="38">
        <v>56397.455020000001</v>
      </c>
      <c r="D22" s="38">
        <v>4.0000000000000002E-4</v>
      </c>
      <c r="E22">
        <f>+(C22-C$7)/C$8</f>
        <v>5684.2302163410059</v>
      </c>
      <c r="F22">
        <f>ROUND(2*E22,0)/2</f>
        <v>5684</v>
      </c>
      <c r="G22">
        <f>+C22-(C$7+F22*C$8)</f>
        <v>0.19346000000223285</v>
      </c>
      <c r="I22">
        <f>+G22</f>
        <v>0.19346000000223285</v>
      </c>
      <c r="O22">
        <f ca="1">+C$11+C$12*$F22</f>
        <v>0.1937050444883919</v>
      </c>
      <c r="Q22" s="2">
        <f>+C22-15018.5</f>
        <v>41378.955020000001</v>
      </c>
    </row>
    <row r="23" spans="1:17">
      <c r="A23" s="39" t="s">
        <v>48</v>
      </c>
      <c r="B23" s="40" t="s">
        <v>44</v>
      </c>
      <c r="C23" s="41">
        <v>56712.596230000003</v>
      </c>
      <c r="D23" s="39">
        <v>1E-4</v>
      </c>
      <c r="E23">
        <f>+(C23-C$7)/C$8</f>
        <v>6059.2465311659598</v>
      </c>
      <c r="F23">
        <f>ROUND(2*E23,0)/2</f>
        <v>6059</v>
      </c>
      <c r="G23">
        <f>+C23-(C$7+F23*C$8)</f>
        <v>0.2071700000014971</v>
      </c>
      <c r="I23">
        <f>+G23</f>
        <v>0.2071700000014971</v>
      </c>
      <c r="O23">
        <f ca="1">+C$11+C$12*$F23</f>
        <v>0.20648557688515254</v>
      </c>
      <c r="Q23" s="2">
        <f>+C23-15018.5</f>
        <v>41694.096230000003</v>
      </c>
    </row>
    <row r="24" spans="1:17">
      <c r="A24" s="39" t="s">
        <v>48</v>
      </c>
      <c r="B24" s="40" t="s">
        <v>44</v>
      </c>
      <c r="C24" s="41">
        <v>56728.5622</v>
      </c>
      <c r="D24" s="39">
        <v>1E-4</v>
      </c>
      <c r="E24">
        <f>+(C24-C$7)/C$8</f>
        <v>6078.2459480686393</v>
      </c>
      <c r="F24">
        <f>ROUND(2*E24,0)/2</f>
        <v>6078</v>
      </c>
      <c r="G24">
        <f>+C24-(C$7+F24*C$8)</f>
        <v>0.20668000000296161</v>
      </c>
      <c r="I24">
        <f>+G24</f>
        <v>0.20668000000296161</v>
      </c>
      <c r="O24">
        <f ca="1">+C$11+C$12*$F24</f>
        <v>0.20713312385992175</v>
      </c>
      <c r="Q24" s="2">
        <f>+C24-15018.5</f>
        <v>41710.0622</v>
      </c>
    </row>
    <row r="25" spans="1:17">
      <c r="C25" s="9"/>
      <c r="D25" s="9"/>
      <c r="Q25" s="2"/>
    </row>
    <row r="26" spans="1:17">
      <c r="C26" s="9"/>
      <c r="D26" s="9"/>
      <c r="Q26" s="2"/>
    </row>
    <row r="27" spans="1:17">
      <c r="C27" s="9"/>
      <c r="D27" s="9"/>
      <c r="Q27" s="2"/>
    </row>
    <row r="28" spans="1:17">
      <c r="C28" s="9"/>
      <c r="D28" s="9"/>
      <c r="Q28" s="2"/>
    </row>
    <row r="29" spans="1:17">
      <c r="C29" s="9"/>
      <c r="D29" s="9"/>
      <c r="Q29" s="2"/>
    </row>
    <row r="30" spans="1:17">
      <c r="C30" s="9"/>
      <c r="D30" s="9"/>
      <c r="Q30" s="2"/>
    </row>
    <row r="31" spans="1:17">
      <c r="C31" s="9"/>
      <c r="D31" s="9"/>
      <c r="Q31" s="2"/>
    </row>
    <row r="32" spans="1:17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2024-01-05T00:35:27Z</dcterms:modified>
</cp:coreProperties>
</file>