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9D8B369-88B3-4440-ABA1-16A358A3203E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J26" i="1"/>
  <c r="Q26" i="1"/>
  <c r="E14" i="1"/>
  <c r="E25" i="1"/>
  <c r="F25" i="1"/>
  <c r="G25" i="1"/>
  <c r="J25" i="1"/>
  <c r="Q25" i="1"/>
  <c r="E24" i="1"/>
  <c r="F24" i="1"/>
  <c r="G24" i="1"/>
  <c r="J24" i="1"/>
  <c r="F11" i="1"/>
  <c r="Q24" i="1"/>
  <c r="E23" i="1"/>
  <c r="F23" i="1"/>
  <c r="G23" i="1"/>
  <c r="J23" i="1"/>
  <c r="G11" i="1"/>
  <c r="E21" i="1"/>
  <c r="F21" i="1"/>
  <c r="G21" i="1"/>
  <c r="H21" i="1"/>
  <c r="E22" i="1"/>
  <c r="F22" i="1"/>
  <c r="G22" i="1"/>
  <c r="I22" i="1"/>
  <c r="Q23" i="1"/>
  <c r="Q22" i="1"/>
  <c r="C17" i="1"/>
  <c r="R22" i="1"/>
  <c r="Q21" i="1"/>
  <c r="C12" i="1"/>
  <c r="C11" i="1"/>
  <c r="O21" i="1" l="1"/>
  <c r="O24" i="1"/>
  <c r="O22" i="1"/>
  <c r="C15" i="1"/>
  <c r="O25" i="1"/>
  <c r="O26" i="1"/>
  <c r="O23" i="1"/>
  <c r="C16" i="1"/>
  <c r="D18" i="1" s="1"/>
  <c r="E15" i="1"/>
  <c r="C18" i="1" l="1"/>
  <c r="E16" i="1"/>
  <c r="E17" i="1" s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<sst xmlns="http://schemas.openxmlformats.org/spreadsheetml/2006/main" count="59" uniqueCount="53">
  <si>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</si>
  <si>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</si>
  <si>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</si>
  <si>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</si>
  <si>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</si>
  <si>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</si>
  <si>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</si>
  <si>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</si>
  <si>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</si>
  <si>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</si>
  <si>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</si>
  <si>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</si>
  <si>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</si>
  <si>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</si>
  <si>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</si>
  <si>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</si>
  <si>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</si>
  <si>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</si>
  <si>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</si>
  <si>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</si>
  <si>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</si>
  <si>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</si>
  <si>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</si>
  <si>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</si>
  <si>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</si>
  <si>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</si>
  <si>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</si>
  <si>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</si>
  <si>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</si>
  <si>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</si>
  <si>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</si>
  <si>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</si>
  <si>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</si>
  <si>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</si>
  <si>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</si>
  <si>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</si>
  <si>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</si>
  <si>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</si>
  <si>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</si>
  <si>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OEJV 0083</t>
  </si>
  <si>
    <t>Dra</t>
  </si>
  <si>
    <t>not avail.</t>
  </si>
  <si>
    <t xml:space="preserve">NT Dra / GSC 4541-1805 </t>
  </si>
  <si>
    <t>IBVS 5966</t>
  </si>
  <si>
    <t>I</t>
  </si>
  <si>
    <t>IBVS 5992</t>
  </si>
  <si>
    <t>Nelson</t>
  </si>
  <si>
    <t>GCVS</t>
  </si>
  <si>
    <t>IBVS 6029</t>
  </si>
  <si>
    <t>IBVS 6063</t>
  </si>
  <si>
    <t>Add cycle</t>
  </si>
  <si>
    <t>Old Cycle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</si>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</sst>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4541-1805 -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40-45E7-8151-801D54E1D54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1.9500000053085387E-3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40-45E7-8151-801D54E1D54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1.0560000002442393E-2</c:v>
                </c:pt>
                <c:pt idx="3">
                  <c:v>5.9099999998579733E-3</c:v>
                </c:pt>
                <c:pt idx="4">
                  <c:v>7.4099999983445741E-3</c:v>
                </c:pt>
                <c:pt idx="5">
                  <c:v>1.4669999873149209E-2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40-45E7-8151-801D54E1D54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40-45E7-8151-801D54E1D54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40-45E7-8151-801D54E1D54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40-45E7-8151-801D54E1D54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5.0000000000000001E-4</c:v>
                  </c:pt>
                  <c:pt idx="4">
                    <c:v>7.0000000000000001E-3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40-45E7-8151-801D54E1D54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2405</c:v>
                </c:pt>
                <c:pt idx="2">
                  <c:v>2458</c:v>
                </c:pt>
                <c:pt idx="3">
                  <c:v>2683</c:v>
                </c:pt>
                <c:pt idx="4">
                  <c:v>2863</c:v>
                </c:pt>
                <c:pt idx="5">
                  <c:v>3803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-1.3942390981981226E-3</c:v>
                </c:pt>
                <c:pt idx="1">
                  <c:v>6.8749256848191073E-3</c:v>
                </c:pt>
                <c:pt idx="2">
                  <c:v>7.0571567590394452E-3</c:v>
                </c:pt>
                <c:pt idx="3">
                  <c:v>7.8307792439371061E-3</c:v>
                </c:pt>
                <c:pt idx="4">
                  <c:v>8.4496772318552356E-3</c:v>
                </c:pt>
                <c:pt idx="5">
                  <c:v>1.1681700057649912E-2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40-45E7-8151-801D54E1D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680936"/>
        <c:axId val="1"/>
      </c:scatterChart>
      <c:valAx>
        <c:axId val="346680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680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90225563909774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4C82C9-DBD3-A7D9-3EB3-AEC767880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38</v>
      </c>
      <c r="C2" s="3"/>
      <c r="D2" s="3" t="s">
        <v>40</v>
      </c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51616.79</v>
      </c>
      <c r="D7" s="29" t="s">
        <v>39</v>
      </c>
    </row>
    <row r="8" spans="1:7" x14ac:dyDescent="0.2">
      <c r="A8" t="s">
        <v>3</v>
      </c>
      <c r="C8">
        <v>1.6399300000000001</v>
      </c>
      <c r="D8" s="29" t="s">
        <v>39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-1.3942390981981226E-3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3.4383221551007192E-6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50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60314.568539699074</v>
      </c>
    </row>
    <row r="15" spans="1:7" x14ac:dyDescent="0.2">
      <c r="A15" s="14" t="s">
        <v>18</v>
      </c>
      <c r="B15" s="12"/>
      <c r="C15" s="15">
        <f ca="1">(C7+C11)+(C8+C12)*INT(MAX(F21:F3532))</f>
        <v>57853.455471700057</v>
      </c>
      <c r="D15" s="16" t="s">
        <v>51</v>
      </c>
      <c r="E15" s="17">
        <f ca="1">ROUND(2*(E14-$C$7)/$C$8,0)/2+E13</f>
        <v>5304.5</v>
      </c>
    </row>
    <row r="16" spans="1:7" x14ac:dyDescent="0.2">
      <c r="A16" s="18" t="s">
        <v>4</v>
      </c>
      <c r="B16" s="12"/>
      <c r="C16" s="19">
        <f ca="1">+C8+C12</f>
        <v>1.6399334383221551</v>
      </c>
      <c r="D16" s="16" t="s">
        <v>34</v>
      </c>
      <c r="E16" s="26">
        <f ca="1">ROUND(2*(E14-$C$15)/$C$16,0)/2+E13</f>
        <v>1501.5</v>
      </c>
    </row>
    <row r="17" spans="1:18" ht="13.5" thickBot="1" x14ac:dyDescent="0.25">
      <c r="A17" s="16" t="s">
        <v>30</v>
      </c>
      <c r="B17" s="12"/>
      <c r="C17" s="12">
        <f>COUNT(C21:C2190)</f>
        <v>6</v>
      </c>
      <c r="D17" s="16" t="s">
        <v>35</v>
      </c>
      <c r="E17" s="20">
        <f ca="1">+$C$15+$C$16*E16-15018.5-$C$9/24</f>
        <v>45297.711362674112</v>
      </c>
    </row>
    <row r="18" spans="1:18" ht="14.25" thickTop="1" thickBot="1" x14ac:dyDescent="0.25">
      <c r="A18" s="18" t="s">
        <v>5</v>
      </c>
      <c r="B18" s="12"/>
      <c r="C18" s="21">
        <f ca="1">+C15</f>
        <v>57853.455471700057</v>
      </c>
      <c r="D18" s="22">
        <f ca="1">+C16</f>
        <v>1.6399334383221551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46</v>
      </c>
      <c r="J20" s="7" t="s">
        <v>29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t="s">
        <v>12</v>
      </c>
      <c r="C21" s="10">
        <v>51616.79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-1.3942390981981226E-3</v>
      </c>
      <c r="Q21" s="2">
        <f t="shared" ref="Q21:Q26" si="4">+C21-15018.5</f>
        <v>36598.29</v>
      </c>
    </row>
    <row r="22" spans="1:18" x14ac:dyDescent="0.2">
      <c r="A22" s="5" t="s">
        <v>43</v>
      </c>
      <c r="C22" s="10">
        <v>55560.823600000003</v>
      </c>
      <c r="D22" s="10">
        <v>4.0000000000000002E-4</v>
      </c>
      <c r="E22">
        <f t="shared" si="0"/>
        <v>2405.0011890751448</v>
      </c>
      <c r="F22">
        <f t="shared" si="1"/>
        <v>2405</v>
      </c>
      <c r="G22">
        <f t="shared" si="2"/>
        <v>1.9500000053085387E-3</v>
      </c>
      <c r="I22">
        <f>+G22</f>
        <v>1.9500000053085387E-3</v>
      </c>
      <c r="O22">
        <f t="shared" ca="1" si="3"/>
        <v>6.8749256848191073E-3</v>
      </c>
      <c r="Q22" s="2">
        <f t="shared" si="4"/>
        <v>40542.323600000003</v>
      </c>
      <c r="R22" t="str">
        <f>IF(ABS(C22-C21)&lt;0.00001,1,"")</f>
        <v/>
      </c>
    </row>
    <row r="23" spans="1:18" x14ac:dyDescent="0.2">
      <c r="A23" s="30" t="s">
        <v>45</v>
      </c>
      <c r="B23" s="31" t="s">
        <v>44</v>
      </c>
      <c r="C23" s="30">
        <v>55647.748500000002</v>
      </c>
      <c r="D23" s="30">
        <v>6.9999999999999999E-4</v>
      </c>
      <c r="E23">
        <f t="shared" si="0"/>
        <v>2458.0064392992385</v>
      </c>
      <c r="F23">
        <f t="shared" si="1"/>
        <v>2458</v>
      </c>
      <c r="G23">
        <f t="shared" si="2"/>
        <v>1.0560000002442393E-2</v>
      </c>
      <c r="J23">
        <f>+G23</f>
        <v>1.0560000002442393E-2</v>
      </c>
      <c r="O23">
        <f t="shared" ca="1" si="3"/>
        <v>7.0571567590394452E-3</v>
      </c>
      <c r="Q23" s="2">
        <f t="shared" si="4"/>
        <v>40629.248500000002</v>
      </c>
    </row>
    <row r="24" spans="1:18" x14ac:dyDescent="0.2">
      <c r="A24" s="32" t="s">
        <v>48</v>
      </c>
      <c r="B24" s="33" t="s">
        <v>44</v>
      </c>
      <c r="C24" s="32">
        <v>56016.7281</v>
      </c>
      <c r="D24" s="32">
        <v>5.0000000000000001E-4</v>
      </c>
      <c r="E24">
        <f t="shared" si="0"/>
        <v>2683.0036038123571</v>
      </c>
      <c r="F24">
        <f t="shared" si="1"/>
        <v>2683</v>
      </c>
      <c r="G24">
        <f t="shared" si="2"/>
        <v>5.9099999998579733E-3</v>
      </c>
      <c r="J24">
        <f>+G24</f>
        <v>5.9099999998579733E-3</v>
      </c>
      <c r="O24">
        <f t="shared" ca="1" si="3"/>
        <v>7.8307792439371061E-3</v>
      </c>
      <c r="Q24" s="2">
        <f t="shared" si="4"/>
        <v>40998.2281</v>
      </c>
    </row>
    <row r="25" spans="1:18" x14ac:dyDescent="0.2">
      <c r="A25" s="34" t="s">
        <v>49</v>
      </c>
      <c r="B25" s="35" t="s">
        <v>44</v>
      </c>
      <c r="C25" s="36">
        <v>56311.917000000001</v>
      </c>
      <c r="D25" s="36">
        <v>7.0000000000000001E-3</v>
      </c>
      <c r="E25">
        <f t="shared" si="0"/>
        <v>2863.0045184855453</v>
      </c>
      <c r="F25">
        <f t="shared" si="1"/>
        <v>2863</v>
      </c>
      <c r="G25">
        <f t="shared" si="2"/>
        <v>7.4099999983445741E-3</v>
      </c>
      <c r="J25">
        <f>+G25</f>
        <v>7.4099999983445741E-3</v>
      </c>
      <c r="O25">
        <f t="shared" ca="1" si="3"/>
        <v>8.4496772318552356E-3</v>
      </c>
      <c r="Q25" s="2">
        <f t="shared" si="4"/>
        <v>41293.417000000001</v>
      </c>
    </row>
    <row r="26" spans="1:18" x14ac:dyDescent="0.2">
      <c r="A26" s="37" t="s">
        <v>52</v>
      </c>
      <c r="B26" s="38" t="s">
        <v>44</v>
      </c>
      <c r="C26" s="39">
        <v>57853.458459999878</v>
      </c>
      <c r="D26" s="39">
        <v>1E-4</v>
      </c>
      <c r="E26">
        <f t="shared" si="0"/>
        <v>3803.0089455036964</v>
      </c>
      <c r="F26">
        <f t="shared" si="1"/>
        <v>3803</v>
      </c>
      <c r="G26">
        <f t="shared" si="2"/>
        <v>1.4669999873149209E-2</v>
      </c>
      <c r="J26">
        <f>+G26</f>
        <v>1.4669999873149209E-2</v>
      </c>
      <c r="O26">
        <f t="shared" ca="1" si="3"/>
        <v>1.1681700057649912E-2</v>
      </c>
      <c r="Q26" s="2">
        <f t="shared" si="4"/>
        <v>42834.958459999878</v>
      </c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2024-01-05T00:38:41Z</dcterms:modified>
</cp:coreProperties>
</file>