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36D5834-A85B-479C-8EC1-DF29A297D634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E9" i="1"/>
  <c r="D9" i="1"/>
  <c r="E21" i="1"/>
  <c r="F21" i="1" s="1"/>
  <c r="G21" i="1" s="1"/>
  <c r="I21" i="1" s="1"/>
  <c r="Q22" i="1"/>
  <c r="F16" i="1"/>
  <c r="C17" i="1"/>
  <c r="Q21" i="1"/>
  <c r="C12" i="1"/>
  <c r="C11" i="1"/>
  <c r="O22" i="1" l="1"/>
  <c r="C15" i="1"/>
  <c r="O21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<sst xmlns="http://schemas.openxmlformats.org/spreadsheetml/2006/main" count="57" uniqueCount="51">
  <si>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</si>
  <si>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</si>
  <si>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</si>
  <si>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</si>
  <si>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</si>
  <si>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</si>
  <si>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</si>
  <si>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</si>
  <si>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</si>
  <si>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</si>
  <si>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</si>
  <si>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</si>
  <si>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</si>
  <si>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</si>
  <si>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</si>
  <si>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</si>
  <si>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</si>
  <si>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</si>
  <si>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</si>
  <si>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</si>
  <si>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</si>
  <si>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</si>
  <si>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</si>
  <si>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</si>
  <si>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</si>
  <si>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</si>
  <si>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</si>
  <si>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</si>
  <si>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</si>
  <si>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</si>
  <si>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</si>
  <si>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</si>
  <si>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</si>
  <si>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</si>
  <si>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</si>
  <si>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</si>
  <si>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</si>
  <si>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</si>
  <si>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</si>
  <si>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</si>
  <si>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</si>
  <si>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</si>
  <si>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</si>
  <si>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</si>
  <si>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NU Dra</t>
  </si>
  <si>
    <t>G4542-1465</t>
  </si>
  <si>
    <t>EA</t>
  </si>
  <si>
    <t>pr_6</t>
  </si>
  <si>
    <t>~</t>
  </si>
  <si>
    <t>NU Dra / GSC 4542-1465</t>
  </si>
  <si>
    <t>OEJV 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</si>
</sst>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4-461F-A489-33088EA0CB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4-461F-A489-33088EA0CB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4-461F-A489-33088EA0CB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-6.2999999994644895E-2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4-461F-A489-33088EA0CB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4-461F-A489-33088EA0CB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4-461F-A489-33088EA0CB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4-461F-A489-33088EA0CB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-6.2999999994644895E-2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4-461F-A489-33088EA0CB2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4-461F-A489-33088EA0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38560"/>
        <c:axId val="1"/>
      </c:scatterChart>
      <c:valAx>
        <c:axId val="77493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38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5D96A2-2672-6B16-8D3A-9E58A1375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49</v>
      </c>
      <c r="F1" s="37" t="s">
        <v>44</v>
      </c>
      <c r="G1" s="31">
        <v>0</v>
      </c>
      <c r="H1" s="38"/>
      <c r="I1" s="39" t="s">
        <v>45</v>
      </c>
      <c r="J1" s="37" t="s">
        <v>44</v>
      </c>
      <c r="K1" s="40">
        <v>10.153664000000001</v>
      </c>
      <c r="L1" s="33">
        <v>76.415419999999997</v>
      </c>
      <c r="M1" s="34">
        <v>51567.77</v>
      </c>
      <c r="N1" s="34">
        <v>6.1513</v>
      </c>
      <c r="O1" s="32" t="s">
        <v>46</v>
      </c>
      <c r="P1" s="41">
        <v>11</v>
      </c>
      <c r="Q1" s="41">
        <v>11.26</v>
      </c>
      <c r="S1" s="43" t="s">
        <v>48</v>
      </c>
      <c r="U1" s="42" t="s">
        <v>47</v>
      </c>
    </row>
    <row r="2" spans="1:21" x14ac:dyDescent="0.2">
      <c r="A2" t="s">
        <v>25</v>
      </c>
      <c r="B2" t="s">
        <v>46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2</v>
      </c>
      <c r="C4" s="27" t="s">
        <v>39</v>
      </c>
      <c r="D4" s="28" t="s">
        <v>39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8">
        <v>51567.77</v>
      </c>
      <c r="D7" s="32" t="s">
        <v>50</v>
      </c>
    </row>
    <row r="8" spans="1:21" x14ac:dyDescent="0.2">
      <c r="A8" t="s">
        <v>5</v>
      </c>
      <c r="C8" s="8">
        <v>6.1513</v>
      </c>
      <c r="D8" s="29" t="s">
        <v>50</v>
      </c>
    </row>
    <row r="9" spans="1:21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INTERCEPT(INDIRECT($E$9):G992,INDIRECT($D$9):F992)</f>
        <v>0</v>
      </c>
      <c r="D11" s="3"/>
      <c r="E11" s="10"/>
    </row>
    <row r="12" spans="1:21" x14ac:dyDescent="0.2">
      <c r="A12" s="10" t="s">
        <v>18</v>
      </c>
      <c r="B12" s="10"/>
      <c r="C12" s="21">
        <f ca="1">SLOPE(INDIRECT($E$9):G992,INDIRECT($D$9):F992)</f>
        <v>-6.9690265480801871E-5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57128.482199999999</v>
      </c>
      <c r="E15" s="14" t="s">
        <v>36</v>
      </c>
      <c r="F15" s="35">
        <v>1</v>
      </c>
    </row>
    <row r="16" spans="1:21" x14ac:dyDescent="0.2">
      <c r="A16" s="16" t="s">
        <v>6</v>
      </c>
      <c r="B16" s="10"/>
      <c r="C16" s="17">
        <f ca="1">+C8+C12</f>
        <v>6.1512303097345189</v>
      </c>
      <c r="E16" s="14" t="s">
        <v>32</v>
      </c>
      <c r="F16" s="36">
        <f ca="1">NOW()+15018.5+$C$5/24</f>
        <v>60314.568996064816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1423</v>
      </c>
    </row>
    <row r="18" spans="1:21" ht="14.25" thickTop="1" thickBot="1" x14ac:dyDescent="0.25">
      <c r="A18" s="16" t="s">
        <v>7</v>
      </c>
      <c r="B18" s="10"/>
      <c r="C18" s="19">
        <f ca="1">+C15</f>
        <v>57128.482199999999</v>
      </c>
      <c r="D18" s="20">
        <f ca="1">+C16</f>
        <v>6.1512303097345189</v>
      </c>
      <c r="E18" s="14" t="s">
        <v>38</v>
      </c>
      <c r="F18" s="23">
        <f ca="1">ROUND(2*(F16-$C$15)/$C$16,0)/2+F15</f>
        <v>519</v>
      </c>
    </row>
    <row r="19" spans="1:21" ht="13.5" thickTop="1" x14ac:dyDescent="0.2">
      <c r="E19" s="14" t="s">
        <v>33</v>
      </c>
      <c r="F19" s="18">
        <f ca="1">+$C$15+$C$16*F18-15018.5-$C$5/24</f>
        <v>45302.866564085547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51567.77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36549.269999999997</v>
      </c>
    </row>
    <row r="22" spans="1:21" x14ac:dyDescent="0.2">
      <c r="A22" s="44" t="s">
        <v>0</v>
      </c>
      <c r="B22" s="45" t="s">
        <v>1</v>
      </c>
      <c r="C22" s="46">
        <v>57128.482199999999</v>
      </c>
      <c r="D22" s="46">
        <v>2.0000000000000001E-4</v>
      </c>
      <c r="E22">
        <f>+(C22-C$7)/C$8</f>
        <v>903.98975826248136</v>
      </c>
      <c r="F22">
        <f>ROUND(2*E22,0)/2</f>
        <v>904</v>
      </c>
      <c r="G22">
        <f>+C22-(C$7+F22*C$8)</f>
        <v>-6.2999999994644895E-2</v>
      </c>
      <c r="K22">
        <f>+G22</f>
        <v>-6.2999999994644895E-2</v>
      </c>
      <c r="O22">
        <f ca="1">+C$11+C$12*$F22</f>
        <v>-6.2999999994644895E-2</v>
      </c>
      <c r="Q22" s="2">
        <f>+C22-15018.5</f>
        <v>42109.982199999999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63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2024-01-05T00:39:21Z</dcterms:modified>
</cp:coreProperties>
</file>