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D7269D1-0021-42D5-8C92-4F971DF1AF46}" xr6:coauthVersionLast="47" xr6:coauthVersionMax="47" xr10:uidLastSave="{00000000-0000-0000-0000-000000000000}"/>
  <bookViews>
    <workbookView xWindow="360" yWindow="165" windowWidth="17565" windowHeight="1497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I25" i="1"/>
  <c r="Q25" i="1"/>
  <c r="E23" i="1"/>
  <c r="F23" i="1"/>
  <c r="G23" i="1"/>
  <c r="I23" i="1"/>
  <c r="E24" i="1"/>
  <c r="F24" i="1"/>
  <c r="G24" i="1"/>
  <c r="I24" i="1"/>
  <c r="E22" i="1"/>
  <c r="F22" i="1"/>
  <c r="G22" i="1"/>
  <c r="I22" i="1"/>
  <c r="F11" i="1"/>
  <c r="Q23" i="1"/>
  <c r="Q24" i="1"/>
  <c r="Q22" i="1"/>
  <c r="G11" i="1"/>
  <c r="E21" i="1"/>
  <c r="F21" i="1"/>
  <c r="G21" i="1"/>
  <c r="H21" i="1"/>
  <c r="E14" i="1"/>
  <c r="C17" i="1"/>
  <c r="Q21" i="1"/>
  <c r="C11" i="1"/>
  <c r="C12" i="1"/>
  <c r="C16" i="1" l="1"/>
  <c r="D18" i="1" s="1"/>
  <c r="O25" i="1"/>
  <c r="O22" i="1"/>
  <c r="C15" i="1"/>
  <c r="O23" i="1"/>
  <c r="O21" i="1"/>
  <c r="O24" i="1"/>
  <c r="E15" i="1"/>
  <c r="C18" i="1" l="1"/>
  <c r="E16" i="1"/>
  <c r="E17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<sst xmlns="http://schemas.openxmlformats.org/spreadsheetml/2006/main" count="58" uniqueCount="53">
  <si>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</si>
  <si>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</si>
  <si>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</si>
  <si>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</si>
  <si>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</si>
  <si>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</si>
  <si>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</si>
  <si>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</si>
  <si>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</si>
  <si>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</si>
  <si>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</si>
  <si>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</si>
  <si>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</si>
  <si>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</si>
  <si>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</si>
  <si>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</si>
  <si>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</si>
  <si>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</si>
  <si>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</si>
  <si>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</si>
  <si>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</si>
  <si>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</si>
  <si>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</si>
  <si>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</si>
  <si>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</si>
  <si>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</si>
  <si>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</si>
  <si>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</si>
  <si>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</si>
  <si>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</si>
  <si>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</si>
  <si>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</si>
  <si>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</si>
  <si>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</si>
  <si>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</si>
  <si>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</si>
  <si>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</si>
  <si>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</si>
  <si>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</si>
  <si>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</si>
  <si>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</si>
  <si>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</si>
  <si>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</si>
  <si>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NW Dra</t>
  </si>
  <si>
    <t>NW Dra / GSC 4392-0717</t>
  </si>
  <si>
    <t>G4392-0717</t>
  </si>
  <si>
    <t>EA</t>
  </si>
  <si>
    <t>OEJV 0083</t>
  </si>
  <si>
    <t>IBVS 5992</t>
  </si>
  <si>
    <t>II</t>
  </si>
  <si>
    <t>IBVS 6029</t>
  </si>
  <si>
    <t>I</t>
  </si>
  <si>
    <t>IBVS 6149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</si>
</sst>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NW Dra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5806.5</c:v>
                </c:pt>
                <c:pt idx="2">
                  <c:v>6312</c:v>
                </c:pt>
                <c:pt idx="3">
                  <c:v>6395.5</c:v>
                </c:pt>
                <c:pt idx="4">
                  <c:v>7349.5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-1.3096723705530167E-10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2C-4827-B67E-1761457887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5806.5</c:v>
                </c:pt>
                <c:pt idx="2">
                  <c:v>6312</c:v>
                </c:pt>
                <c:pt idx="3">
                  <c:v>6395.5</c:v>
                </c:pt>
                <c:pt idx="4">
                  <c:v>7349.5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4.408499866258353E-3</c:v>
                </c:pt>
                <c:pt idx="2">
                  <c:v>2.0799986668862402E-4</c:v>
                </c:pt>
                <c:pt idx="3">
                  <c:v>4.0094998621498235E-3</c:v>
                </c:pt>
                <c:pt idx="4">
                  <c:v>6.8954998641856946E-3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2C-4827-B67E-1761457887B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5806.5</c:v>
                </c:pt>
                <c:pt idx="2">
                  <c:v>6312</c:v>
                </c:pt>
                <c:pt idx="3">
                  <c:v>6395.5</c:v>
                </c:pt>
                <c:pt idx="4">
                  <c:v>7349.5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2C-4827-B67E-1761457887B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5806.5</c:v>
                </c:pt>
                <c:pt idx="2">
                  <c:v>6312</c:v>
                </c:pt>
                <c:pt idx="3">
                  <c:v>6395.5</c:v>
                </c:pt>
                <c:pt idx="4">
                  <c:v>7349.5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2C-4827-B67E-1761457887B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5806.5</c:v>
                </c:pt>
                <c:pt idx="2">
                  <c:v>6312</c:v>
                </c:pt>
                <c:pt idx="3">
                  <c:v>6395.5</c:v>
                </c:pt>
                <c:pt idx="4">
                  <c:v>7349.5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92C-4827-B67E-1761457887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5806.5</c:v>
                </c:pt>
                <c:pt idx="2">
                  <c:v>6312</c:v>
                </c:pt>
                <c:pt idx="3">
                  <c:v>6395.5</c:v>
                </c:pt>
                <c:pt idx="4">
                  <c:v>7349.5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92C-4827-B67E-1761457887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6.9999999999999999E-4</c:v>
                  </c:pt>
                  <c:pt idx="3">
                    <c:v>6.9999999999999999E-4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5806.5</c:v>
                </c:pt>
                <c:pt idx="2">
                  <c:v>6312</c:v>
                </c:pt>
                <c:pt idx="3">
                  <c:v>6395.5</c:v>
                </c:pt>
                <c:pt idx="4">
                  <c:v>7349.5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92C-4827-B67E-1761457887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5806.5</c:v>
                </c:pt>
                <c:pt idx="2">
                  <c:v>6312</c:v>
                </c:pt>
                <c:pt idx="3">
                  <c:v>6395.5</c:v>
                </c:pt>
                <c:pt idx="4">
                  <c:v>7349.5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-3.1690965277782462E-4</c:v>
                </c:pt>
                <c:pt idx="1">
                  <c:v>3.5234934382243504E-3</c:v>
                </c:pt>
                <c:pt idx="2">
                  <c:v>3.8578297445192953E-3</c:v>
                </c:pt>
                <c:pt idx="3">
                  <c:v>3.9130564143029312E-3</c:v>
                </c:pt>
                <c:pt idx="4">
                  <c:v>4.5440293840465079E-3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92C-4827-B67E-1761457887B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5806.5</c:v>
                </c:pt>
                <c:pt idx="2">
                  <c:v>6312</c:v>
                </c:pt>
                <c:pt idx="3">
                  <c:v>6395.5</c:v>
                </c:pt>
                <c:pt idx="4">
                  <c:v>7349.5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92C-4827-B67E-176145788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031064"/>
        <c:axId val="1"/>
      </c:scatterChart>
      <c:valAx>
        <c:axId val="783031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031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66675</xdr:rowOff>
    </xdr:from>
    <xdr:to>
      <xdr:col>16</xdr:col>
      <xdr:colOff>209550</xdr:colOff>
      <xdr:row>19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5A0CCB-B712-956C-7A9B-9CC62B1D0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  <c r="E1" s="30" t="s">
        <v>43</v>
      </c>
      <c r="F1" t="s">
        <v>45</v>
      </c>
    </row>
    <row r="2" spans="1:7" x14ac:dyDescent="0.2">
      <c r="A2" t="s">
        <v>24</v>
      </c>
      <c r="B2" t="s">
        <v>46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51378.194000000003</v>
      </c>
      <c r="D4" s="9">
        <v>0.72809100000000004</v>
      </c>
    </row>
    <row r="6" spans="1:7" x14ac:dyDescent="0.2">
      <c r="A6" s="5" t="s">
        <v>1</v>
      </c>
    </row>
    <row r="7" spans="1:7" x14ac:dyDescent="0.2">
      <c r="A7" t="s">
        <v>2</v>
      </c>
      <c r="C7" s="10">
        <v>51378.194000000134</v>
      </c>
      <c r="D7" s="31" t="s">
        <v>47</v>
      </c>
    </row>
    <row r="8" spans="1:7" x14ac:dyDescent="0.2">
      <c r="A8" t="s">
        <v>3</v>
      </c>
      <c r="C8" s="10">
        <v>0.72809100000000004</v>
      </c>
      <c r="D8" s="31" t="s">
        <v>47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-3.1690965277782462E-4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6.613972429177947E-7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40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60314.569673032405</v>
      </c>
    </row>
    <row r="15" spans="1:7" x14ac:dyDescent="0.2">
      <c r="A15" s="14" t="s">
        <v>17</v>
      </c>
      <c r="B15" s="12"/>
      <c r="C15" s="15">
        <f ca="1">(C7+C11)+(C8+C12)*INT(MAX(F21:F3533))</f>
        <v>56728.939302698818</v>
      </c>
      <c r="D15" s="16" t="s">
        <v>41</v>
      </c>
      <c r="E15" s="17">
        <f ca="1">ROUND(2*(E14-$C$7)/$C$8,0)/2+E13</f>
        <v>12274.5</v>
      </c>
    </row>
    <row r="16" spans="1:7" x14ac:dyDescent="0.2">
      <c r="A16" s="18" t="s">
        <v>4</v>
      </c>
      <c r="B16" s="12"/>
      <c r="C16" s="19">
        <f ca="1">+C8+C12</f>
        <v>0.72809166139724291</v>
      </c>
      <c r="D16" s="16" t="s">
        <v>34</v>
      </c>
      <c r="E16" s="26">
        <f ca="1">ROUND(2*(E14-$C$15)/$C$16,0)/2+E13</f>
        <v>4925.5</v>
      </c>
    </row>
    <row r="17" spans="1:18" ht="13.5" thickBot="1" x14ac:dyDescent="0.25">
      <c r="A17" s="16" t="s">
        <v>30</v>
      </c>
      <c r="B17" s="12"/>
      <c r="C17" s="12">
        <f>COUNT(C21:C2191)</f>
        <v>5</v>
      </c>
      <c r="D17" s="16" t="s">
        <v>35</v>
      </c>
      <c r="E17" s="20">
        <f ca="1">+$C$15+$C$16*E16-15018.5-$C$9/24</f>
        <v>45297.050614244275</v>
      </c>
    </row>
    <row r="18" spans="1:18" ht="14.25" thickTop="1" thickBot="1" x14ac:dyDescent="0.25">
      <c r="A18" s="18" t="s">
        <v>5</v>
      </c>
      <c r="B18" s="12"/>
      <c r="C18" s="21">
        <f ca="1">+C15</f>
        <v>56728.939302698818</v>
      </c>
      <c r="D18" s="22">
        <f ca="1">+C16</f>
        <v>0.72809166139724291</v>
      </c>
      <c r="E18" s="23" t="s">
        <v>36</v>
      </c>
    </row>
    <row r="19" spans="1:18" ht="13.5" thickTop="1" x14ac:dyDescent="0.2">
      <c r="A19" s="27" t="s">
        <v>37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9" t="s">
        <v>39</v>
      </c>
    </row>
    <row r="21" spans="1:18" x14ac:dyDescent="0.2">
      <c r="A21" s="31" t="s">
        <v>42</v>
      </c>
      <c r="C21" s="10">
        <v>51378.194000000003</v>
      </c>
      <c r="D21" s="10" t="s">
        <v>13</v>
      </c>
      <c r="E21">
        <f>+(C21-C$7)/C$8</f>
        <v>-1.798775662043641E-10</v>
      </c>
      <c r="F21">
        <f>ROUND(2*E21,0)/2</f>
        <v>0</v>
      </c>
      <c r="G21">
        <f>+C21-(C$7+F21*C$8)</f>
        <v>-1.3096723705530167E-10</v>
      </c>
      <c r="H21">
        <f>+G21</f>
        <v>-1.3096723705530167E-10</v>
      </c>
      <c r="O21">
        <f ca="1">+C$11+C$12*$F21</f>
        <v>-3.1690965277782462E-4</v>
      </c>
      <c r="Q21" s="2">
        <f>+C21-15018.5</f>
        <v>36359.694000000003</v>
      </c>
    </row>
    <row r="22" spans="1:18" x14ac:dyDescent="0.2">
      <c r="A22" s="32" t="s">
        <v>48</v>
      </c>
      <c r="B22" s="33" t="s">
        <v>49</v>
      </c>
      <c r="C22" s="32">
        <v>55605.858800000002</v>
      </c>
      <c r="D22" s="32">
        <v>5.0000000000000001E-4</v>
      </c>
      <c r="E22">
        <f>+(C22-C$7)/C$8</f>
        <v>5806.506054874827</v>
      </c>
      <c r="F22">
        <f>ROUND(2*E22,0)/2</f>
        <v>5806.5</v>
      </c>
      <c r="G22">
        <f>+C22-(C$7+F22*C$8)</f>
        <v>4.408499866258353E-3</v>
      </c>
      <c r="I22">
        <f>+G22</f>
        <v>4.408499866258353E-3</v>
      </c>
      <c r="O22">
        <f ca="1">+C$11+C$12*$F22</f>
        <v>3.5234934382243504E-3</v>
      </c>
      <c r="Q22" s="2">
        <f>+C22-15018.5</f>
        <v>40587.358800000002</v>
      </c>
    </row>
    <row r="23" spans="1:18" x14ac:dyDescent="0.2">
      <c r="A23" s="34" t="s">
        <v>50</v>
      </c>
      <c r="B23" s="35" t="s">
        <v>51</v>
      </c>
      <c r="C23" s="34">
        <v>55973.904600000002</v>
      </c>
      <c r="D23" s="34">
        <v>6.9999999999999999E-4</v>
      </c>
      <c r="E23">
        <f>+(C23-C$7)/C$8</f>
        <v>6312.000285678394</v>
      </c>
      <c r="F23">
        <f>ROUND(2*E23,0)/2</f>
        <v>6312</v>
      </c>
      <c r="G23">
        <f>+C23-(C$7+F23*C$8)</f>
        <v>2.0799986668862402E-4</v>
      </c>
      <c r="I23">
        <f>+G23</f>
        <v>2.0799986668862402E-4</v>
      </c>
      <c r="O23">
        <f ca="1">+C$11+C$12*$F23</f>
        <v>3.8578297445192953E-3</v>
      </c>
      <c r="Q23" s="2">
        <f>+C23-15018.5</f>
        <v>40955.404600000002</v>
      </c>
    </row>
    <row r="24" spans="1:18" x14ac:dyDescent="0.2">
      <c r="A24" s="34" t="s">
        <v>50</v>
      </c>
      <c r="B24" s="35" t="s">
        <v>49</v>
      </c>
      <c r="C24" s="34">
        <v>56034.703999999998</v>
      </c>
      <c r="D24" s="34">
        <v>6.9999999999999999E-4</v>
      </c>
      <c r="E24">
        <f>+(C24-C$7)/C$8</f>
        <v>6395.5055068663996</v>
      </c>
      <c r="F24">
        <f>ROUND(2*E24,0)/2</f>
        <v>6395.5</v>
      </c>
      <c r="G24">
        <f>+C24-(C$7+F24*C$8)</f>
        <v>4.0094998621498235E-3</v>
      </c>
      <c r="I24">
        <f>+G24</f>
        <v>4.0094998621498235E-3</v>
      </c>
      <c r="O24">
        <f ca="1">+C$11+C$12*$F24</f>
        <v>3.9130564143029312E-3</v>
      </c>
      <c r="Q24" s="2">
        <f>+C24-15018.5</f>
        <v>41016.203999999998</v>
      </c>
    </row>
    <row r="25" spans="1:18" x14ac:dyDescent="0.2">
      <c r="A25" s="36" t="s">
        <v>52</v>
      </c>
      <c r="B25" s="37" t="s">
        <v>51</v>
      </c>
      <c r="C25" s="36">
        <v>56729.305699999997</v>
      </c>
      <c r="D25" s="36">
        <v>2.9999999999999997E-4</v>
      </c>
      <c r="E25">
        <f>+(C25-C$7)/C$8</f>
        <v>7349.5094706566388</v>
      </c>
      <c r="F25">
        <f>ROUND(2*E25,0)/2</f>
        <v>7349.5</v>
      </c>
      <c r="G25">
        <f>+C25-(C$7+F25*C$8)</f>
        <v>6.8954998641856946E-3</v>
      </c>
      <c r="I25">
        <f>+G25</f>
        <v>6.8954998641856946E-3</v>
      </c>
      <c r="O25">
        <f ca="1">+C$11+C$12*$F25</f>
        <v>4.5440293840465079E-3</v>
      </c>
      <c r="Q25" s="2">
        <f>+C25-15018.5</f>
        <v>41710.805699999997</v>
      </c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2024-01-05T00:40:19Z</dcterms:modified>
</cp:coreProperties>
</file>