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A1F3DA6-52F8-45DA-9125-0649504AD67A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/>
  <c r="G22" i="1" s="1"/>
  <c r="K22" i="1" s="1"/>
  <c r="B2" i="1"/>
  <c r="A1" i="1"/>
  <c r="C9" i="1"/>
  <c r="D9" i="1"/>
  <c r="A21" i="1"/>
  <c r="F16" i="1"/>
  <c r="F17" i="1" s="1"/>
  <c r="C21" i="1"/>
  <c r="C17" i="1"/>
  <c r="Q21" i="1"/>
  <c r="E21" i="1"/>
  <c r="F21" i="1"/>
  <c r="G21" i="1" s="1"/>
  <c r="I21" i="1" s="1"/>
  <c r="C12" i="1"/>
  <c r="C11" i="1"/>
  <c r="C15" i="1" l="1"/>
  <c r="F18" i="1" s="1"/>
  <c r="O21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<sst xmlns="http://schemas.openxmlformats.org/spreadsheetml/2006/main" count="51" uniqueCount="48">
  <si>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</si>
  <si>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</si>
  <si>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</si>
  <si>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</si>
  <si>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</si>
  <si>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</si>
  <si>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</si>
  <si>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</si>
  <si>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</si>
  <si>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</si>
  <si>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</si>
  <si>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</si>
  <si>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</si>
  <si>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</si>
  <si>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</si>
  <si>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</si>
  <si>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</si>
  <si>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</si>
  <si>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</si>
  <si>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</si>
  <si>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</si>
  <si>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</si>
  <si>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</si>
  <si>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</si>
  <si>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</si>
  <si>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</si>
  <si>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</si>
  <si>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</si>
  <si>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</si>
  <si>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</si>
  <si>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</si>
  <si>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</si>
  <si>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</si>
  <si>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</si>
  <si>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</si>
  <si>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</si>
  <si>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</si>
  <si>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</si>
  <si>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</si>
  <si>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</si>
  <si>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</si>
  <si>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NX Dra</t>
  </si>
  <si>
    <t>2013a</t>
  </si>
  <si>
    <t>G4550-2039</t>
  </si>
  <si>
    <t>EW</t>
  </si>
  <si>
    <t>BRNO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</si>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</sst>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A-4C6F-A97C-E68B5659A2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A-4C6F-A97C-E68B5659A2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A-4C6F-A97C-E68B5659A2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3.2399999996414408E-2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A-4C6F-A97C-E68B5659A2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A-4C6F-A97C-E68B5659A2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A-4C6F-A97C-E68B5659A2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A-4C6F-A97C-E68B5659A2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3.2399999996414408E-2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A-4C6F-A97C-E68B5659A2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A-4C6F-A97C-E68B5659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7472"/>
        <c:axId val="1"/>
      </c:scatterChart>
      <c:valAx>
        <c:axId val="64645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457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54CE89-9EAE-B879-D552-8D5D1DDB9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D29" sqref="D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tr">
        <f>F1&amp;" / GSC "&amp;RIGHT(I1,9)</f>
        <v>NX Dra / GSC 4550-2039</v>
      </c>
      <c r="F1" s="30" t="s">
        <v>41</v>
      </c>
      <c r="G1" s="31" t="s">
        <v>42</v>
      </c>
      <c r="H1" s="32"/>
      <c r="I1" s="33" t="s">
        <v>43</v>
      </c>
      <c r="J1" s="34" t="s">
        <v>41</v>
      </c>
      <c r="K1" s="35">
        <v>11.3408</v>
      </c>
      <c r="L1" s="36">
        <v>75.164289999999994</v>
      </c>
      <c r="M1" s="39">
        <v>54533.584000000003</v>
      </c>
      <c r="N1" s="39">
        <v>0.27582000000000001</v>
      </c>
      <c r="O1" s="40" t="s">
        <v>44</v>
      </c>
      <c r="P1">
        <v>12.62</v>
      </c>
    </row>
    <row r="2" spans="1:16" x14ac:dyDescent="0.2">
      <c r="A2" t="s">
        <v>23</v>
      </c>
      <c r="B2" t="str">
        <f>O1</f>
        <v>EW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54533.584000000003</v>
      </c>
      <c r="D4" s="28">
        <v>0.27582000000000001</v>
      </c>
      <c r="E4" s="41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54533.584000000003</v>
      </c>
      <c r="D7" s="42" t="s">
        <v>45</v>
      </c>
    </row>
    <row r="8" spans="1:16" x14ac:dyDescent="0.2">
      <c r="A8" t="s">
        <v>3</v>
      </c>
      <c r="C8" s="8">
        <v>0.27582000000000001</v>
      </c>
      <c r="D8" s="42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2.6677645118496835E-6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57883.450299999997</v>
      </c>
      <c r="E15" s="14" t="s">
        <v>34</v>
      </c>
      <c r="F15" s="37">
        <v>1</v>
      </c>
    </row>
    <row r="16" spans="1:16" x14ac:dyDescent="0.2">
      <c r="A16" s="16" t="s">
        <v>4</v>
      </c>
      <c r="B16" s="10"/>
      <c r="C16" s="17">
        <f ca="1">+C8+C12</f>
        <v>0.27582266776451186</v>
      </c>
      <c r="E16" s="14" t="s">
        <v>30</v>
      </c>
      <c r="F16" s="38">
        <f ca="1">NOW()+15018.5+$C$5/24</f>
        <v>60314.570166666665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20960.5</v>
      </c>
    </row>
    <row r="18" spans="1:21" ht="14.25" thickTop="1" thickBot="1" x14ac:dyDescent="0.25">
      <c r="A18" s="16" t="s">
        <v>5</v>
      </c>
      <c r="B18" s="10"/>
      <c r="C18" s="19">
        <f ca="1">+C15</f>
        <v>57883.450299999997</v>
      </c>
      <c r="D18" s="20">
        <f ca="1">+C16</f>
        <v>0.27582266776451186</v>
      </c>
      <c r="E18" s="14" t="s">
        <v>36</v>
      </c>
      <c r="F18" s="23">
        <f ca="1">ROUND(2*(F16-$C$15)/$C$16,0)/2+F15</f>
        <v>8815</v>
      </c>
    </row>
    <row r="19" spans="1:21" ht="13.5" thickTop="1" x14ac:dyDescent="0.2">
      <c r="E19" s="14" t="s">
        <v>31</v>
      </c>
      <c r="F19" s="18">
        <f ca="1">+$C$15+$C$16*F18-15018.5-$C$5/24</f>
        <v>45296.722949677503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BRNO</v>
      </c>
      <c r="C21" s="8">
        <f>C$7</f>
        <v>54533.584000000003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39515.084000000003</v>
      </c>
    </row>
    <row r="22" spans="1:21" x14ac:dyDescent="0.2">
      <c r="A22" t="s">
        <v>46</v>
      </c>
      <c r="B22" t="s">
        <v>47</v>
      </c>
      <c r="C22" s="8">
        <v>57883.450299999997</v>
      </c>
      <c r="D22" s="8">
        <v>2E-3</v>
      </c>
      <c r="E22">
        <f>+(C22-C$7)/C$8</f>
        <v>12145.117467913835</v>
      </c>
      <c r="F22">
        <f>ROUND(2*E22,0)/2</f>
        <v>12145</v>
      </c>
      <c r="G22">
        <f>+C22-(C$7+F22*C$8)</f>
        <v>3.2399999996414408E-2</v>
      </c>
      <c r="K22">
        <f>+G22</f>
        <v>3.2399999996414408E-2</v>
      </c>
      <c r="O22">
        <f ca="1">+C$11+C$12*$F22</f>
        <v>3.2399999996414408E-2</v>
      </c>
      <c r="Q22" s="2">
        <f>+C22-15018.5</f>
        <v>42864.950299999997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2024-01-05T00:41:02Z</dcterms:modified>
</cp:coreProperties>
</file>