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029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8_{0A1F3DA6-52F8-45DA-9125-0649504AD67A}" xr6:coauthVersionLast="47" xr6:coauthVersionMax="47" xr10:uidLastSave="{00000000-0000-0000-0000-000000000000}"/>
  <bookViews>
    <workbookView xWindow="360" yWindow="165" windowWidth="17565" windowHeight="1497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Q22" i="1" l="1"/>
  <c r="E22" i="1"/>
  <c r="F22" i="1"/>
  <c r="G22" i="1" s="1"/>
  <c r="K22" i="1" s="1"/>
  <c r="B2" i="1"/>
  <c r="A1" i="1"/>
  <c r="C9" i="1"/>
  <c r="D9" i="1"/>
  <c r="A21" i="1"/>
  <c r="F16" i="1"/>
  <c r="F17" i="1" s="1"/>
  <c r="C21" i="1"/>
  <c r="C17" i="1"/>
  <c r="Q21" i="1"/>
  <c r="E21" i="1"/>
  <c r="F21" i="1"/>
  <c r="G21" i="1" s="1"/>
  <c r="I21" i="1" s="1"/>
  <c r="C12" i="1"/>
  <c r="C11" i="1"/>
  <c r="C15" i="1" l="1"/>
  <c r="F18" i="1" s="1"/>
  <c r="O21" i="1"/>
  <c r="O22" i="1"/>
  <c r="C16" i="1"/>
  <c r="D18" i="1" s="1"/>
  <c r="F19" i="1" l="1"/>
  <c r="C18" i="1"/>
</calcChain>
</file>

<file path=xl/sharedStrings.xml><?xml version="1.0" encoding="utf-8"?>
<sst xmlns="http://schemas.openxmlformats.org/spreadsheetml/2006/main" count="51" uniqueCount="48">
  <si>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</si>
  <si>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</si>
  <si>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</si>
  <si>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</si>
  <si>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</si>
  <si>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</si>
  <si>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</si>
  <si>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</si>
  <si>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</si>
  <si>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</si>
  <si>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</si>
  <si>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</si>
  <si>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</si>
  <si>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</si>
  <si>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</si>
  <si>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</si>
  <si>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</si>
  <si>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</si>
  <si>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</si>
  <si>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</si>
  <si>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</si>
  <si>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</si>
  <si>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</si>
  <si>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</si>
  <si>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</si>
  <si>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</si>
  <si>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</si>
  <si>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</si>
  <si>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</si>
  <si>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</si>
  <si>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</si>
  <si>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</si>
  <si>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</si>
  <si>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</si>
  <si>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</si>
  <si>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</si>
  <si>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</si>
  <si>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</si>
  <si>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</si>
  <si>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</si>
  <si>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</si>
  <si>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NX Dra</t>
  </si>
  <si>
    <t>2013a</t>
  </si>
  <si>
    <t>G4550-2039</t>
  </si>
  <si>
    <t>EW</t>
  </si>
  <si>
    <t>BRNO</t>
  </si>
  <si>
    <t>OEJV 0211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</si>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</sst>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20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sz val="10"/>
      <color indexed="8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2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43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5" fillId="0" borderId="0" xfId="0" applyFont="1" applyAlignment="1"/>
    <xf numFmtId="0" fontId="5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0" fillId="0" borderId="0" xfId="0" applyFont="1">
      <alignment vertical="top"/>
    </xf>
    <xf numFmtId="0" fontId="0" fillId="0" borderId="0" xfId="0">
      <alignment vertical="top"/>
    </xf>
    <xf numFmtId="0" fontId="11" fillId="0" borderId="0" xfId="0" applyFont="1">
      <alignment vertical="top"/>
    </xf>
    <xf numFmtId="0" fontId="4" fillId="0" borderId="0" xfId="0" applyFont="1">
      <alignment vertical="top"/>
    </xf>
    <xf numFmtId="0" fontId="7" fillId="0" borderId="0" xfId="0" applyFont="1" applyAlignment="1">
      <alignment horizontal="center"/>
    </xf>
    <xf numFmtId="0" fontId="9" fillId="0" borderId="0" xfId="0" applyFont="1">
      <alignment vertical="top"/>
    </xf>
    <xf numFmtId="0" fontId="8" fillId="0" borderId="0" xfId="0" applyFont="1">
      <alignment vertical="top"/>
    </xf>
    <xf numFmtId="0" fontId="5" fillId="0" borderId="0" xfId="0" applyFont="1">
      <alignment vertical="top"/>
    </xf>
    <xf numFmtId="0" fontId="8" fillId="0" borderId="0" xfId="0" applyFont="1" applyAlignment="1">
      <alignment horizontal="center"/>
    </xf>
    <xf numFmtId="22" fontId="7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7" fillId="0" borderId="0" xfId="0" applyFont="1">
      <alignment vertical="top"/>
    </xf>
    <xf numFmtId="0" fontId="7" fillId="0" borderId="0" xfId="0" applyFont="1" applyAlignment="1">
      <alignment horizontal="left" vertical="top"/>
    </xf>
    <xf numFmtId="0" fontId="7" fillId="0" borderId="0" xfId="0" applyFont="1" applyAlignment="1"/>
    <xf numFmtId="0" fontId="12" fillId="0" borderId="0" xfId="0" applyFont="1" applyAlignment="1">
      <alignment vertical="top"/>
    </xf>
    <xf numFmtId="0" fontId="11" fillId="0" borderId="0" xfId="0" applyFont="1" applyAlignment="1">
      <alignment horizontal="left"/>
    </xf>
    <xf numFmtId="0" fontId="13" fillId="0" borderId="3" xfId="0" applyFon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9" fillId="0" borderId="0" xfId="0" applyFont="1" applyAlignment="1">
      <alignment horizontal="right"/>
    </xf>
    <xf numFmtId="0" fontId="14" fillId="2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17" fillId="0" borderId="1" xfId="0" applyNumberFormat="1" applyFont="1" applyBorder="1" applyAlignment="1">
      <alignment horizontal="left" vertical="center"/>
    </xf>
    <xf numFmtId="0" fontId="15" fillId="0" borderId="1" xfId="0" applyNumberFormat="1" applyFont="1" applyBorder="1" applyAlignment="1">
      <alignment horizontal="left" vertical="center"/>
    </xf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15" fillId="3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vertical="center"/>
    </xf>
    <xf numFmtId="0" fontId="18" fillId="0" borderId="0" xfId="0" applyFont="1" applyAlignment="1"/>
    <xf numFmtId="0" fontId="18" fillId="0" borderId="0" xfId="0" applyFont="1" applyAlignment="1">
      <alignment horizontal="left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NX Dra - O-C Diagr.</a:t>
            </a:r>
          </a:p>
        </c:rich>
      </c:tx>
      <c:layout>
        <c:manualLayout>
          <c:xMode val="edge"/>
          <c:yMode val="edge"/>
          <c:x val="0.38796992481203008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68421052631579"/>
          <c:y val="0.14035127795846455"/>
          <c:w val="0.81654135338345868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0FA-4C6F-A97C-E68B5659A21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0FA-4C6F-A97C-E68B5659A21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0FA-4C6F-A97C-E68B5659A21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3.2399999996414408E-2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0FA-4C6F-A97C-E68B5659A21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0FA-4C6F-A97C-E68B5659A21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0FA-4C6F-A97C-E68B5659A21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2E-3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0FA-4C6F-A97C-E68B5659A21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3.2399999996414408E-2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0FA-4C6F-A97C-E68B5659A21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12145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20FA-4C6F-A97C-E68B5659A2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6457472"/>
        <c:axId val="1"/>
      </c:scatterChart>
      <c:valAx>
        <c:axId val="6464574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64574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353383458646616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1123950</xdr:colOff>
      <xdr:row>0</xdr:row>
      <xdr:rowOff>0</xdr:rowOff>
    </xdr:from>
    <xdr:to>
      <xdr:col>17</xdr:col>
      <xdr:colOff>76200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7F54CE89-9EAE-B879-D552-8D5D1DDB91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6940"/>
  <sheetViews>
    <sheetView tabSelected="1" workbookViewId="0">
      <selection activeCell="D29" sqref="D29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6" ht="20.25" x14ac:dyDescent="0.3">
      <c r="A1" s="1" t="str">
        <f>F1&amp;" / GSC "&amp;RIGHT(I1,9)</f>
        <v>NX Dra / GSC 4550-2039</v>
      </c>
      <c r="F1" s="30" t="s">
        <v>41</v>
      </c>
      <c r="G1" s="31" t="s">
        <v>42</v>
      </c>
      <c r="H1" s="32"/>
      <c r="I1" s="33" t="s">
        <v>43</v>
      </c>
      <c r="J1" s="34" t="s">
        <v>41</v>
      </c>
      <c r="K1" s="35">
        <v>11.3408</v>
      </c>
      <c r="L1" s="36">
        <v>75.164289999999994</v>
      </c>
      <c r="M1" s="39">
        <v>54533.584000000003</v>
      </c>
      <c r="N1" s="39">
        <v>0.27582000000000001</v>
      </c>
      <c r="O1" s="40" t="s">
        <v>44</v>
      </c>
      <c r="P1">
        <v>12.62</v>
      </c>
    </row>
    <row r="2" spans="1:16" x14ac:dyDescent="0.2">
      <c r="A2" t="s">
        <v>23</v>
      </c>
      <c r="B2" t="str">
        <f>O1</f>
        <v>EW</v>
      </c>
      <c r="C2" s="29"/>
      <c r="D2" s="3"/>
    </row>
    <row r="3" spans="1:16" ht="13.5" thickBot="1" x14ac:dyDescent="0.25"/>
    <row r="4" spans="1:16" ht="14.25" thickTop="1" thickBot="1" x14ac:dyDescent="0.25">
      <c r="A4" s="5" t="s">
        <v>0</v>
      </c>
      <c r="C4" s="27">
        <v>54533.584000000003</v>
      </c>
      <c r="D4" s="28">
        <v>0.27582000000000001</v>
      </c>
      <c r="E4" s="41"/>
    </row>
    <row r="5" spans="1:16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6" x14ac:dyDescent="0.2">
      <c r="A6" s="5" t="s">
        <v>1</v>
      </c>
    </row>
    <row r="7" spans="1:16" x14ac:dyDescent="0.2">
      <c r="A7" t="s">
        <v>2</v>
      </c>
      <c r="C7" s="8">
        <v>54533.584000000003</v>
      </c>
      <c r="D7" s="42" t="s">
        <v>45</v>
      </c>
    </row>
    <row r="8" spans="1:16" x14ac:dyDescent="0.2">
      <c r="A8" t="s">
        <v>3</v>
      </c>
      <c r="C8" s="8">
        <v>0.27582000000000001</v>
      </c>
      <c r="D8" s="42" t="s">
        <v>45</v>
      </c>
    </row>
    <row r="9" spans="1:16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6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6" x14ac:dyDescent="0.2">
      <c r="A11" s="10" t="s">
        <v>15</v>
      </c>
      <c r="B11" s="10"/>
      <c r="C11" s="21">
        <f ca="1">INTERCEPT(INDIRECT($D$9):G992,INDIRECT($C$9):F992)</f>
        <v>0</v>
      </c>
      <c r="D11" s="3"/>
      <c r="E11" s="10"/>
    </row>
    <row r="12" spans="1:16" x14ac:dyDescent="0.2">
      <c r="A12" s="10" t="s">
        <v>16</v>
      </c>
      <c r="B12" s="10"/>
      <c r="C12" s="21">
        <f ca="1">SLOPE(INDIRECT($D$9):G992,INDIRECT($C$9):F992)</f>
        <v>2.6677645118496835E-6</v>
      </c>
      <c r="D12" s="3"/>
      <c r="E12" s="10"/>
    </row>
    <row r="13" spans="1:16" x14ac:dyDescent="0.2">
      <c r="A13" s="10" t="s">
        <v>18</v>
      </c>
      <c r="B13" s="10"/>
      <c r="C13" s="3" t="s">
        <v>13</v>
      </c>
    </row>
    <row r="14" spans="1:16" x14ac:dyDescent="0.2">
      <c r="A14" s="10"/>
      <c r="B14" s="10"/>
      <c r="C14" s="10"/>
    </row>
    <row r="15" spans="1:16" x14ac:dyDescent="0.2">
      <c r="A15" s="12" t="s">
        <v>17</v>
      </c>
      <c r="B15" s="10"/>
      <c r="C15" s="13">
        <f ca="1">(C7+C11)+(C8+C12)*INT(MAX(F21:F3533))</f>
        <v>57883.450299999997</v>
      </c>
      <c r="E15" s="14" t="s">
        <v>34</v>
      </c>
      <c r="F15" s="37">
        <v>1</v>
      </c>
    </row>
    <row r="16" spans="1:16" x14ac:dyDescent="0.2">
      <c r="A16" s="16" t="s">
        <v>4</v>
      </c>
      <c r="B16" s="10"/>
      <c r="C16" s="17">
        <f ca="1">+C8+C12</f>
        <v>0.27582266776451186</v>
      </c>
      <c r="E16" s="14" t="s">
        <v>30</v>
      </c>
      <c r="F16" s="38">
        <f ca="1">NOW()+15018.5+$C$5/24</f>
        <v>60314.570166666665</v>
      </c>
    </row>
    <row r="17" spans="1:21" ht="13.5" thickBot="1" x14ac:dyDescent="0.25">
      <c r="A17" s="14" t="s">
        <v>27</v>
      </c>
      <c r="B17" s="10"/>
      <c r="C17" s="10">
        <f>COUNT(C21:C2191)</f>
        <v>2</v>
      </c>
      <c r="E17" s="14" t="s">
        <v>35</v>
      </c>
      <c r="F17" s="15">
        <f ca="1">ROUND(2*(F16-$C$7)/$C$8,0)/2+F15</f>
        <v>20960.5</v>
      </c>
    </row>
    <row r="18" spans="1:21" ht="14.25" thickTop="1" thickBot="1" x14ac:dyDescent="0.25">
      <c r="A18" s="16" t="s">
        <v>5</v>
      </c>
      <c r="B18" s="10"/>
      <c r="C18" s="19">
        <f ca="1">+C15</f>
        <v>57883.450299999997</v>
      </c>
      <c r="D18" s="20">
        <f ca="1">+C16</f>
        <v>0.27582266776451186</v>
      </c>
      <c r="E18" s="14" t="s">
        <v>36</v>
      </c>
      <c r="F18" s="23">
        <f ca="1">ROUND(2*(F16-$C$15)/$C$16,0)/2+F15</f>
        <v>8815</v>
      </c>
    </row>
    <row r="19" spans="1:21" ht="13.5" thickTop="1" x14ac:dyDescent="0.2">
      <c r="E19" s="14" t="s">
        <v>31</v>
      </c>
      <c r="F19" s="18">
        <f ca="1">+$C$15+$C$16*F18-15018.5-$C$5/24</f>
        <v>45296.722949677503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tr">
        <f>D7</f>
        <v>BRNO</v>
      </c>
      <c r="C21" s="8">
        <f>C$7</f>
        <v>54533.584000000003</v>
      </c>
      <c r="D21" s="8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I21">
        <f>+G21</f>
        <v>0</v>
      </c>
      <c r="O21">
        <f ca="1">+C$11+C$12*$F21</f>
        <v>0</v>
      </c>
      <c r="Q21" s="2">
        <f>+C21-15018.5</f>
        <v>39515.084000000003</v>
      </c>
    </row>
    <row r="22" spans="1:21" x14ac:dyDescent="0.2">
      <c r="A22" t="s">
        <v>46</v>
      </c>
      <c r="B22" t="s">
        <v>47</v>
      </c>
      <c r="C22" s="8">
        <v>57883.450299999997</v>
      </c>
      <c r="D22" s="8">
        <v>2E-3</v>
      </c>
      <c r="E22">
        <f>+(C22-C$7)/C$8</f>
        <v>12145.117467913835</v>
      </c>
      <c r="F22">
        <f>ROUND(2*E22,0)/2</f>
        <v>12145</v>
      </c>
      <c r="G22">
        <f>+C22-(C$7+F22*C$8)</f>
        <v>3.2399999996414408E-2</v>
      </c>
      <c r="K22">
        <f>+G22</f>
        <v>3.2399999996414408E-2</v>
      </c>
      <c r="O22">
        <f ca="1">+C$11+C$12*$F22</f>
        <v>3.2399999996414408E-2</v>
      </c>
      <c r="Q22" s="2">
        <f>+C22-15018.5</f>
        <v>42864.950299999997</v>
      </c>
    </row>
    <row r="23" spans="1:21" x14ac:dyDescent="0.2">
      <c r="C23" s="8"/>
      <c r="D23" s="8"/>
      <c r="Q23" s="2"/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2024-01-05T00:41:02Z</dcterms:modified>
</cp:coreProperties>
</file>