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41AD21D-A995-4523-8DB5-E181A206CE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/>
  <c r="G36" i="1" s="1"/>
  <c r="Q36" i="1"/>
  <c r="E37" i="1"/>
  <c r="F37" i="1" s="1"/>
  <c r="G37" i="1" s="1"/>
  <c r="Q37" i="1"/>
  <c r="E34" i="1"/>
  <c r="F34" i="1"/>
  <c r="G34" i="1"/>
  <c r="Q34" i="1"/>
  <c r="E35" i="1"/>
  <c r="F35" i="1"/>
  <c r="G35" i="1"/>
  <c r="Q35" i="1"/>
  <c r="E33" i="1"/>
  <c r="F33" i="1"/>
  <c r="G33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E30" i="1"/>
  <c r="F30" i="1"/>
  <c r="G30" i="1"/>
  <c r="E31" i="1"/>
  <c r="F31" i="1"/>
  <c r="G31" i="1"/>
  <c r="E32" i="1"/>
  <c r="F32" i="1"/>
  <c r="G32" i="1"/>
  <c r="Q33" i="1"/>
  <c r="Q28" i="1"/>
  <c r="Q29" i="1"/>
  <c r="Q30" i="1"/>
  <c r="Q31" i="1"/>
  <c r="Q32" i="1"/>
  <c r="Q27" i="1"/>
  <c r="C21" i="1"/>
  <c r="C17" i="1"/>
  <c r="Q25" i="1"/>
  <c r="Q26" i="1"/>
  <c r="Q22" i="1"/>
  <c r="Q23" i="1"/>
  <c r="Q24" i="1"/>
  <c r="F16" i="1"/>
  <c r="F17" i="1" s="1"/>
  <c r="K30" i="1"/>
  <c r="N30" i="1"/>
  <c r="K29" i="1"/>
  <c r="N29" i="1"/>
  <c r="K33" i="1"/>
  <c r="N33" i="1"/>
  <c r="N31" i="1"/>
  <c r="K31" i="1"/>
  <c r="N32" i="1"/>
  <c r="K32" i="1"/>
  <c r="N35" i="1"/>
  <c r="K35" i="1"/>
  <c r="K34" i="1"/>
  <c r="N34" i="1"/>
  <c r="E21" i="1"/>
  <c r="F21" i="1"/>
  <c r="G21" i="1"/>
  <c r="H21" i="1"/>
  <c r="Q21" i="1"/>
  <c r="C11" i="1"/>
  <c r="C12" i="1"/>
  <c r="O37" i="1" l="1"/>
  <c r="O36" i="1"/>
  <c r="K37" i="1"/>
  <c r="N37" i="1"/>
  <c r="K36" i="1"/>
  <c r="N36" i="1"/>
  <c r="C16" i="1"/>
  <c r="D18" i="1" s="1"/>
  <c r="O33" i="1"/>
  <c r="O26" i="1"/>
  <c r="O31" i="1"/>
  <c r="O23" i="1"/>
  <c r="O32" i="1"/>
  <c r="O25" i="1"/>
  <c r="O28" i="1"/>
  <c r="O21" i="1"/>
  <c r="O24" i="1"/>
  <c r="O34" i="1"/>
  <c r="C15" i="1"/>
  <c r="O35" i="1"/>
  <c r="O30" i="1"/>
  <c r="O27" i="1"/>
  <c r="O22" i="1"/>
  <c r="O29" i="1"/>
  <c r="C18" i="1" l="1"/>
  <c r="F18" i="1"/>
  <c r="F19" i="1" s="1"/>
</calcChain>
</file>

<file path=xl/sharedStrings.xml><?xml version="1.0" encoding="utf-8"?>
<sst xmlns="http://schemas.openxmlformats.org/spreadsheetml/2006/main" count="104" uniqueCount="77">
  <si>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</si>
  <si>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</si>
  <si>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</si>
  <si>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</si>
  <si>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</si>
  <si>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</si>
  <si>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</si>
  <si>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</si>
  <si>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</si>
  <si>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</si>
  <si>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</si>
  <si>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</si>
  <si>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</si>
  <si>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</si>
  <si>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</si>
  <si>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</si>
  <si>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</si>
  <si>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</si>
  <si>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</si>
  <si>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</si>
  <si>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</si>
  <si>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</si>
  <si>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</si>
  <si>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</si>
  <si>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</si>
  <si>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</si>
  <si>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</si>
  <si>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</si>
  <si>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</si>
  <si>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</si>
  <si>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</si>
  <si>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</si>
  <si>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</si>
  <si>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</si>
  <si>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</si>
  <si>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</si>
  <si>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</si>
  <si>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</si>
  <si>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</si>
  <si>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</si>
  <si>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</si>
  <si>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</si>
  <si>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OQ Dra / GSC 4399-0956</t>
  </si>
  <si>
    <t>EW</t>
  </si>
  <si>
    <t>IBVS 6029</t>
  </si>
  <si>
    <t>II</t>
  </si>
  <si>
    <t>I</t>
  </si>
  <si>
    <t>IBVS 6070</t>
  </si>
  <si>
    <t>IBVS 6149</t>
  </si>
  <si>
    <t>Heidarnia 2015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</si>
  <si>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</si>
  <si>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</si>
  <si>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</si>
  <si>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</si>
  <si>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</si>
  <si>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</si>
  <si>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</si>
  <si>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</si>
  <si>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</si>
  <si>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</si>
  <si>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</si>
  <si>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</si>
  <si>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</si>
  <si>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</si>
  <si>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</si>
  <si>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</si>
  <si>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</si>
  <si>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</si>
  <si>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Lower 95%</t>
  </si>
  <si>
    <t>Upper 95%</t>
  </si>
  <si>
    <t>Lower 95.0%</t>
  </si>
  <si>
    <t>Upper 95.0%</t>
  </si>
  <si>
    <t>X Variable 1</t>
  </si>
  <si>
    <t>vis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</si>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</sst>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8" xfId="0" applyBorder="1" applyAlignment="1"/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OQ Dra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A0-423A-A1F5-0C52276F09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A0-423A-A1F5-0C52276F09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4">
                  <c:v>5.6995000006281771E-2</c:v>
                </c:pt>
                <c:pt idx="5">
                  <c:v>5.7660000005853362E-2</c:v>
                </c:pt>
                <c:pt idx="6">
                  <c:v>7.0905000000493601E-2</c:v>
                </c:pt>
                <c:pt idx="7">
                  <c:v>7.0240000000922009E-2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A0-423A-A1F5-0C52276F09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1">
                  <c:v>5.3504999996221159E-2</c:v>
                </c:pt>
                <c:pt idx="2">
                  <c:v>5.7570000004488975E-2</c:v>
                </c:pt>
                <c:pt idx="3">
                  <c:v>5.9955000004265457E-2</c:v>
                </c:pt>
                <c:pt idx="8">
                  <c:v>7.9010000001289882E-2</c:v>
                </c:pt>
                <c:pt idx="9">
                  <c:v>7.9000000005180482E-2</c:v>
                </c:pt>
                <c:pt idx="10">
                  <c:v>8.0915000005916227E-2</c:v>
                </c:pt>
                <c:pt idx="11">
                  <c:v>8.1055000002379529E-2</c:v>
                </c:pt>
                <c:pt idx="12">
                  <c:v>7.6930000002903398E-2</c:v>
                </c:pt>
                <c:pt idx="13">
                  <c:v>7.8080000217596535E-2</c:v>
                </c:pt>
                <c:pt idx="14">
                  <c:v>-8.0775000140420161E-2</c:v>
                </c:pt>
                <c:pt idx="15">
                  <c:v>-6.4989999998942949E-2</c:v>
                </c:pt>
                <c:pt idx="16">
                  <c:v>-6.3924999994924292E-2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A0-423A-A1F5-0C52276F09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A0-423A-A1F5-0C52276F09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A0-423A-A1F5-0C52276F09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  <c:pt idx="8">
                  <c:v>7.9010000001289882E-2</c:v>
                </c:pt>
                <c:pt idx="9">
                  <c:v>7.9000000005180482E-2</c:v>
                </c:pt>
                <c:pt idx="10">
                  <c:v>8.0915000005916227E-2</c:v>
                </c:pt>
                <c:pt idx="11">
                  <c:v>8.1055000002379529E-2</c:v>
                </c:pt>
                <c:pt idx="12">
                  <c:v>7.6930000002903398E-2</c:v>
                </c:pt>
                <c:pt idx="13">
                  <c:v>7.8080000217596535E-2</c:v>
                </c:pt>
                <c:pt idx="14">
                  <c:v>-8.0775000140420161E-2</c:v>
                </c:pt>
                <c:pt idx="15">
                  <c:v>-6.4989999998942949E-2</c:v>
                </c:pt>
                <c:pt idx="16">
                  <c:v>-6.3924999994924292E-2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A0-423A-A1F5-0C52276F09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0">
                  <c:v>0.2639282114740843</c:v>
                </c:pt>
                <c:pt idx="1">
                  <c:v>8.6175245109472776E-2</c:v>
                </c:pt>
                <c:pt idx="2">
                  <c:v>8.6168631537780843E-2</c:v>
                </c:pt>
                <c:pt idx="3">
                  <c:v>8.3728223583450306E-2</c:v>
                </c:pt>
                <c:pt idx="4">
                  <c:v>8.2961049267183784E-2</c:v>
                </c:pt>
                <c:pt idx="5">
                  <c:v>8.2954435695491852E-2</c:v>
                </c:pt>
                <c:pt idx="6">
                  <c:v>5.6943258231042043E-2</c:v>
                </c:pt>
                <c:pt idx="7">
                  <c:v>5.6949871802734003E-2</c:v>
                </c:pt>
                <c:pt idx="8">
                  <c:v>3.8802231080015931E-2</c:v>
                </c:pt>
                <c:pt idx="9">
                  <c:v>3.8762549649864197E-2</c:v>
                </c:pt>
                <c:pt idx="10">
                  <c:v>3.7949080331754037E-2</c:v>
                </c:pt>
                <c:pt idx="11">
                  <c:v>3.7909398901602304E-2</c:v>
                </c:pt>
                <c:pt idx="12">
                  <c:v>4.2347105506902544E-2</c:v>
                </c:pt>
                <c:pt idx="13">
                  <c:v>3.0508812178307282E-2</c:v>
                </c:pt>
                <c:pt idx="14">
                  <c:v>1.3134959343547692E-2</c:v>
                </c:pt>
                <c:pt idx="15">
                  <c:v>-4.1579119263976672E-2</c:v>
                </c:pt>
                <c:pt idx="16">
                  <c:v>-4.1585732835668576E-2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A0-423A-A1F5-0C52276F092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Active!$U$21:$U$1000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A0-423A-A1F5-0C52276F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490472"/>
        <c:axId val="1"/>
      </c:scatterChart>
      <c:valAx>
        <c:axId val="668490472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490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OQ Dra - O-C Diagr.</a:t>
            </a:r>
          </a:p>
        </c:rich>
      </c:tx>
      <c:layout>
        <c:manualLayout>
          <c:xMode val="edge"/>
          <c:yMode val="edge"/>
          <c:x val="0.4257624581588068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45226217991618E-2"/>
          <c:y val="0.13994189017784567"/>
          <c:w val="0.87217389550867241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0-4972-9083-536AF471C0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E0-4972-9083-536AF471C0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4">
                  <c:v>5.6995000006281771E-2</c:v>
                </c:pt>
                <c:pt idx="5">
                  <c:v>5.7660000005853362E-2</c:v>
                </c:pt>
                <c:pt idx="6">
                  <c:v>7.0905000000493601E-2</c:v>
                </c:pt>
                <c:pt idx="7">
                  <c:v>7.0240000000922009E-2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E0-4972-9083-536AF471C0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1">
                  <c:v>5.3504999996221159E-2</c:v>
                </c:pt>
                <c:pt idx="2">
                  <c:v>5.7570000004488975E-2</c:v>
                </c:pt>
                <c:pt idx="3">
                  <c:v>5.9955000004265457E-2</c:v>
                </c:pt>
                <c:pt idx="8">
                  <c:v>7.9010000001289882E-2</c:v>
                </c:pt>
                <c:pt idx="9">
                  <c:v>7.9000000005180482E-2</c:v>
                </c:pt>
                <c:pt idx="10">
                  <c:v>8.0915000005916227E-2</c:v>
                </c:pt>
                <c:pt idx="11">
                  <c:v>8.1055000002379529E-2</c:v>
                </c:pt>
                <c:pt idx="12">
                  <c:v>7.6930000002903398E-2</c:v>
                </c:pt>
                <c:pt idx="13">
                  <c:v>7.8080000217596535E-2</c:v>
                </c:pt>
                <c:pt idx="14">
                  <c:v>-8.0775000140420161E-2</c:v>
                </c:pt>
                <c:pt idx="15">
                  <c:v>-6.4989999998942949E-2</c:v>
                </c:pt>
                <c:pt idx="16">
                  <c:v>-6.3924999994924292E-2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E0-4972-9083-536AF471C0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E0-4972-9083-536AF471C0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E0-4972-9083-536AF471C0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  <c:pt idx="8">
                  <c:v>7.9010000001289882E-2</c:v>
                </c:pt>
                <c:pt idx="9">
                  <c:v>7.9000000005180482E-2</c:v>
                </c:pt>
                <c:pt idx="10">
                  <c:v>8.0915000005916227E-2</c:v>
                </c:pt>
                <c:pt idx="11">
                  <c:v>8.1055000002379529E-2</c:v>
                </c:pt>
                <c:pt idx="12">
                  <c:v>7.6930000002903398E-2</c:v>
                </c:pt>
                <c:pt idx="13">
                  <c:v>7.8080000217596535E-2</c:v>
                </c:pt>
                <c:pt idx="14">
                  <c:v>-8.0775000140420161E-2</c:v>
                </c:pt>
                <c:pt idx="15">
                  <c:v>-6.4989999998942949E-2</c:v>
                </c:pt>
                <c:pt idx="16">
                  <c:v>-6.3924999994924292E-2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E0-4972-9083-536AF471C0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0">
                  <c:v>0.2639282114740843</c:v>
                </c:pt>
                <c:pt idx="1">
                  <c:v>8.6175245109472776E-2</c:v>
                </c:pt>
                <c:pt idx="2">
                  <c:v>8.6168631537780843E-2</c:v>
                </c:pt>
                <c:pt idx="3">
                  <c:v>8.3728223583450306E-2</c:v>
                </c:pt>
                <c:pt idx="4">
                  <c:v>8.2961049267183784E-2</c:v>
                </c:pt>
                <c:pt idx="5">
                  <c:v>8.2954435695491852E-2</c:v>
                </c:pt>
                <c:pt idx="6">
                  <c:v>5.6943258231042043E-2</c:v>
                </c:pt>
                <c:pt idx="7">
                  <c:v>5.6949871802734003E-2</c:v>
                </c:pt>
                <c:pt idx="8">
                  <c:v>3.8802231080015931E-2</c:v>
                </c:pt>
                <c:pt idx="9">
                  <c:v>3.8762549649864197E-2</c:v>
                </c:pt>
                <c:pt idx="10">
                  <c:v>3.7949080331754037E-2</c:v>
                </c:pt>
                <c:pt idx="11">
                  <c:v>3.7909398901602304E-2</c:v>
                </c:pt>
                <c:pt idx="12">
                  <c:v>4.2347105506902544E-2</c:v>
                </c:pt>
                <c:pt idx="13">
                  <c:v>3.0508812178307282E-2</c:v>
                </c:pt>
                <c:pt idx="14">
                  <c:v>1.3134959343547692E-2</c:v>
                </c:pt>
                <c:pt idx="15">
                  <c:v>-4.1579119263976672E-2</c:v>
                </c:pt>
                <c:pt idx="16">
                  <c:v>-4.1585732835668576E-2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E0-4972-9083-536AF471C0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Active!$U$21:$U$1000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E0-4972-9083-536AF471C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04248"/>
        <c:axId val="1"/>
      </c:scatterChart>
      <c:valAx>
        <c:axId val="668504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909783032283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2281219272369712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504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43362831858408"/>
          <c:y val="0.92419825072886297"/>
          <c:w val="0.4670599803343165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504825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DEF52C0-F702-540E-5E77-292B88992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</xdr:colOff>
      <xdr:row>0</xdr:row>
      <xdr:rowOff>0</xdr:rowOff>
    </xdr:from>
    <xdr:to>
      <xdr:col>27</xdr:col>
      <xdr:colOff>238125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6C6B11B5-EDDE-26E0-69BB-3F80E7E89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41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24" width="10.28515625" customWidth="1"/>
    <col min="25" max="25" width="9.140625" customWidth="1"/>
  </cols>
  <sheetData>
    <row r="1" spans="1:6" ht="20.25" x14ac:dyDescent="0.3">
      <c r="A1" s="1" t="s">
        <v>42</v>
      </c>
    </row>
    <row r="2" spans="1:6" x14ac:dyDescent="0.2">
      <c r="A2" t="s">
        <v>26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8">
        <v>51414.112999999998</v>
      </c>
      <c r="D7" s="29" t="s">
        <v>41</v>
      </c>
    </row>
    <row r="8" spans="1:6" x14ac:dyDescent="0.2">
      <c r="A8" t="s">
        <v>6</v>
      </c>
      <c r="C8" s="8">
        <v>0.33967000000000003</v>
      </c>
      <c r="D8" s="29" t="s">
        <v>41</v>
      </c>
    </row>
    <row r="9" spans="1:6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INTERCEPT(INDIRECT($D$9):G993,INDIRECT($C$9):F993)</f>
        <v>0.2639282114740843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SLOPE(INDIRECT($D$9):G993,INDIRECT($C$9):F993)</f>
        <v>-1.322714338390531E-5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(C7+C11)+(C8+C12)*INT(MAX(F21:F3534))</f>
        <v>59259.429410880737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0.33965677285661611</v>
      </c>
      <c r="E16" s="14" t="s">
        <v>33</v>
      </c>
      <c r="F16" s="15">
        <f ca="1">NOW()+15018.5+$C$5/24</f>
        <v>60314.571384953699</v>
      </c>
    </row>
    <row r="17" spans="1:30" ht="13.5" thickBot="1" x14ac:dyDescent="0.25">
      <c r="A17" s="14" t="s">
        <v>30</v>
      </c>
      <c r="B17" s="10"/>
      <c r="C17" s="10">
        <f>COUNT(C21:C2192)</f>
        <v>17</v>
      </c>
      <c r="E17" s="14" t="s">
        <v>38</v>
      </c>
      <c r="F17" s="15">
        <f ca="1">ROUND(2*(F16-$C$7)/$C$8,0)/2+F15</f>
        <v>26204.5</v>
      </c>
    </row>
    <row r="18" spans="1:30" ht="14.25" thickTop="1" thickBot="1" x14ac:dyDescent="0.25">
      <c r="A18" s="16" t="s">
        <v>8</v>
      </c>
      <c r="B18" s="10"/>
      <c r="C18" s="19">
        <f ca="1">+C15</f>
        <v>59259.429410880737</v>
      </c>
      <c r="D18" s="20">
        <f ca="1">+C16</f>
        <v>0.33965677285661611</v>
      </c>
      <c r="E18" s="14" t="s">
        <v>39</v>
      </c>
      <c r="F18" s="23">
        <f ca="1">ROUND(2*(F16-$C$15)/$C$16,0)/2+F15</f>
        <v>3107.5</v>
      </c>
    </row>
    <row r="19" spans="1:30" ht="13.5" thickTop="1" x14ac:dyDescent="0.2">
      <c r="E19" s="14" t="s">
        <v>34</v>
      </c>
      <c r="F19" s="18">
        <f ca="1">+$C$15+$C$16*F18-15018.5-$C$5/24</f>
        <v>45296.80866586601</v>
      </c>
    </row>
    <row r="20" spans="1:30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73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S20" s="45"/>
      <c r="T20" s="45"/>
      <c r="U20" s="26" t="s">
        <v>36</v>
      </c>
      <c r="V20" s="45"/>
      <c r="W20" s="45"/>
    </row>
    <row r="21" spans="1:30" x14ac:dyDescent="0.2">
      <c r="A21" s="30" t="s">
        <v>41</v>
      </c>
      <c r="B21" s="30"/>
      <c r="C21" s="31">
        <f>C7</f>
        <v>51414.112999999998</v>
      </c>
      <c r="D21" s="31" t="s">
        <v>16</v>
      </c>
      <c r="E21">
        <f t="shared" ref="E21:E26" si="0">+(C21-C$7)/C$8</f>
        <v>0</v>
      </c>
      <c r="F21">
        <f t="shared" ref="F21:F33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0.2639282114740843</v>
      </c>
      <c r="Q21" s="2">
        <f t="shared" ref="Q21:Q26" si="4">+C21-15018.5</f>
        <v>36395.612999999998</v>
      </c>
      <c r="AC21" t="s">
        <v>50</v>
      </c>
    </row>
    <row r="22" spans="1:30" ht="13.5" thickBot="1" x14ac:dyDescent="0.25">
      <c r="A22" s="31" t="s">
        <v>44</v>
      </c>
      <c r="B22" s="32" t="s">
        <v>45</v>
      </c>
      <c r="C22" s="31">
        <v>55978.821799999998</v>
      </c>
      <c r="D22" s="31">
        <v>1.1000000000000001E-3</v>
      </c>
      <c r="E22">
        <f t="shared" si="0"/>
        <v>13438.657520534636</v>
      </c>
      <c r="F22">
        <f t="shared" si="1"/>
        <v>13438.5</v>
      </c>
      <c r="G22">
        <f t="shared" si="2"/>
        <v>5.3504999996221159E-2</v>
      </c>
      <c r="K22">
        <f>+G22</f>
        <v>5.3504999996221159E-2</v>
      </c>
      <c r="O22">
        <f t="shared" ca="1" si="3"/>
        <v>8.6175245109472776E-2</v>
      </c>
      <c r="Q22" s="2">
        <f t="shared" si="4"/>
        <v>40960.321799999998</v>
      </c>
    </row>
    <row r="23" spans="1:30" x14ac:dyDescent="0.2">
      <c r="A23" s="31" t="s">
        <v>44</v>
      </c>
      <c r="B23" s="32" t="s">
        <v>46</v>
      </c>
      <c r="C23" s="31">
        <v>55978.995699999999</v>
      </c>
      <c r="D23" s="31">
        <v>1.6000000000000001E-3</v>
      </c>
      <c r="E23">
        <f t="shared" si="0"/>
        <v>13439.169488032507</v>
      </c>
      <c r="F23">
        <f t="shared" si="1"/>
        <v>13439</v>
      </c>
      <c r="G23">
        <f t="shared" si="2"/>
        <v>5.7570000004488975E-2</v>
      </c>
      <c r="K23">
        <f>+G23</f>
        <v>5.7570000004488975E-2</v>
      </c>
      <c r="O23">
        <f t="shared" ca="1" si="3"/>
        <v>8.6168631537780843E-2</v>
      </c>
      <c r="Q23" s="2">
        <f t="shared" si="4"/>
        <v>40960.495699999999</v>
      </c>
      <c r="Z23" s="37"/>
      <c r="AC23" s="37" t="s">
        <v>51</v>
      </c>
    </row>
    <row r="24" spans="1:30" x14ac:dyDescent="0.2">
      <c r="A24" s="31" t="s">
        <v>44</v>
      </c>
      <c r="B24" s="32" t="s">
        <v>45</v>
      </c>
      <c r="C24" s="31">
        <v>56041.667200000004</v>
      </c>
      <c r="D24" s="31">
        <v>8.0000000000000004E-4</v>
      </c>
      <c r="E24">
        <f t="shared" si="0"/>
        <v>13623.676509553407</v>
      </c>
      <c r="F24">
        <f t="shared" si="1"/>
        <v>13623.5</v>
      </c>
      <c r="G24">
        <f t="shared" si="2"/>
        <v>5.9955000004265457E-2</v>
      </c>
      <c r="K24">
        <f>+G24</f>
        <v>5.9955000004265457E-2</v>
      </c>
      <c r="O24">
        <f t="shared" ca="1" si="3"/>
        <v>8.3728223583450306E-2</v>
      </c>
      <c r="Q24" s="2">
        <f t="shared" si="4"/>
        <v>41023.167200000004</v>
      </c>
      <c r="Z24">
        <v>0.99210684363269086</v>
      </c>
      <c r="AC24" t="s">
        <v>52</v>
      </c>
    </row>
    <row r="25" spans="1:30" x14ac:dyDescent="0.2">
      <c r="A25" s="38" t="s">
        <v>47</v>
      </c>
      <c r="B25" s="32" t="s">
        <v>46</v>
      </c>
      <c r="C25" s="31">
        <v>56061.365100000003</v>
      </c>
      <c r="D25" s="31">
        <v>8.0000000000000004E-4</v>
      </c>
      <c r="E25">
        <f t="shared" si="0"/>
        <v>13681.667795213016</v>
      </c>
      <c r="F25">
        <f t="shared" si="1"/>
        <v>13681.5</v>
      </c>
      <c r="G25">
        <f t="shared" si="2"/>
        <v>5.6995000006281771E-2</v>
      </c>
      <c r="J25">
        <f>+G25</f>
        <v>5.6995000006281771E-2</v>
      </c>
      <c r="O25">
        <f t="shared" ca="1" si="3"/>
        <v>8.2961049267183784E-2</v>
      </c>
      <c r="Q25" s="2">
        <f t="shared" si="4"/>
        <v>41042.865100000003</v>
      </c>
      <c r="Z25">
        <v>0.98427598918282044</v>
      </c>
      <c r="AC25" t="s">
        <v>53</v>
      </c>
    </row>
    <row r="26" spans="1:30" x14ac:dyDescent="0.2">
      <c r="A26" s="38" t="s">
        <v>47</v>
      </c>
      <c r="B26" s="32" t="s">
        <v>46</v>
      </c>
      <c r="C26" s="31">
        <v>56061.535600000003</v>
      </c>
      <c r="D26" s="31">
        <v>8.0000000000000004E-4</v>
      </c>
      <c r="E26">
        <f t="shared" si="0"/>
        <v>13682.169752995569</v>
      </c>
      <c r="F26">
        <f t="shared" si="1"/>
        <v>13682</v>
      </c>
      <c r="G26">
        <f t="shared" si="2"/>
        <v>5.7660000005853362E-2</v>
      </c>
      <c r="J26">
        <f>+G26</f>
        <v>5.7660000005853362E-2</v>
      </c>
      <c r="O26">
        <f t="shared" ca="1" si="3"/>
        <v>8.2954435695491852E-2</v>
      </c>
      <c r="Q26" s="2">
        <f t="shared" si="4"/>
        <v>41043.035600000003</v>
      </c>
      <c r="Z26">
        <v>0.98252887686980062</v>
      </c>
      <c r="AC26" t="s">
        <v>54</v>
      </c>
    </row>
    <row r="27" spans="1:30" x14ac:dyDescent="0.2">
      <c r="A27" s="39" t="s">
        <v>48</v>
      </c>
      <c r="B27" s="40" t="s">
        <v>46</v>
      </c>
      <c r="C27" s="41">
        <v>56729.509899999997</v>
      </c>
      <c r="D27" s="41">
        <v>1.6000000000000001E-3</v>
      </c>
      <c r="E27">
        <f t="shared" ref="E27:E32" si="5">+(C27-C$7)/C$8</f>
        <v>15648.70874672476</v>
      </c>
      <c r="F27">
        <f t="shared" si="1"/>
        <v>15648.5</v>
      </c>
      <c r="G27">
        <f t="shared" ref="G27:G32" si="6">+C27-(C$7+F27*C$8)</f>
        <v>7.0905000000493601E-2</v>
      </c>
      <c r="J27">
        <f>+G27</f>
        <v>7.0905000000493601E-2</v>
      </c>
      <c r="O27">
        <f t="shared" ref="O27:O32" ca="1" si="7">+C$11+C$12*$F27</f>
        <v>5.6943258231042043E-2</v>
      </c>
      <c r="Q27" s="2">
        <f t="shared" ref="Q27:Q32" si="8">+C27-15018.5</f>
        <v>41711.009899999997</v>
      </c>
      <c r="Z27">
        <v>1.4506032187004013E-3</v>
      </c>
      <c r="AC27" t="s">
        <v>55</v>
      </c>
    </row>
    <row r="28" spans="1:30" ht="13.5" thickBot="1" x14ac:dyDescent="0.25">
      <c r="A28" s="39" t="s">
        <v>48</v>
      </c>
      <c r="B28" s="40"/>
      <c r="C28" s="41">
        <v>56729.339399999997</v>
      </c>
      <c r="D28" s="41">
        <v>1.8E-3</v>
      </c>
      <c r="E28">
        <f t="shared" si="5"/>
        <v>15648.206788942207</v>
      </c>
      <c r="F28">
        <f t="shared" si="1"/>
        <v>15648</v>
      </c>
      <c r="G28">
        <f t="shared" si="6"/>
        <v>7.0240000000922009E-2</v>
      </c>
      <c r="J28">
        <f>+G28</f>
        <v>7.0240000000922009E-2</v>
      </c>
      <c r="O28">
        <f t="shared" ca="1" si="7"/>
        <v>5.6949871802734003E-2</v>
      </c>
      <c r="Q28" s="2">
        <f t="shared" si="8"/>
        <v>41710.839399999997</v>
      </c>
      <c r="Z28" s="35">
        <v>11</v>
      </c>
      <c r="AC28" s="35" t="s">
        <v>56</v>
      </c>
    </row>
    <row r="29" spans="1:30" x14ac:dyDescent="0.2">
      <c r="A29" t="s">
        <v>49</v>
      </c>
      <c r="B29" s="33" t="s">
        <v>46</v>
      </c>
      <c r="C29" s="8">
        <v>57195.375410000001</v>
      </c>
      <c r="D29" s="8">
        <v>1E-4</v>
      </c>
      <c r="E29">
        <f t="shared" si="5"/>
        <v>17020.232608119652</v>
      </c>
      <c r="F29">
        <f t="shared" si="1"/>
        <v>17020</v>
      </c>
      <c r="G29">
        <f t="shared" si="6"/>
        <v>7.9010000001289882E-2</v>
      </c>
      <c r="K29">
        <f t="shared" ref="K29:K35" si="9">+G29</f>
        <v>7.9010000001289882E-2</v>
      </c>
      <c r="N29">
        <f t="shared" ref="N29:N35" si="10">+G29</f>
        <v>7.9010000001289882E-2</v>
      </c>
      <c r="O29">
        <f t="shared" ca="1" si="7"/>
        <v>3.8802231080015931E-2</v>
      </c>
      <c r="Q29" s="2">
        <f t="shared" si="8"/>
        <v>42176.875410000001</v>
      </c>
    </row>
    <row r="30" spans="1:30" ht="13.5" thickBot="1" x14ac:dyDescent="0.25">
      <c r="A30" t="s">
        <v>49</v>
      </c>
      <c r="B30" s="34" t="s">
        <v>46</v>
      </c>
      <c r="C30" s="8">
        <v>57196.394410000001</v>
      </c>
      <c r="D30" s="8">
        <v>1.1E-4</v>
      </c>
      <c r="E30">
        <f t="shared" si="5"/>
        <v>17023.232578679315</v>
      </c>
      <c r="F30">
        <f t="shared" si="1"/>
        <v>17023</v>
      </c>
      <c r="G30">
        <f t="shared" si="6"/>
        <v>7.9000000005180482E-2</v>
      </c>
      <c r="K30">
        <f t="shared" si="9"/>
        <v>7.9000000005180482E-2</v>
      </c>
      <c r="N30">
        <f t="shared" si="10"/>
        <v>7.9000000005180482E-2</v>
      </c>
      <c r="O30">
        <f t="shared" ca="1" si="7"/>
        <v>3.8762549649864197E-2</v>
      </c>
      <c r="Q30" s="2">
        <f t="shared" si="8"/>
        <v>42177.894410000001</v>
      </c>
      <c r="AC30" t="s">
        <v>57</v>
      </c>
    </row>
    <row r="31" spans="1:30" x14ac:dyDescent="0.2">
      <c r="A31" t="s">
        <v>49</v>
      </c>
      <c r="B31" s="32" t="s">
        <v>45</v>
      </c>
      <c r="C31" s="8">
        <v>57217.286030000003</v>
      </c>
      <c r="D31" s="8">
        <v>2.3000000000000001E-4</v>
      </c>
      <c r="E31">
        <f t="shared" si="5"/>
        <v>17084.738216504269</v>
      </c>
      <c r="F31">
        <f t="shared" si="1"/>
        <v>17084.5</v>
      </c>
      <c r="G31">
        <f t="shared" si="6"/>
        <v>8.0915000005916227E-2</v>
      </c>
      <c r="K31">
        <f t="shared" si="9"/>
        <v>8.0915000005916227E-2</v>
      </c>
      <c r="N31">
        <f t="shared" si="10"/>
        <v>8.0915000005916227E-2</v>
      </c>
      <c r="O31">
        <f t="shared" ca="1" si="7"/>
        <v>3.7949080331754037E-2</v>
      </c>
      <c r="Q31" s="2">
        <f t="shared" si="8"/>
        <v>42198.786030000003</v>
      </c>
      <c r="Z31" s="36" t="s">
        <v>62</v>
      </c>
      <c r="AA31" s="36" t="s">
        <v>63</v>
      </c>
      <c r="AB31" s="36" t="s">
        <v>64</v>
      </c>
      <c r="AC31" s="36"/>
      <c r="AD31" s="36" t="s">
        <v>65</v>
      </c>
    </row>
    <row r="32" spans="1:30" x14ac:dyDescent="0.2">
      <c r="A32" t="s">
        <v>49</v>
      </c>
      <c r="B32" s="32" t="s">
        <v>45</v>
      </c>
      <c r="C32" s="8">
        <v>57218.305180000003</v>
      </c>
      <c r="D32" s="8">
        <v>2.0000000000000001E-4</v>
      </c>
      <c r="E32">
        <f t="shared" si="5"/>
        <v>17087.738628669016</v>
      </c>
      <c r="F32">
        <f t="shared" si="1"/>
        <v>17087.5</v>
      </c>
      <c r="G32">
        <f t="shared" si="6"/>
        <v>8.1055000002379529E-2</v>
      </c>
      <c r="K32">
        <f t="shared" si="9"/>
        <v>8.1055000002379529E-2</v>
      </c>
      <c r="N32">
        <f t="shared" si="10"/>
        <v>8.1055000002379529E-2</v>
      </c>
      <c r="O32">
        <f t="shared" ca="1" si="7"/>
        <v>3.7909398901602304E-2</v>
      </c>
      <c r="Q32" s="2">
        <f t="shared" si="8"/>
        <v>42199.805180000003</v>
      </c>
      <c r="Z32">
        <v>1</v>
      </c>
      <c r="AA32">
        <v>1.1854775664129171E-3</v>
      </c>
      <c r="AB32">
        <v>1.1854775664129171E-3</v>
      </c>
      <c r="AC32" t="s">
        <v>58</v>
      </c>
      <c r="AD32">
        <v>1.9958469361687293E-9</v>
      </c>
    </row>
    <row r="33" spans="1:33" x14ac:dyDescent="0.2">
      <c r="A33" s="42" t="s">
        <v>74</v>
      </c>
      <c r="B33" s="43" t="s">
        <v>46</v>
      </c>
      <c r="C33" s="44">
        <v>57104.341769999999</v>
      </c>
      <c r="D33" s="44">
        <v>2.0000000000000001E-4</v>
      </c>
      <c r="E33">
        <f>+(C33-C$7)/C$8</f>
        <v>16752.226484529107</v>
      </c>
      <c r="F33">
        <f t="shared" si="1"/>
        <v>16752</v>
      </c>
      <c r="G33">
        <f>+C33-(C$7+F33*C$8)</f>
        <v>7.6930000002903398E-2</v>
      </c>
      <c r="K33">
        <f t="shared" si="9"/>
        <v>7.6930000002903398E-2</v>
      </c>
      <c r="N33">
        <f t="shared" si="10"/>
        <v>7.6930000002903398E-2</v>
      </c>
      <c r="O33">
        <f ca="1">+C$11+C$12*$F33</f>
        <v>4.2347105506902544E-2</v>
      </c>
      <c r="Q33" s="2">
        <f>+C33-15018.5</f>
        <v>42085.841769999999</v>
      </c>
      <c r="Z33">
        <v>9</v>
      </c>
      <c r="AA33">
        <v>1.8938247282935679E-5</v>
      </c>
      <c r="AB33">
        <v>2.1042496981039642E-6</v>
      </c>
      <c r="AC33" t="s">
        <v>59</v>
      </c>
    </row>
    <row r="34" spans="1:33" ht="13.5" thickBot="1" x14ac:dyDescent="0.25">
      <c r="A34" s="46" t="s">
        <v>75</v>
      </c>
      <c r="B34" s="47" t="s">
        <v>46</v>
      </c>
      <c r="C34" s="48">
        <v>57408.347570000216</v>
      </c>
      <c r="D34" s="48">
        <v>5.0000000000000001E-4</v>
      </c>
      <c r="E34">
        <f>+(C34-C$7)/C$8</f>
        <v>17647.229870168747</v>
      </c>
      <c r="F34">
        <f>ROUND(2*E34,0)/2</f>
        <v>17647</v>
      </c>
      <c r="G34">
        <f>+C34-(C$7+F34*C$8)</f>
        <v>7.8080000217596535E-2</v>
      </c>
      <c r="K34">
        <f t="shared" si="9"/>
        <v>7.8080000217596535E-2</v>
      </c>
      <c r="N34">
        <f t="shared" si="10"/>
        <v>7.8080000217596535E-2</v>
      </c>
      <c r="O34">
        <f ca="1">+C$11+C$12*$F34</f>
        <v>3.0508812178307282E-2</v>
      </c>
      <c r="Q34" s="2">
        <f>+C34-15018.5</f>
        <v>42389.847570000216</v>
      </c>
      <c r="Z34" s="35">
        <v>10</v>
      </c>
      <c r="AA34" s="35">
        <v>1.2044158136958528E-3</v>
      </c>
      <c r="AB34" s="35"/>
      <c r="AC34" s="35" t="s">
        <v>60</v>
      </c>
      <c r="AD34" s="35"/>
    </row>
    <row r="35" spans="1:33" ht="13.5" thickBot="1" x14ac:dyDescent="0.25">
      <c r="A35" s="46" t="s">
        <v>75</v>
      </c>
      <c r="B35" s="47" t="s">
        <v>46</v>
      </c>
      <c r="C35" s="48">
        <v>57854.345259999856</v>
      </c>
      <c r="D35" s="48">
        <v>2.9999999999999997E-4</v>
      </c>
      <c r="E35">
        <f>+(C35-C$7)/C$8</f>
        <v>18960.262195660078</v>
      </c>
      <c r="F35">
        <f>ROUND(2*E35,0)/2</f>
        <v>18960.5</v>
      </c>
      <c r="G35">
        <f>+C35-(C$7+F35*C$8)</f>
        <v>-8.0775000140420161E-2</v>
      </c>
      <c r="K35">
        <f t="shared" si="9"/>
        <v>-8.0775000140420161E-2</v>
      </c>
      <c r="N35">
        <f t="shared" si="10"/>
        <v>-8.0775000140420161E-2</v>
      </c>
      <c r="O35">
        <f ca="1">+C$11+C$12*$F35</f>
        <v>1.3134959343547692E-2</v>
      </c>
      <c r="Q35" s="2">
        <f>+C35-15018.5</f>
        <v>42835.845259999856</v>
      </c>
    </row>
    <row r="36" spans="1:33" x14ac:dyDescent="0.2">
      <c r="A36" s="49" t="s">
        <v>76</v>
      </c>
      <c r="B36" s="50" t="s">
        <v>46</v>
      </c>
      <c r="C36" s="51">
        <v>59259.406000000003</v>
      </c>
      <c r="D36" s="49">
        <v>3.8E-3</v>
      </c>
      <c r="E36">
        <f t="shared" ref="E36:E37" si="11">+(C36-C$7)/C$8</f>
        <v>23096.808667235859</v>
      </c>
      <c r="F36">
        <f t="shared" ref="F36:F37" si="12">ROUND(2*E36,0)/2</f>
        <v>23097</v>
      </c>
      <c r="G36">
        <f t="shared" ref="G36:G37" si="13">+C36-(C$7+F36*C$8)</f>
        <v>-6.4989999998942949E-2</v>
      </c>
      <c r="K36">
        <f t="shared" ref="K36:K37" si="14">+G36</f>
        <v>-6.4989999998942949E-2</v>
      </c>
      <c r="N36">
        <f t="shared" ref="N36:N37" si="15">+G36</f>
        <v>-6.4989999998942949E-2</v>
      </c>
      <c r="O36">
        <f t="shared" ref="O36:O37" ca="1" si="16">+C$11+C$12*$F36</f>
        <v>-4.1579119263976672E-2</v>
      </c>
      <c r="Q36" s="2">
        <f t="shared" ref="Q36:Q37" si="17">+C36-15018.5</f>
        <v>44240.906000000003</v>
      </c>
      <c r="Z36" s="36" t="s">
        <v>66</v>
      </c>
      <c r="AA36" s="36" t="s">
        <v>55</v>
      </c>
      <c r="AB36" s="36" t="s">
        <v>67</v>
      </c>
      <c r="AC36" s="36"/>
      <c r="AD36" s="36" t="s">
        <v>68</v>
      </c>
      <c r="AE36" s="36" t="s">
        <v>69</v>
      </c>
      <c r="AF36" s="36" t="s">
        <v>70</v>
      </c>
      <c r="AG36" s="36" t="s">
        <v>71</v>
      </c>
    </row>
    <row r="37" spans="1:33" x14ac:dyDescent="0.2">
      <c r="A37" s="49" t="s">
        <v>76</v>
      </c>
      <c r="B37" s="50" t="s">
        <v>46</v>
      </c>
      <c r="C37" s="51">
        <v>59259.5769</v>
      </c>
      <c r="D37" s="49">
        <v>5.9999999999999995E-4</v>
      </c>
      <c r="E37">
        <f t="shared" si="11"/>
        <v>23097.311802631972</v>
      </c>
      <c r="F37">
        <f t="shared" si="12"/>
        <v>23097.5</v>
      </c>
      <c r="G37">
        <f t="shared" si="13"/>
        <v>-6.3924999994924292E-2</v>
      </c>
      <c r="K37">
        <f t="shared" si="14"/>
        <v>-6.3924999994924292E-2</v>
      </c>
      <c r="N37">
        <f t="shared" si="15"/>
        <v>-6.3924999994924292E-2</v>
      </c>
      <c r="O37">
        <f t="shared" ca="1" si="16"/>
        <v>-4.1585732835668576E-2</v>
      </c>
      <c r="Q37" s="2">
        <f t="shared" si="17"/>
        <v>44241.0769</v>
      </c>
      <c r="Z37">
        <v>-3.210577393369065E-2</v>
      </c>
      <c r="AA37">
        <v>4.2356426353381219E-3</v>
      </c>
      <c r="AB37">
        <v>-7.5799062144268259</v>
      </c>
      <c r="AC37" t="s">
        <v>61</v>
      </c>
      <c r="AD37">
        <v>-4.1687470562863316E-2</v>
      </c>
      <c r="AE37">
        <v>-2.2524077304517984E-2</v>
      </c>
      <c r="AF37">
        <v>-4.1687470562863316E-2</v>
      </c>
      <c r="AG37">
        <v>-2.2524077304517984E-2</v>
      </c>
    </row>
    <row r="38" spans="1:33" ht="13.5" thickBot="1" x14ac:dyDescent="0.25">
      <c r="C38" s="8"/>
      <c r="D38" s="8"/>
      <c r="Z38" s="35">
        <v>6.571871196013106E-6</v>
      </c>
      <c r="AA38" s="35">
        <v>2.768796324554976E-7</v>
      </c>
      <c r="AB38" s="35">
        <v>23.735480785389267</v>
      </c>
      <c r="AC38" s="35" t="s">
        <v>72</v>
      </c>
      <c r="AD38" s="35">
        <v>5.9455254748581799E-6</v>
      </c>
      <c r="AE38" s="35">
        <v>7.1982169171680321E-6</v>
      </c>
      <c r="AF38" s="35">
        <v>5.9455254748581799E-6</v>
      </c>
      <c r="AG38" s="35">
        <v>7.1982169171680321E-6</v>
      </c>
    </row>
    <row r="39" spans="1:33" x14ac:dyDescent="0.2">
      <c r="C39" s="8"/>
      <c r="D39" s="8"/>
    </row>
    <row r="40" spans="1:33" x14ac:dyDescent="0.2">
      <c r="C40" s="8"/>
      <c r="D40" s="8"/>
    </row>
    <row r="41" spans="1:33" x14ac:dyDescent="0.2">
      <c r="C41" s="8"/>
      <c r="D41" s="8"/>
    </row>
    <row r="42" spans="1:33" x14ac:dyDescent="0.2">
      <c r="C42" s="8"/>
      <c r="D42" s="8"/>
    </row>
    <row r="43" spans="1:33" x14ac:dyDescent="0.2">
      <c r="C43" s="8"/>
      <c r="D43" s="8"/>
    </row>
    <row r="44" spans="1:33" x14ac:dyDescent="0.2">
      <c r="C44" s="8"/>
      <c r="D44" s="8"/>
    </row>
    <row r="45" spans="1:33" x14ac:dyDescent="0.2">
      <c r="C45" s="8"/>
      <c r="D45" s="8"/>
    </row>
    <row r="46" spans="1:33" x14ac:dyDescent="0.2">
      <c r="C46" s="8"/>
      <c r="D46" s="8"/>
    </row>
    <row r="47" spans="1:33" x14ac:dyDescent="0.2">
      <c r="C47" s="8"/>
      <c r="D47" s="8"/>
    </row>
    <row r="48" spans="1:33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  <row r="6941" spans="3:4" x14ac:dyDescent="0.2">
      <c r="C6941" s="8"/>
      <c r="D6941" s="8"/>
    </row>
  </sheetData>
  <protectedRanges>
    <protectedRange sqref="A34:D35" name="Range1"/>
  </protectedRanges>
  <phoneticPr fontId="7" type="noConversion"/>
  <hyperlinks>
    <hyperlink ref="H640" r:id="rId1" display="http://vsolj.cetus-net.org/bulletin.html" xr:uid="{00000000-0004-0000-0000-000000000000}"/>
  </hyperlinks>
  <pageMargins left="0.75" right="0.75" top="1" bottom="1" header="0.5" footer="0.5"/>
  <pageSetup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2024-01-05T00:42:47Z</dcterms:modified>
</cp:coreProperties>
</file>