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641AD21D-A995-4523-8DB5-E181A206CE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6" i="1" l="1"/>
  <c r="F36" i="1"/>
  <c r="G36" i="1" s="1"/>
  <c r="Q36" i="1"/>
  <c r="E37" i="1"/>
  <c r="F37" i="1" s="1"/>
  <c r="G37" i="1" s="1"/>
  <c r="Q37" i="1"/>
  <c r="E34" i="1"/>
  <c r="F34" i="1"/>
  <c r="G34" i="1"/>
  <c r="Q34" i="1"/>
  <c r="E35" i="1"/>
  <c r="F35" i="1"/>
  <c r="G35" i="1"/>
  <c r="Q35" i="1"/>
  <c r="E33" i="1"/>
  <c r="F33" i="1"/>
  <c r="G33" i="1"/>
  <c r="D9" i="1"/>
  <c r="C9" i="1"/>
  <c r="E22" i="1"/>
  <c r="F22" i="1"/>
  <c r="G22" i="1"/>
  <c r="K22" i="1"/>
  <c r="E23" i="1"/>
  <c r="F23" i="1"/>
  <c r="G23" i="1"/>
  <c r="K23" i="1"/>
  <c r="E24" i="1"/>
  <c r="F24" i="1"/>
  <c r="G24" i="1"/>
  <c r="K24" i="1"/>
  <c r="E25" i="1"/>
  <c r="F25" i="1"/>
  <c r="G25" i="1"/>
  <c r="J25" i="1"/>
  <c r="E26" i="1"/>
  <c r="F26" i="1"/>
  <c r="G26" i="1"/>
  <c r="J26" i="1"/>
  <c r="E27" i="1"/>
  <c r="F27" i="1"/>
  <c r="G27" i="1"/>
  <c r="J27" i="1"/>
  <c r="E28" i="1"/>
  <c r="F28" i="1"/>
  <c r="G28" i="1"/>
  <c r="J28" i="1"/>
  <c r="E29" i="1"/>
  <c r="F29" i="1"/>
  <c r="G29" i="1"/>
  <c r="E30" i="1"/>
  <c r="F30" i="1"/>
  <c r="G30" i="1"/>
  <c r="E31" i="1"/>
  <c r="F31" i="1"/>
  <c r="G31" i="1"/>
  <c r="E32" i="1"/>
  <c r="F32" i="1"/>
  <c r="G32" i="1"/>
  <c r="Q33" i="1"/>
  <c r="Q28" i="1"/>
  <c r="Q29" i="1"/>
  <c r="Q30" i="1"/>
  <c r="Q31" i="1"/>
  <c r="Q32" i="1"/>
  <c r="Q27" i="1"/>
  <c r="C21" i="1"/>
  <c r="C17" i="1"/>
  <c r="Q25" i="1"/>
  <c r="Q26" i="1"/>
  <c r="Q22" i="1"/>
  <c r="Q23" i="1"/>
  <c r="Q24" i="1"/>
  <c r="F16" i="1"/>
  <c r="F17" i="1" s="1"/>
  <c r="K30" i="1"/>
  <c r="N30" i="1"/>
  <c r="K29" i="1"/>
  <c r="N29" i="1"/>
  <c r="K33" i="1"/>
  <c r="N33" i="1"/>
  <c r="N31" i="1"/>
  <c r="K31" i="1"/>
  <c r="N32" i="1"/>
  <c r="K32" i="1"/>
  <c r="N35" i="1"/>
  <c r="K35" i="1"/>
  <c r="K34" i="1"/>
  <c r="N34" i="1"/>
  <c r="E21" i="1"/>
  <c r="F21" i="1"/>
  <c r="G21" i="1"/>
  <c r="H21" i="1"/>
  <c r="Q21" i="1"/>
  <c r="C11" i="1"/>
  <c r="C12" i="1"/>
  <c r="O37" i="1" l="1"/>
  <c r="O36" i="1"/>
  <c r="K37" i="1"/>
  <c r="N37" i="1"/>
  <c r="K36" i="1"/>
  <c r="N36" i="1"/>
  <c r="C16" i="1"/>
  <c r="D18" i="1" s="1"/>
  <c r="O33" i="1"/>
  <c r="O26" i="1"/>
  <c r="O31" i="1"/>
  <c r="O23" i="1"/>
  <c r="O32" i="1"/>
  <c r="O25" i="1"/>
  <c r="O28" i="1"/>
  <c r="O21" i="1"/>
  <c r="O24" i="1"/>
  <c r="O34" i="1"/>
  <c r="C15" i="1"/>
  <c r="O35" i="1"/>
  <c r="O30" i="1"/>
  <c r="O27" i="1"/>
  <c r="O22" i="1"/>
  <c r="O29" i="1"/>
  <c r="C18" i="1" l="1"/>
  <c r="F18" i="1"/>
  <c r="F19" i="1" s="1"/>
</calcChain>
</file>

<file path=xl/sharedStrings.xml><?xml version="1.0" encoding="utf-8"?>
<sst xmlns="http://schemas.openxmlformats.org/spreadsheetml/2006/main" count="104" uniqueCount="77">
  <si>
    <t>PE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</si>
  <si>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</si>
  <si>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</si>
  <si>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</si>
  <si>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</si>
  <si>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</si>
  <si>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</si>
  <si>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</si>
  <si>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</si>
  <si>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</si>
  <si>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</si>
  <si>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</si>
  <si>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</si>
  <si>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</si>
  <si>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</si>
  <si>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</si>
  <si>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</si>
  <si>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</si>
  <si>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</si>
  <si>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</si>
  <si>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</si>
  <si>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</si>
  <si>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</si>
  <si>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</si>
  <si>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</si>
  <si>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</si>
  <si>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</si>
  <si>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</si>
  <si>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</si>
  <si>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</si>
  <si>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</si>
  <si>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</si>
  <si>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</si>
  <si>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</si>
  <si>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</si>
  <si>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</si>
  <si>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</si>
  <si>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</si>
  <si>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</si>
  <si>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</si>
  <si>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</si>
  <si>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</si>
  <si>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OQ Dra / GSC 4399-0956</t>
  </si>
  <si>
    <t>EW</t>
  </si>
  <si>
    <t>IBVS 6029</t>
  </si>
  <si>
    <t>II</t>
  </si>
  <si>
    <t>I</t>
  </si>
  <si>
    <t>IBVS 6070</t>
  </si>
  <si>
    <t>IBVS 6149</t>
  </si>
  <si>
    <t>Heidarnia 2015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</si>
  <si>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</si>
  <si>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</si>
  <si>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</si>
  <si>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</si>
  <si>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</si>
  <si>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</si>
  <si>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</si>
  <si>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</si>
  <si>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</si>
  <si>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</si>
  <si>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</si>
  <si>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</si>
  <si>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</si>
  <si>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</si>
  <si>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</si>
  <si>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Significance F</t>
  </si>
  <si>
    <t>Coefficients</t>
  </si>
  <si>
    <t>t Stat</t>
  </si>
  <si>
    <t>Lower 95%</t>
  </si>
  <si>
    <t>Upper 95%</t>
  </si>
  <si>
    <t>Lower 95.0%</t>
  </si>
  <si>
    <t>Upper 95.0%</t>
  </si>
  <si>
    <t>X Variable 1</t>
  </si>
  <si>
    <t>vis</t>
  </si>
  <si>
    <t>OEJV 0179</t>
  </si>
  <si>
    <t>OEJV 0211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</si>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</sst>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8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35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28" fillId="7" borderId="1" applyNumberFormat="0" applyAlignment="0" applyProtection="0"/>
    <xf numFmtId="0" fontId="29" fillId="0" borderId="4" applyNumberFormat="0" applyFill="0" applyAlignment="0" applyProtection="0"/>
    <xf numFmtId="0" fontId="30" fillId="22" borderId="0" applyNumberFormat="0" applyBorder="0" applyAlignment="0" applyProtection="0"/>
    <xf numFmtId="0" fontId="5" fillId="0" borderId="0"/>
    <xf numFmtId="0" fontId="24" fillId="0" borderId="0"/>
    <xf numFmtId="0" fontId="24" fillId="23" borderId="5" applyNumberFormat="0" applyFont="0" applyAlignment="0" applyProtection="0"/>
    <xf numFmtId="0" fontId="31" fillId="20" borderId="6" applyNumberFormat="0" applyAlignment="0" applyProtection="0"/>
    <xf numFmtId="0" fontId="32" fillId="0" borderId="0" applyNumberFormat="0" applyFill="0" applyBorder="0" applyAlignment="0" applyProtection="0"/>
    <xf numFmtId="0" fontId="35" fillId="0" borderId="7" applyNumberFormat="0" applyFont="0" applyFill="0" applyAlignment="0" applyProtection="0"/>
    <xf numFmtId="0" fontId="33" fillId="0" borderId="0" applyNumberFormat="0" applyFill="0" applyBorder="0" applyAlignment="0" applyProtection="0"/>
  </cellStyleXfs>
  <cellXfs count="5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 applyAlignme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 wrapText="1"/>
    </xf>
    <xf numFmtId="0" fontId="0" fillId="0" borderId="8" xfId="0" applyBorder="1" applyAlignment="1"/>
    <xf numFmtId="0" fontId="18" fillId="0" borderId="11" xfId="0" applyFont="1" applyBorder="1" applyAlignment="1">
      <alignment horizontal="center"/>
    </xf>
    <xf numFmtId="0" fontId="18" fillId="0" borderId="11" xfId="0" applyFont="1" applyBorder="1" applyAlignment="1">
      <alignment horizontal="centerContinuous"/>
    </xf>
    <xf numFmtId="0" fontId="15" fillId="0" borderId="0" xfId="0" applyFont="1">
      <alignment vertical="top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 wrapText="1"/>
    </xf>
    <xf numFmtId="0" fontId="34" fillId="0" borderId="0" xfId="42" applyFont="1"/>
    <xf numFmtId="0" fontId="34" fillId="0" borderId="0" xfId="42" applyFont="1" applyAlignment="1">
      <alignment horizontal="center"/>
    </xf>
    <xf numFmtId="0" fontId="34" fillId="0" borderId="0" xfId="42" applyFont="1" applyAlignment="1">
      <alignment horizontal="left"/>
    </xf>
    <xf numFmtId="0" fontId="14" fillId="0" borderId="0" xfId="0" applyFont="1" applyAlignment="1">
      <alignment horizontal="center"/>
    </xf>
    <xf numFmtId="0" fontId="16" fillId="0" borderId="0" xfId="41" applyFont="1"/>
    <xf numFmtId="0" fontId="16" fillId="0" borderId="0" xfId="41" applyFont="1" applyAlignment="1">
      <alignment horizontal="center"/>
    </xf>
    <xf numFmtId="0" fontId="16" fillId="0" borderId="0" xfId="41" applyFont="1" applyAlignment="1">
      <alignment horizontal="left"/>
    </xf>
    <xf numFmtId="0" fontId="36" fillId="0" borderId="0" xfId="0" applyFont="1" applyAlignment="1">
      <alignment vertical="center" wrapText="1"/>
    </xf>
    <xf numFmtId="0" fontId="36" fillId="0" borderId="0" xfId="0" applyFont="1" applyAlignment="1">
      <alignment horizontal="center" vertical="center" wrapText="1"/>
    </xf>
    <xf numFmtId="165" fontId="36" fillId="0" borderId="0" xfId="0" applyNumberFormat="1" applyFont="1" applyAlignment="1">
      <alignment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OQ Dra - O-C Diagr.</a:t>
            </a:r>
          </a:p>
        </c:rich>
      </c:tx>
      <c:layout>
        <c:manualLayout>
          <c:xMode val="edge"/>
          <c:yMode val="edge"/>
          <c:x val="0.3864661654135338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35127795846455"/>
          <c:w val="0.8165413533834586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Active!$D$21:$D$240</c:f>
                <c:numCache>
                  <c:formatCode>General</c:formatCode>
                  <c:ptCount val="220"/>
                  <c:pt idx="0">
                    <c:v>0</c:v>
                  </c:pt>
                  <c:pt idx="1">
                    <c:v>1.1000000000000001E-3</c:v>
                  </c:pt>
                  <c:pt idx="2">
                    <c:v>1.6000000000000001E-3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1.6000000000000001E-3</c:v>
                  </c:pt>
                  <c:pt idx="7">
                    <c:v>1.8E-3</c:v>
                  </c:pt>
                  <c:pt idx="8">
                    <c:v>1E-4</c:v>
                  </c:pt>
                  <c:pt idx="9">
                    <c:v>1.1E-4</c:v>
                  </c:pt>
                  <c:pt idx="10">
                    <c:v>2.3000000000000001E-4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3.8E-3</c:v>
                  </c:pt>
                  <c:pt idx="16">
                    <c:v>5.9999999999999995E-4</c:v>
                  </c:pt>
                </c:numCache>
              </c:numRef>
            </c:plus>
            <c:minus>
              <c:numRef>
                <c:f>Active!$D$21:$D$240</c:f>
                <c:numCache>
                  <c:formatCode>General</c:formatCode>
                  <c:ptCount val="220"/>
                  <c:pt idx="0">
                    <c:v>0</c:v>
                  </c:pt>
                  <c:pt idx="1">
                    <c:v>1.1000000000000001E-3</c:v>
                  </c:pt>
                  <c:pt idx="2">
                    <c:v>1.6000000000000001E-3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1.6000000000000001E-3</c:v>
                  </c:pt>
                  <c:pt idx="7">
                    <c:v>1.8E-3</c:v>
                  </c:pt>
                  <c:pt idx="8">
                    <c:v>1E-4</c:v>
                  </c:pt>
                  <c:pt idx="9">
                    <c:v>1.1E-4</c:v>
                  </c:pt>
                  <c:pt idx="10">
                    <c:v>2.3000000000000001E-4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3.8E-3</c:v>
                  </c:pt>
                  <c:pt idx="16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Active!$F$21:$F$1000</c:f>
              <c:numCache>
                <c:formatCode>General</c:formatCode>
                <c:ptCount val="980"/>
                <c:pt idx="0">
                  <c:v>0</c:v>
                </c:pt>
                <c:pt idx="1">
                  <c:v>13438.5</c:v>
                </c:pt>
                <c:pt idx="2">
                  <c:v>13439</c:v>
                </c:pt>
                <c:pt idx="3">
                  <c:v>13623.5</c:v>
                </c:pt>
                <c:pt idx="4">
                  <c:v>13681.5</c:v>
                </c:pt>
                <c:pt idx="5">
                  <c:v>13682</c:v>
                </c:pt>
                <c:pt idx="6">
                  <c:v>15648.5</c:v>
                </c:pt>
                <c:pt idx="7">
                  <c:v>15648</c:v>
                </c:pt>
                <c:pt idx="8">
                  <c:v>17020</c:v>
                </c:pt>
                <c:pt idx="9">
                  <c:v>17023</c:v>
                </c:pt>
                <c:pt idx="10">
                  <c:v>17084.5</c:v>
                </c:pt>
                <c:pt idx="11">
                  <c:v>17087.5</c:v>
                </c:pt>
                <c:pt idx="12">
                  <c:v>16752</c:v>
                </c:pt>
                <c:pt idx="13">
                  <c:v>17647</c:v>
                </c:pt>
                <c:pt idx="14">
                  <c:v>18960.5</c:v>
                </c:pt>
                <c:pt idx="15">
                  <c:v>23097</c:v>
                </c:pt>
                <c:pt idx="16">
                  <c:v>23097.5</c:v>
                </c:pt>
              </c:numCache>
            </c:numRef>
          </c:xVal>
          <c:yVal>
            <c:numRef>
              <c:f>Active!$H$21:$H$1000</c:f>
              <c:numCache>
                <c:formatCode>General</c:formatCode>
                <c:ptCount val="980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7A0-423A-A1F5-0C52276F092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Active!$D$21:$D$1000</c:f>
                <c:numCache>
                  <c:formatCode>General</c:formatCode>
                  <c:ptCount val="980"/>
                  <c:pt idx="0">
                    <c:v>0</c:v>
                  </c:pt>
                  <c:pt idx="1">
                    <c:v>1.1000000000000001E-3</c:v>
                  </c:pt>
                  <c:pt idx="2">
                    <c:v>1.6000000000000001E-3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1.6000000000000001E-3</c:v>
                  </c:pt>
                  <c:pt idx="7">
                    <c:v>1.8E-3</c:v>
                  </c:pt>
                  <c:pt idx="8">
                    <c:v>1E-4</c:v>
                  </c:pt>
                  <c:pt idx="9">
                    <c:v>1.1E-4</c:v>
                  </c:pt>
                  <c:pt idx="10">
                    <c:v>2.3000000000000001E-4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3.8E-3</c:v>
                  </c:pt>
                  <c:pt idx="16">
                    <c:v>5.9999999999999995E-4</c:v>
                  </c:pt>
                </c:numCache>
              </c:numRef>
            </c:plus>
            <c:minus>
              <c:numRef>
                <c:f>Active!$D$21:$D$1000</c:f>
                <c:numCache>
                  <c:formatCode>General</c:formatCode>
                  <c:ptCount val="980"/>
                  <c:pt idx="0">
                    <c:v>0</c:v>
                  </c:pt>
                  <c:pt idx="1">
                    <c:v>1.1000000000000001E-3</c:v>
                  </c:pt>
                  <c:pt idx="2">
                    <c:v>1.6000000000000001E-3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1.6000000000000001E-3</c:v>
                  </c:pt>
                  <c:pt idx="7">
                    <c:v>1.8E-3</c:v>
                  </c:pt>
                  <c:pt idx="8">
                    <c:v>1E-4</c:v>
                  </c:pt>
                  <c:pt idx="9">
                    <c:v>1.1E-4</c:v>
                  </c:pt>
                  <c:pt idx="10">
                    <c:v>2.3000000000000001E-4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3.8E-3</c:v>
                  </c:pt>
                  <c:pt idx="16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Active!$F$21:$F$1000</c:f>
              <c:numCache>
                <c:formatCode>General</c:formatCode>
                <c:ptCount val="980"/>
                <c:pt idx="0">
                  <c:v>0</c:v>
                </c:pt>
                <c:pt idx="1">
                  <c:v>13438.5</c:v>
                </c:pt>
                <c:pt idx="2">
                  <c:v>13439</c:v>
                </c:pt>
                <c:pt idx="3">
                  <c:v>13623.5</c:v>
                </c:pt>
                <c:pt idx="4">
                  <c:v>13681.5</c:v>
                </c:pt>
                <c:pt idx="5">
                  <c:v>13682</c:v>
                </c:pt>
                <c:pt idx="6">
                  <c:v>15648.5</c:v>
                </c:pt>
                <c:pt idx="7">
                  <c:v>15648</c:v>
                </c:pt>
                <c:pt idx="8">
                  <c:v>17020</c:v>
                </c:pt>
                <c:pt idx="9">
                  <c:v>17023</c:v>
                </c:pt>
                <c:pt idx="10">
                  <c:v>17084.5</c:v>
                </c:pt>
                <c:pt idx="11">
                  <c:v>17087.5</c:v>
                </c:pt>
                <c:pt idx="12">
                  <c:v>16752</c:v>
                </c:pt>
                <c:pt idx="13">
                  <c:v>17647</c:v>
                </c:pt>
                <c:pt idx="14">
                  <c:v>18960.5</c:v>
                </c:pt>
                <c:pt idx="15">
                  <c:v>23097</c:v>
                </c:pt>
                <c:pt idx="16">
                  <c:v>23097.5</c:v>
                </c:pt>
              </c:numCache>
            </c:numRef>
          </c:xVal>
          <c:yVal>
            <c:numRef>
              <c:f>Active!$I$21:$I$1000</c:f>
              <c:numCache>
                <c:formatCode>General</c:formatCode>
                <c:ptCount val="9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7A0-423A-A1F5-0C52276F092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Active!$D$21:$D$1000</c:f>
                <c:numCache>
                  <c:formatCode>General</c:formatCode>
                  <c:ptCount val="980"/>
                  <c:pt idx="0">
                    <c:v>0</c:v>
                  </c:pt>
                  <c:pt idx="1">
                    <c:v>1.1000000000000001E-3</c:v>
                  </c:pt>
                  <c:pt idx="2">
                    <c:v>1.6000000000000001E-3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1.6000000000000001E-3</c:v>
                  </c:pt>
                  <c:pt idx="7">
                    <c:v>1.8E-3</c:v>
                  </c:pt>
                  <c:pt idx="8">
                    <c:v>1E-4</c:v>
                  </c:pt>
                  <c:pt idx="9">
                    <c:v>1.1E-4</c:v>
                  </c:pt>
                  <c:pt idx="10">
                    <c:v>2.3000000000000001E-4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3.8E-3</c:v>
                  </c:pt>
                  <c:pt idx="16">
                    <c:v>5.9999999999999995E-4</c:v>
                  </c:pt>
                </c:numCache>
              </c:numRef>
            </c:plus>
            <c:minus>
              <c:numRef>
                <c:f>Active!$D$21:$D$1000</c:f>
                <c:numCache>
                  <c:formatCode>General</c:formatCode>
                  <c:ptCount val="980"/>
                  <c:pt idx="0">
                    <c:v>0</c:v>
                  </c:pt>
                  <c:pt idx="1">
                    <c:v>1.1000000000000001E-3</c:v>
                  </c:pt>
                  <c:pt idx="2">
                    <c:v>1.6000000000000001E-3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1.6000000000000001E-3</c:v>
                  </c:pt>
                  <c:pt idx="7">
                    <c:v>1.8E-3</c:v>
                  </c:pt>
                  <c:pt idx="8">
                    <c:v>1E-4</c:v>
                  </c:pt>
                  <c:pt idx="9">
                    <c:v>1.1E-4</c:v>
                  </c:pt>
                  <c:pt idx="10">
                    <c:v>2.3000000000000001E-4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3.8E-3</c:v>
                  </c:pt>
                  <c:pt idx="16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Active!$F$21:$F$1000</c:f>
              <c:numCache>
                <c:formatCode>General</c:formatCode>
                <c:ptCount val="980"/>
                <c:pt idx="0">
                  <c:v>0</c:v>
                </c:pt>
                <c:pt idx="1">
                  <c:v>13438.5</c:v>
                </c:pt>
                <c:pt idx="2">
                  <c:v>13439</c:v>
                </c:pt>
                <c:pt idx="3">
                  <c:v>13623.5</c:v>
                </c:pt>
                <c:pt idx="4">
                  <c:v>13681.5</c:v>
                </c:pt>
                <c:pt idx="5">
                  <c:v>13682</c:v>
                </c:pt>
                <c:pt idx="6">
                  <c:v>15648.5</c:v>
                </c:pt>
                <c:pt idx="7">
                  <c:v>15648</c:v>
                </c:pt>
                <c:pt idx="8">
                  <c:v>17020</c:v>
                </c:pt>
                <c:pt idx="9">
                  <c:v>17023</c:v>
                </c:pt>
                <c:pt idx="10">
                  <c:v>17084.5</c:v>
                </c:pt>
                <c:pt idx="11">
                  <c:v>17087.5</c:v>
                </c:pt>
                <c:pt idx="12">
                  <c:v>16752</c:v>
                </c:pt>
                <c:pt idx="13">
                  <c:v>17647</c:v>
                </c:pt>
                <c:pt idx="14">
                  <c:v>18960.5</c:v>
                </c:pt>
                <c:pt idx="15">
                  <c:v>23097</c:v>
                </c:pt>
                <c:pt idx="16">
                  <c:v>23097.5</c:v>
                </c:pt>
              </c:numCache>
            </c:numRef>
          </c:xVal>
          <c:yVal>
            <c:numRef>
              <c:f>Active!$J$21:$J$1000</c:f>
              <c:numCache>
                <c:formatCode>General</c:formatCode>
                <c:ptCount val="980"/>
                <c:pt idx="4">
                  <c:v>5.6995000006281771E-2</c:v>
                </c:pt>
                <c:pt idx="5">
                  <c:v>5.7660000005853362E-2</c:v>
                </c:pt>
                <c:pt idx="6">
                  <c:v>7.0905000000493601E-2</c:v>
                </c:pt>
                <c:pt idx="7">
                  <c:v>7.0240000000922009E-2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7A0-423A-A1F5-0C52276F092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Active!$D$21:$D$1000</c:f>
                <c:numCache>
                  <c:formatCode>General</c:formatCode>
                  <c:ptCount val="980"/>
                  <c:pt idx="0">
                    <c:v>0</c:v>
                  </c:pt>
                  <c:pt idx="1">
                    <c:v>1.1000000000000001E-3</c:v>
                  </c:pt>
                  <c:pt idx="2">
                    <c:v>1.6000000000000001E-3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1.6000000000000001E-3</c:v>
                  </c:pt>
                  <c:pt idx="7">
                    <c:v>1.8E-3</c:v>
                  </c:pt>
                  <c:pt idx="8">
                    <c:v>1E-4</c:v>
                  </c:pt>
                  <c:pt idx="9">
                    <c:v>1.1E-4</c:v>
                  </c:pt>
                  <c:pt idx="10">
                    <c:v>2.3000000000000001E-4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3.8E-3</c:v>
                  </c:pt>
                  <c:pt idx="16">
                    <c:v>5.9999999999999995E-4</c:v>
                  </c:pt>
                </c:numCache>
              </c:numRef>
            </c:plus>
            <c:minus>
              <c:numRef>
                <c:f>Active!$D$21:$D$1000</c:f>
                <c:numCache>
                  <c:formatCode>General</c:formatCode>
                  <c:ptCount val="980"/>
                  <c:pt idx="0">
                    <c:v>0</c:v>
                  </c:pt>
                  <c:pt idx="1">
                    <c:v>1.1000000000000001E-3</c:v>
                  </c:pt>
                  <c:pt idx="2">
                    <c:v>1.6000000000000001E-3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1.6000000000000001E-3</c:v>
                  </c:pt>
                  <c:pt idx="7">
                    <c:v>1.8E-3</c:v>
                  </c:pt>
                  <c:pt idx="8">
                    <c:v>1E-4</c:v>
                  </c:pt>
                  <c:pt idx="9">
                    <c:v>1.1E-4</c:v>
                  </c:pt>
                  <c:pt idx="10">
                    <c:v>2.3000000000000001E-4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3.8E-3</c:v>
                  </c:pt>
                  <c:pt idx="16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Active!$F$21:$F$1000</c:f>
              <c:numCache>
                <c:formatCode>General</c:formatCode>
                <c:ptCount val="980"/>
                <c:pt idx="0">
                  <c:v>0</c:v>
                </c:pt>
                <c:pt idx="1">
                  <c:v>13438.5</c:v>
                </c:pt>
                <c:pt idx="2">
                  <c:v>13439</c:v>
                </c:pt>
                <c:pt idx="3">
                  <c:v>13623.5</c:v>
                </c:pt>
                <c:pt idx="4">
                  <c:v>13681.5</c:v>
                </c:pt>
                <c:pt idx="5">
                  <c:v>13682</c:v>
                </c:pt>
                <c:pt idx="6">
                  <c:v>15648.5</c:v>
                </c:pt>
                <c:pt idx="7">
                  <c:v>15648</c:v>
                </c:pt>
                <c:pt idx="8">
                  <c:v>17020</c:v>
                </c:pt>
                <c:pt idx="9">
                  <c:v>17023</c:v>
                </c:pt>
                <c:pt idx="10">
                  <c:v>17084.5</c:v>
                </c:pt>
                <c:pt idx="11">
                  <c:v>17087.5</c:v>
                </c:pt>
                <c:pt idx="12">
                  <c:v>16752</c:v>
                </c:pt>
                <c:pt idx="13">
                  <c:v>17647</c:v>
                </c:pt>
                <c:pt idx="14">
                  <c:v>18960.5</c:v>
                </c:pt>
                <c:pt idx="15">
                  <c:v>23097</c:v>
                </c:pt>
                <c:pt idx="16">
                  <c:v>23097.5</c:v>
                </c:pt>
              </c:numCache>
            </c:numRef>
          </c:xVal>
          <c:yVal>
            <c:numRef>
              <c:f>Active!$K$21:$K$1000</c:f>
              <c:numCache>
                <c:formatCode>General</c:formatCode>
                <c:ptCount val="980"/>
                <c:pt idx="1">
                  <c:v>5.3504999996221159E-2</c:v>
                </c:pt>
                <c:pt idx="2">
                  <c:v>5.7570000004488975E-2</c:v>
                </c:pt>
                <c:pt idx="3">
                  <c:v>5.9955000004265457E-2</c:v>
                </c:pt>
                <c:pt idx="8">
                  <c:v>7.9010000001289882E-2</c:v>
                </c:pt>
                <c:pt idx="9">
                  <c:v>7.9000000005180482E-2</c:v>
                </c:pt>
                <c:pt idx="10">
                  <c:v>8.0915000005916227E-2</c:v>
                </c:pt>
                <c:pt idx="11">
                  <c:v>8.1055000002379529E-2</c:v>
                </c:pt>
                <c:pt idx="12">
                  <c:v>7.6930000002903398E-2</c:v>
                </c:pt>
                <c:pt idx="13">
                  <c:v>7.8080000217596535E-2</c:v>
                </c:pt>
                <c:pt idx="14">
                  <c:v>-8.0775000140420161E-2</c:v>
                </c:pt>
                <c:pt idx="15">
                  <c:v>-6.4989999998942949E-2</c:v>
                </c:pt>
                <c:pt idx="16">
                  <c:v>-6.3924999994924292E-2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7A0-423A-A1F5-0C52276F092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Active!$D$21:$D$1000</c:f>
                <c:numCache>
                  <c:formatCode>General</c:formatCode>
                  <c:ptCount val="980"/>
                  <c:pt idx="0">
                    <c:v>0</c:v>
                  </c:pt>
                  <c:pt idx="1">
                    <c:v>1.1000000000000001E-3</c:v>
                  </c:pt>
                  <c:pt idx="2">
                    <c:v>1.6000000000000001E-3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1.6000000000000001E-3</c:v>
                  </c:pt>
                  <c:pt idx="7">
                    <c:v>1.8E-3</c:v>
                  </c:pt>
                  <c:pt idx="8">
                    <c:v>1E-4</c:v>
                  </c:pt>
                  <c:pt idx="9">
                    <c:v>1.1E-4</c:v>
                  </c:pt>
                  <c:pt idx="10">
                    <c:v>2.3000000000000001E-4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3.8E-3</c:v>
                  </c:pt>
                  <c:pt idx="16">
                    <c:v>5.9999999999999995E-4</c:v>
                  </c:pt>
                </c:numCache>
              </c:numRef>
            </c:plus>
            <c:minus>
              <c:numRef>
                <c:f>Active!$D$21:$D$1000</c:f>
                <c:numCache>
                  <c:formatCode>General</c:formatCode>
                  <c:ptCount val="980"/>
                  <c:pt idx="0">
                    <c:v>0</c:v>
                  </c:pt>
                  <c:pt idx="1">
                    <c:v>1.1000000000000001E-3</c:v>
                  </c:pt>
                  <c:pt idx="2">
                    <c:v>1.6000000000000001E-3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1.6000000000000001E-3</c:v>
                  </c:pt>
                  <c:pt idx="7">
                    <c:v>1.8E-3</c:v>
                  </c:pt>
                  <c:pt idx="8">
                    <c:v>1E-4</c:v>
                  </c:pt>
                  <c:pt idx="9">
                    <c:v>1.1E-4</c:v>
                  </c:pt>
                  <c:pt idx="10">
                    <c:v>2.3000000000000001E-4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3.8E-3</c:v>
                  </c:pt>
                  <c:pt idx="16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Active!$F$21:$F$1000</c:f>
              <c:numCache>
                <c:formatCode>General</c:formatCode>
                <c:ptCount val="980"/>
                <c:pt idx="0">
                  <c:v>0</c:v>
                </c:pt>
                <c:pt idx="1">
                  <c:v>13438.5</c:v>
                </c:pt>
                <c:pt idx="2">
                  <c:v>13439</c:v>
                </c:pt>
                <c:pt idx="3">
                  <c:v>13623.5</c:v>
                </c:pt>
                <c:pt idx="4">
                  <c:v>13681.5</c:v>
                </c:pt>
                <c:pt idx="5">
                  <c:v>13682</c:v>
                </c:pt>
                <c:pt idx="6">
                  <c:v>15648.5</c:v>
                </c:pt>
                <c:pt idx="7">
                  <c:v>15648</c:v>
                </c:pt>
                <c:pt idx="8">
                  <c:v>17020</c:v>
                </c:pt>
                <c:pt idx="9">
                  <c:v>17023</c:v>
                </c:pt>
                <c:pt idx="10">
                  <c:v>17084.5</c:v>
                </c:pt>
                <c:pt idx="11">
                  <c:v>17087.5</c:v>
                </c:pt>
                <c:pt idx="12">
                  <c:v>16752</c:v>
                </c:pt>
                <c:pt idx="13">
                  <c:v>17647</c:v>
                </c:pt>
                <c:pt idx="14">
                  <c:v>18960.5</c:v>
                </c:pt>
                <c:pt idx="15">
                  <c:v>23097</c:v>
                </c:pt>
                <c:pt idx="16">
                  <c:v>23097.5</c:v>
                </c:pt>
              </c:numCache>
            </c:numRef>
          </c:xVal>
          <c:yVal>
            <c:numRef>
              <c:f>Active!$L$21:$L$1000</c:f>
              <c:numCache>
                <c:formatCode>General</c:formatCode>
                <c:ptCount val="9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7A0-423A-A1F5-0C52276F092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Active!$D$21:$D$1000</c:f>
                <c:numCache>
                  <c:formatCode>General</c:formatCode>
                  <c:ptCount val="980"/>
                  <c:pt idx="0">
                    <c:v>0</c:v>
                  </c:pt>
                  <c:pt idx="1">
                    <c:v>1.1000000000000001E-3</c:v>
                  </c:pt>
                  <c:pt idx="2">
                    <c:v>1.6000000000000001E-3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1.6000000000000001E-3</c:v>
                  </c:pt>
                  <c:pt idx="7">
                    <c:v>1.8E-3</c:v>
                  </c:pt>
                  <c:pt idx="8">
                    <c:v>1E-4</c:v>
                  </c:pt>
                  <c:pt idx="9">
                    <c:v>1.1E-4</c:v>
                  </c:pt>
                  <c:pt idx="10">
                    <c:v>2.3000000000000001E-4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3.8E-3</c:v>
                  </c:pt>
                  <c:pt idx="16">
                    <c:v>5.9999999999999995E-4</c:v>
                  </c:pt>
                </c:numCache>
              </c:numRef>
            </c:plus>
            <c:minus>
              <c:numRef>
                <c:f>Active!$D$21:$D$1000</c:f>
                <c:numCache>
                  <c:formatCode>General</c:formatCode>
                  <c:ptCount val="980"/>
                  <c:pt idx="0">
                    <c:v>0</c:v>
                  </c:pt>
                  <c:pt idx="1">
                    <c:v>1.1000000000000001E-3</c:v>
                  </c:pt>
                  <c:pt idx="2">
                    <c:v>1.6000000000000001E-3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1.6000000000000001E-3</c:v>
                  </c:pt>
                  <c:pt idx="7">
                    <c:v>1.8E-3</c:v>
                  </c:pt>
                  <c:pt idx="8">
                    <c:v>1E-4</c:v>
                  </c:pt>
                  <c:pt idx="9">
                    <c:v>1.1E-4</c:v>
                  </c:pt>
                  <c:pt idx="10">
                    <c:v>2.3000000000000001E-4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3.8E-3</c:v>
                  </c:pt>
                  <c:pt idx="16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Active!$F$21:$F$1000</c:f>
              <c:numCache>
                <c:formatCode>General</c:formatCode>
                <c:ptCount val="980"/>
                <c:pt idx="0">
                  <c:v>0</c:v>
                </c:pt>
                <c:pt idx="1">
                  <c:v>13438.5</c:v>
                </c:pt>
                <c:pt idx="2">
                  <c:v>13439</c:v>
                </c:pt>
                <c:pt idx="3">
                  <c:v>13623.5</c:v>
                </c:pt>
                <c:pt idx="4">
                  <c:v>13681.5</c:v>
                </c:pt>
                <c:pt idx="5">
                  <c:v>13682</c:v>
                </c:pt>
                <c:pt idx="6">
                  <c:v>15648.5</c:v>
                </c:pt>
                <c:pt idx="7">
                  <c:v>15648</c:v>
                </c:pt>
                <c:pt idx="8">
                  <c:v>17020</c:v>
                </c:pt>
                <c:pt idx="9">
                  <c:v>17023</c:v>
                </c:pt>
                <c:pt idx="10">
                  <c:v>17084.5</c:v>
                </c:pt>
                <c:pt idx="11">
                  <c:v>17087.5</c:v>
                </c:pt>
                <c:pt idx="12">
                  <c:v>16752</c:v>
                </c:pt>
                <c:pt idx="13">
                  <c:v>17647</c:v>
                </c:pt>
                <c:pt idx="14">
                  <c:v>18960.5</c:v>
                </c:pt>
                <c:pt idx="15">
                  <c:v>23097</c:v>
                </c:pt>
                <c:pt idx="16">
                  <c:v>23097.5</c:v>
                </c:pt>
              </c:numCache>
            </c:numRef>
          </c:xVal>
          <c:yVal>
            <c:numRef>
              <c:f>Active!$M$21:$M$1000</c:f>
              <c:numCache>
                <c:formatCode>General</c:formatCode>
                <c:ptCount val="9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7A0-423A-A1F5-0C52276F092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Active!$D$21:$D$1000</c:f>
                <c:numCache>
                  <c:formatCode>General</c:formatCode>
                  <c:ptCount val="980"/>
                  <c:pt idx="0">
                    <c:v>0</c:v>
                  </c:pt>
                  <c:pt idx="1">
                    <c:v>1.1000000000000001E-3</c:v>
                  </c:pt>
                  <c:pt idx="2">
                    <c:v>1.6000000000000001E-3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1.6000000000000001E-3</c:v>
                  </c:pt>
                  <c:pt idx="7">
                    <c:v>1.8E-3</c:v>
                  </c:pt>
                  <c:pt idx="8">
                    <c:v>1E-4</c:v>
                  </c:pt>
                  <c:pt idx="9">
                    <c:v>1.1E-4</c:v>
                  </c:pt>
                  <c:pt idx="10">
                    <c:v>2.3000000000000001E-4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3.8E-3</c:v>
                  </c:pt>
                  <c:pt idx="16">
                    <c:v>5.9999999999999995E-4</c:v>
                  </c:pt>
                </c:numCache>
              </c:numRef>
            </c:plus>
            <c:minus>
              <c:numRef>
                <c:f>Active!$D$21:$D$1000</c:f>
                <c:numCache>
                  <c:formatCode>General</c:formatCode>
                  <c:ptCount val="980"/>
                  <c:pt idx="0">
                    <c:v>0</c:v>
                  </c:pt>
                  <c:pt idx="1">
                    <c:v>1.1000000000000001E-3</c:v>
                  </c:pt>
                  <c:pt idx="2">
                    <c:v>1.6000000000000001E-3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1.6000000000000001E-3</c:v>
                  </c:pt>
                  <c:pt idx="7">
                    <c:v>1.8E-3</c:v>
                  </c:pt>
                  <c:pt idx="8">
                    <c:v>1E-4</c:v>
                  </c:pt>
                  <c:pt idx="9">
                    <c:v>1.1E-4</c:v>
                  </c:pt>
                  <c:pt idx="10">
                    <c:v>2.3000000000000001E-4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3.8E-3</c:v>
                  </c:pt>
                  <c:pt idx="16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Active!$F$21:$F$1000</c:f>
              <c:numCache>
                <c:formatCode>General</c:formatCode>
                <c:ptCount val="980"/>
                <c:pt idx="0">
                  <c:v>0</c:v>
                </c:pt>
                <c:pt idx="1">
                  <c:v>13438.5</c:v>
                </c:pt>
                <c:pt idx="2">
                  <c:v>13439</c:v>
                </c:pt>
                <c:pt idx="3">
                  <c:v>13623.5</c:v>
                </c:pt>
                <c:pt idx="4">
                  <c:v>13681.5</c:v>
                </c:pt>
                <c:pt idx="5">
                  <c:v>13682</c:v>
                </c:pt>
                <c:pt idx="6">
                  <c:v>15648.5</c:v>
                </c:pt>
                <c:pt idx="7">
                  <c:v>15648</c:v>
                </c:pt>
                <c:pt idx="8">
                  <c:v>17020</c:v>
                </c:pt>
                <c:pt idx="9">
                  <c:v>17023</c:v>
                </c:pt>
                <c:pt idx="10">
                  <c:v>17084.5</c:v>
                </c:pt>
                <c:pt idx="11">
                  <c:v>17087.5</c:v>
                </c:pt>
                <c:pt idx="12">
                  <c:v>16752</c:v>
                </c:pt>
                <c:pt idx="13">
                  <c:v>17647</c:v>
                </c:pt>
                <c:pt idx="14">
                  <c:v>18960.5</c:v>
                </c:pt>
                <c:pt idx="15">
                  <c:v>23097</c:v>
                </c:pt>
                <c:pt idx="16">
                  <c:v>23097.5</c:v>
                </c:pt>
              </c:numCache>
            </c:numRef>
          </c:xVal>
          <c:yVal>
            <c:numRef>
              <c:f>Active!$N$21:$N$1000</c:f>
              <c:numCache>
                <c:formatCode>General</c:formatCode>
                <c:ptCount val="980"/>
                <c:pt idx="8">
                  <c:v>7.9010000001289882E-2</c:v>
                </c:pt>
                <c:pt idx="9">
                  <c:v>7.9000000005180482E-2</c:v>
                </c:pt>
                <c:pt idx="10">
                  <c:v>8.0915000005916227E-2</c:v>
                </c:pt>
                <c:pt idx="11">
                  <c:v>8.1055000002379529E-2</c:v>
                </c:pt>
                <c:pt idx="12">
                  <c:v>7.6930000002903398E-2</c:v>
                </c:pt>
                <c:pt idx="13">
                  <c:v>7.8080000217596535E-2</c:v>
                </c:pt>
                <c:pt idx="14">
                  <c:v>-8.0775000140420161E-2</c:v>
                </c:pt>
                <c:pt idx="15">
                  <c:v>-6.4989999998942949E-2</c:v>
                </c:pt>
                <c:pt idx="16">
                  <c:v>-6.3924999994924292E-2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7A0-423A-A1F5-0C52276F092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Active!$F$21:$F$1000</c:f>
              <c:numCache>
                <c:formatCode>General</c:formatCode>
                <c:ptCount val="980"/>
                <c:pt idx="0">
                  <c:v>0</c:v>
                </c:pt>
                <c:pt idx="1">
                  <c:v>13438.5</c:v>
                </c:pt>
                <c:pt idx="2">
                  <c:v>13439</c:v>
                </c:pt>
                <c:pt idx="3">
                  <c:v>13623.5</c:v>
                </c:pt>
                <c:pt idx="4">
                  <c:v>13681.5</c:v>
                </c:pt>
                <c:pt idx="5">
                  <c:v>13682</c:v>
                </c:pt>
                <c:pt idx="6">
                  <c:v>15648.5</c:v>
                </c:pt>
                <c:pt idx="7">
                  <c:v>15648</c:v>
                </c:pt>
                <c:pt idx="8">
                  <c:v>17020</c:v>
                </c:pt>
                <c:pt idx="9">
                  <c:v>17023</c:v>
                </c:pt>
                <c:pt idx="10">
                  <c:v>17084.5</c:v>
                </c:pt>
                <c:pt idx="11">
                  <c:v>17087.5</c:v>
                </c:pt>
                <c:pt idx="12">
                  <c:v>16752</c:v>
                </c:pt>
                <c:pt idx="13">
                  <c:v>17647</c:v>
                </c:pt>
                <c:pt idx="14">
                  <c:v>18960.5</c:v>
                </c:pt>
                <c:pt idx="15">
                  <c:v>23097</c:v>
                </c:pt>
                <c:pt idx="16">
                  <c:v>23097.5</c:v>
                </c:pt>
              </c:numCache>
            </c:numRef>
          </c:xVal>
          <c:yVal>
            <c:numRef>
              <c:f>Active!$O$21:$O$1000</c:f>
              <c:numCache>
                <c:formatCode>General</c:formatCode>
                <c:ptCount val="980"/>
                <c:pt idx="0">
                  <c:v>0.2639282114740843</c:v>
                </c:pt>
                <c:pt idx="1">
                  <c:v>8.6175245109472776E-2</c:v>
                </c:pt>
                <c:pt idx="2">
                  <c:v>8.6168631537780843E-2</c:v>
                </c:pt>
                <c:pt idx="3">
                  <c:v>8.3728223583450306E-2</c:v>
                </c:pt>
                <c:pt idx="4">
                  <c:v>8.2961049267183784E-2</c:v>
                </c:pt>
                <c:pt idx="5">
                  <c:v>8.2954435695491852E-2</c:v>
                </c:pt>
                <c:pt idx="6">
                  <c:v>5.6943258231042043E-2</c:v>
                </c:pt>
                <c:pt idx="7">
                  <c:v>5.6949871802734003E-2</c:v>
                </c:pt>
                <c:pt idx="8">
                  <c:v>3.8802231080015931E-2</c:v>
                </c:pt>
                <c:pt idx="9">
                  <c:v>3.8762549649864197E-2</c:v>
                </c:pt>
                <c:pt idx="10">
                  <c:v>3.7949080331754037E-2</c:v>
                </c:pt>
                <c:pt idx="11">
                  <c:v>3.7909398901602304E-2</c:v>
                </c:pt>
                <c:pt idx="12">
                  <c:v>4.2347105506902544E-2</c:v>
                </c:pt>
                <c:pt idx="13">
                  <c:v>3.0508812178307282E-2</c:v>
                </c:pt>
                <c:pt idx="14">
                  <c:v>1.3134959343547692E-2</c:v>
                </c:pt>
                <c:pt idx="15">
                  <c:v>-4.1579119263976672E-2</c:v>
                </c:pt>
                <c:pt idx="16">
                  <c:v>-4.1585732835668576E-2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7A0-423A-A1F5-0C52276F092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Active!$F$21:$F$1000</c:f>
              <c:numCache>
                <c:formatCode>General</c:formatCode>
                <c:ptCount val="980"/>
                <c:pt idx="0">
                  <c:v>0</c:v>
                </c:pt>
                <c:pt idx="1">
                  <c:v>13438.5</c:v>
                </c:pt>
                <c:pt idx="2">
                  <c:v>13439</c:v>
                </c:pt>
                <c:pt idx="3">
                  <c:v>13623.5</c:v>
                </c:pt>
                <c:pt idx="4">
                  <c:v>13681.5</c:v>
                </c:pt>
                <c:pt idx="5">
                  <c:v>13682</c:v>
                </c:pt>
                <c:pt idx="6">
                  <c:v>15648.5</c:v>
                </c:pt>
                <c:pt idx="7">
                  <c:v>15648</c:v>
                </c:pt>
                <c:pt idx="8">
                  <c:v>17020</c:v>
                </c:pt>
                <c:pt idx="9">
                  <c:v>17023</c:v>
                </c:pt>
                <c:pt idx="10">
                  <c:v>17084.5</c:v>
                </c:pt>
                <c:pt idx="11">
                  <c:v>17087.5</c:v>
                </c:pt>
                <c:pt idx="12">
                  <c:v>16752</c:v>
                </c:pt>
                <c:pt idx="13">
                  <c:v>17647</c:v>
                </c:pt>
                <c:pt idx="14">
                  <c:v>18960.5</c:v>
                </c:pt>
                <c:pt idx="15">
                  <c:v>23097</c:v>
                </c:pt>
                <c:pt idx="16">
                  <c:v>23097.5</c:v>
                </c:pt>
              </c:numCache>
            </c:numRef>
          </c:xVal>
          <c:yVal>
            <c:numRef>
              <c:f>Active!$U$21:$U$1000</c:f>
              <c:numCache>
                <c:formatCode>General</c:formatCode>
                <c:ptCount val="9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7A0-423A-A1F5-0C52276F09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8490472"/>
        <c:axId val="1"/>
      </c:scatterChart>
      <c:valAx>
        <c:axId val="668490472"/>
        <c:scaling>
          <c:orientation val="minMax"/>
          <c:min val="13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-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84904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353383458646616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OQ Dra - O-C Diagr.</a:t>
            </a:r>
          </a:p>
        </c:rich>
      </c:tx>
      <c:layout>
        <c:manualLayout>
          <c:xMode val="edge"/>
          <c:yMode val="edge"/>
          <c:x val="0.42576245815880681"/>
          <c:y val="3.4985422740524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345226217991618E-2"/>
          <c:y val="0.13994189017784567"/>
          <c:w val="0.87217389550867241"/>
          <c:h val="0.6472312420725362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Active!$D$21:$D$240</c:f>
                <c:numCache>
                  <c:formatCode>General</c:formatCode>
                  <c:ptCount val="220"/>
                  <c:pt idx="0">
                    <c:v>0</c:v>
                  </c:pt>
                  <c:pt idx="1">
                    <c:v>1.1000000000000001E-3</c:v>
                  </c:pt>
                  <c:pt idx="2">
                    <c:v>1.6000000000000001E-3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1.6000000000000001E-3</c:v>
                  </c:pt>
                  <c:pt idx="7">
                    <c:v>1.8E-3</c:v>
                  </c:pt>
                  <c:pt idx="8">
                    <c:v>1E-4</c:v>
                  </c:pt>
                  <c:pt idx="9">
                    <c:v>1.1E-4</c:v>
                  </c:pt>
                  <c:pt idx="10">
                    <c:v>2.3000000000000001E-4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3.8E-3</c:v>
                  </c:pt>
                  <c:pt idx="16">
                    <c:v>5.9999999999999995E-4</c:v>
                  </c:pt>
                </c:numCache>
              </c:numRef>
            </c:plus>
            <c:minus>
              <c:numRef>
                <c:f>Active!$D$21:$D$240</c:f>
                <c:numCache>
                  <c:formatCode>General</c:formatCode>
                  <c:ptCount val="220"/>
                  <c:pt idx="0">
                    <c:v>0</c:v>
                  </c:pt>
                  <c:pt idx="1">
                    <c:v>1.1000000000000001E-3</c:v>
                  </c:pt>
                  <c:pt idx="2">
                    <c:v>1.6000000000000001E-3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1.6000000000000001E-3</c:v>
                  </c:pt>
                  <c:pt idx="7">
                    <c:v>1.8E-3</c:v>
                  </c:pt>
                  <c:pt idx="8">
                    <c:v>1E-4</c:v>
                  </c:pt>
                  <c:pt idx="9">
                    <c:v>1.1E-4</c:v>
                  </c:pt>
                  <c:pt idx="10">
                    <c:v>2.3000000000000001E-4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3.8E-3</c:v>
                  </c:pt>
                  <c:pt idx="16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Active!$F$21:$F$1000</c:f>
              <c:numCache>
                <c:formatCode>General</c:formatCode>
                <c:ptCount val="980"/>
                <c:pt idx="0">
                  <c:v>0</c:v>
                </c:pt>
                <c:pt idx="1">
                  <c:v>13438.5</c:v>
                </c:pt>
                <c:pt idx="2">
                  <c:v>13439</c:v>
                </c:pt>
                <c:pt idx="3">
                  <c:v>13623.5</c:v>
                </c:pt>
                <c:pt idx="4">
                  <c:v>13681.5</c:v>
                </c:pt>
                <c:pt idx="5">
                  <c:v>13682</c:v>
                </c:pt>
                <c:pt idx="6">
                  <c:v>15648.5</c:v>
                </c:pt>
                <c:pt idx="7">
                  <c:v>15648</c:v>
                </c:pt>
                <c:pt idx="8">
                  <c:v>17020</c:v>
                </c:pt>
                <c:pt idx="9">
                  <c:v>17023</c:v>
                </c:pt>
                <c:pt idx="10">
                  <c:v>17084.5</c:v>
                </c:pt>
                <c:pt idx="11">
                  <c:v>17087.5</c:v>
                </c:pt>
                <c:pt idx="12">
                  <c:v>16752</c:v>
                </c:pt>
                <c:pt idx="13">
                  <c:v>17647</c:v>
                </c:pt>
                <c:pt idx="14">
                  <c:v>18960.5</c:v>
                </c:pt>
                <c:pt idx="15">
                  <c:v>23097</c:v>
                </c:pt>
                <c:pt idx="16">
                  <c:v>23097.5</c:v>
                </c:pt>
              </c:numCache>
            </c:numRef>
          </c:xVal>
          <c:yVal>
            <c:numRef>
              <c:f>Active!$H$21:$H$1000</c:f>
              <c:numCache>
                <c:formatCode>General</c:formatCode>
                <c:ptCount val="980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CE0-4972-9083-536AF471C03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Active!$D$21:$D$1000</c:f>
                <c:numCache>
                  <c:formatCode>General</c:formatCode>
                  <c:ptCount val="980"/>
                  <c:pt idx="0">
                    <c:v>0</c:v>
                  </c:pt>
                  <c:pt idx="1">
                    <c:v>1.1000000000000001E-3</c:v>
                  </c:pt>
                  <c:pt idx="2">
                    <c:v>1.6000000000000001E-3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1.6000000000000001E-3</c:v>
                  </c:pt>
                  <c:pt idx="7">
                    <c:v>1.8E-3</c:v>
                  </c:pt>
                  <c:pt idx="8">
                    <c:v>1E-4</c:v>
                  </c:pt>
                  <c:pt idx="9">
                    <c:v>1.1E-4</c:v>
                  </c:pt>
                  <c:pt idx="10">
                    <c:v>2.3000000000000001E-4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3.8E-3</c:v>
                  </c:pt>
                  <c:pt idx="16">
                    <c:v>5.9999999999999995E-4</c:v>
                  </c:pt>
                </c:numCache>
              </c:numRef>
            </c:plus>
            <c:minus>
              <c:numRef>
                <c:f>Active!$D$21:$D$1000</c:f>
                <c:numCache>
                  <c:formatCode>General</c:formatCode>
                  <c:ptCount val="980"/>
                  <c:pt idx="0">
                    <c:v>0</c:v>
                  </c:pt>
                  <c:pt idx="1">
                    <c:v>1.1000000000000001E-3</c:v>
                  </c:pt>
                  <c:pt idx="2">
                    <c:v>1.6000000000000001E-3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1.6000000000000001E-3</c:v>
                  </c:pt>
                  <c:pt idx="7">
                    <c:v>1.8E-3</c:v>
                  </c:pt>
                  <c:pt idx="8">
                    <c:v>1E-4</c:v>
                  </c:pt>
                  <c:pt idx="9">
                    <c:v>1.1E-4</c:v>
                  </c:pt>
                  <c:pt idx="10">
                    <c:v>2.3000000000000001E-4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3.8E-3</c:v>
                  </c:pt>
                  <c:pt idx="16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Active!$F$21:$F$1000</c:f>
              <c:numCache>
                <c:formatCode>General</c:formatCode>
                <c:ptCount val="980"/>
                <c:pt idx="0">
                  <c:v>0</c:v>
                </c:pt>
                <c:pt idx="1">
                  <c:v>13438.5</c:v>
                </c:pt>
                <c:pt idx="2">
                  <c:v>13439</c:v>
                </c:pt>
                <c:pt idx="3">
                  <c:v>13623.5</c:v>
                </c:pt>
                <c:pt idx="4">
                  <c:v>13681.5</c:v>
                </c:pt>
                <c:pt idx="5">
                  <c:v>13682</c:v>
                </c:pt>
                <c:pt idx="6">
                  <c:v>15648.5</c:v>
                </c:pt>
                <c:pt idx="7">
                  <c:v>15648</c:v>
                </c:pt>
                <c:pt idx="8">
                  <c:v>17020</c:v>
                </c:pt>
                <c:pt idx="9">
                  <c:v>17023</c:v>
                </c:pt>
                <c:pt idx="10">
                  <c:v>17084.5</c:v>
                </c:pt>
                <c:pt idx="11">
                  <c:v>17087.5</c:v>
                </c:pt>
                <c:pt idx="12">
                  <c:v>16752</c:v>
                </c:pt>
                <c:pt idx="13">
                  <c:v>17647</c:v>
                </c:pt>
                <c:pt idx="14">
                  <c:v>18960.5</c:v>
                </c:pt>
                <c:pt idx="15">
                  <c:v>23097</c:v>
                </c:pt>
                <c:pt idx="16">
                  <c:v>23097.5</c:v>
                </c:pt>
              </c:numCache>
            </c:numRef>
          </c:xVal>
          <c:yVal>
            <c:numRef>
              <c:f>Active!$I$21:$I$1000</c:f>
              <c:numCache>
                <c:formatCode>General</c:formatCode>
                <c:ptCount val="9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CE0-4972-9083-536AF471C03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Active!$D$21:$D$1000</c:f>
                <c:numCache>
                  <c:formatCode>General</c:formatCode>
                  <c:ptCount val="980"/>
                  <c:pt idx="0">
                    <c:v>0</c:v>
                  </c:pt>
                  <c:pt idx="1">
                    <c:v>1.1000000000000001E-3</c:v>
                  </c:pt>
                  <c:pt idx="2">
                    <c:v>1.6000000000000001E-3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1.6000000000000001E-3</c:v>
                  </c:pt>
                  <c:pt idx="7">
                    <c:v>1.8E-3</c:v>
                  </c:pt>
                  <c:pt idx="8">
                    <c:v>1E-4</c:v>
                  </c:pt>
                  <c:pt idx="9">
                    <c:v>1.1E-4</c:v>
                  </c:pt>
                  <c:pt idx="10">
                    <c:v>2.3000000000000001E-4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3.8E-3</c:v>
                  </c:pt>
                  <c:pt idx="16">
                    <c:v>5.9999999999999995E-4</c:v>
                  </c:pt>
                </c:numCache>
              </c:numRef>
            </c:plus>
            <c:minus>
              <c:numRef>
                <c:f>Active!$D$21:$D$1000</c:f>
                <c:numCache>
                  <c:formatCode>General</c:formatCode>
                  <c:ptCount val="980"/>
                  <c:pt idx="0">
                    <c:v>0</c:v>
                  </c:pt>
                  <c:pt idx="1">
                    <c:v>1.1000000000000001E-3</c:v>
                  </c:pt>
                  <c:pt idx="2">
                    <c:v>1.6000000000000001E-3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1.6000000000000001E-3</c:v>
                  </c:pt>
                  <c:pt idx="7">
                    <c:v>1.8E-3</c:v>
                  </c:pt>
                  <c:pt idx="8">
                    <c:v>1E-4</c:v>
                  </c:pt>
                  <c:pt idx="9">
                    <c:v>1.1E-4</c:v>
                  </c:pt>
                  <c:pt idx="10">
                    <c:v>2.3000000000000001E-4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3.8E-3</c:v>
                  </c:pt>
                  <c:pt idx="16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Active!$F$21:$F$1000</c:f>
              <c:numCache>
                <c:formatCode>General</c:formatCode>
                <c:ptCount val="980"/>
                <c:pt idx="0">
                  <c:v>0</c:v>
                </c:pt>
                <c:pt idx="1">
                  <c:v>13438.5</c:v>
                </c:pt>
                <c:pt idx="2">
                  <c:v>13439</c:v>
                </c:pt>
                <c:pt idx="3">
                  <c:v>13623.5</c:v>
                </c:pt>
                <c:pt idx="4">
                  <c:v>13681.5</c:v>
                </c:pt>
                <c:pt idx="5">
                  <c:v>13682</c:v>
                </c:pt>
                <c:pt idx="6">
                  <c:v>15648.5</c:v>
                </c:pt>
                <c:pt idx="7">
                  <c:v>15648</c:v>
                </c:pt>
                <c:pt idx="8">
                  <c:v>17020</c:v>
                </c:pt>
                <c:pt idx="9">
                  <c:v>17023</c:v>
                </c:pt>
                <c:pt idx="10">
                  <c:v>17084.5</c:v>
                </c:pt>
                <c:pt idx="11">
                  <c:v>17087.5</c:v>
                </c:pt>
                <c:pt idx="12">
                  <c:v>16752</c:v>
                </c:pt>
                <c:pt idx="13">
                  <c:v>17647</c:v>
                </c:pt>
                <c:pt idx="14">
                  <c:v>18960.5</c:v>
                </c:pt>
                <c:pt idx="15">
                  <c:v>23097</c:v>
                </c:pt>
                <c:pt idx="16">
                  <c:v>23097.5</c:v>
                </c:pt>
              </c:numCache>
            </c:numRef>
          </c:xVal>
          <c:yVal>
            <c:numRef>
              <c:f>Active!$J$21:$J$1000</c:f>
              <c:numCache>
                <c:formatCode>General</c:formatCode>
                <c:ptCount val="980"/>
                <c:pt idx="4">
                  <c:v>5.6995000006281771E-2</c:v>
                </c:pt>
                <c:pt idx="5">
                  <c:v>5.7660000005853362E-2</c:v>
                </c:pt>
                <c:pt idx="6">
                  <c:v>7.0905000000493601E-2</c:v>
                </c:pt>
                <c:pt idx="7">
                  <c:v>7.0240000000922009E-2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CE0-4972-9083-536AF471C03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Active!$D$21:$D$1000</c:f>
                <c:numCache>
                  <c:formatCode>General</c:formatCode>
                  <c:ptCount val="980"/>
                  <c:pt idx="0">
                    <c:v>0</c:v>
                  </c:pt>
                  <c:pt idx="1">
                    <c:v>1.1000000000000001E-3</c:v>
                  </c:pt>
                  <c:pt idx="2">
                    <c:v>1.6000000000000001E-3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1.6000000000000001E-3</c:v>
                  </c:pt>
                  <c:pt idx="7">
                    <c:v>1.8E-3</c:v>
                  </c:pt>
                  <c:pt idx="8">
                    <c:v>1E-4</c:v>
                  </c:pt>
                  <c:pt idx="9">
                    <c:v>1.1E-4</c:v>
                  </c:pt>
                  <c:pt idx="10">
                    <c:v>2.3000000000000001E-4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3.8E-3</c:v>
                  </c:pt>
                  <c:pt idx="16">
                    <c:v>5.9999999999999995E-4</c:v>
                  </c:pt>
                </c:numCache>
              </c:numRef>
            </c:plus>
            <c:minus>
              <c:numRef>
                <c:f>Active!$D$21:$D$1000</c:f>
                <c:numCache>
                  <c:formatCode>General</c:formatCode>
                  <c:ptCount val="980"/>
                  <c:pt idx="0">
                    <c:v>0</c:v>
                  </c:pt>
                  <c:pt idx="1">
                    <c:v>1.1000000000000001E-3</c:v>
                  </c:pt>
                  <c:pt idx="2">
                    <c:v>1.6000000000000001E-3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1.6000000000000001E-3</c:v>
                  </c:pt>
                  <c:pt idx="7">
                    <c:v>1.8E-3</c:v>
                  </c:pt>
                  <c:pt idx="8">
                    <c:v>1E-4</c:v>
                  </c:pt>
                  <c:pt idx="9">
                    <c:v>1.1E-4</c:v>
                  </c:pt>
                  <c:pt idx="10">
                    <c:v>2.3000000000000001E-4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3.8E-3</c:v>
                  </c:pt>
                  <c:pt idx="16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Active!$F$21:$F$1000</c:f>
              <c:numCache>
                <c:formatCode>General</c:formatCode>
                <c:ptCount val="980"/>
                <c:pt idx="0">
                  <c:v>0</c:v>
                </c:pt>
                <c:pt idx="1">
                  <c:v>13438.5</c:v>
                </c:pt>
                <c:pt idx="2">
                  <c:v>13439</c:v>
                </c:pt>
                <c:pt idx="3">
                  <c:v>13623.5</c:v>
                </c:pt>
                <c:pt idx="4">
                  <c:v>13681.5</c:v>
                </c:pt>
                <c:pt idx="5">
                  <c:v>13682</c:v>
                </c:pt>
                <c:pt idx="6">
                  <c:v>15648.5</c:v>
                </c:pt>
                <c:pt idx="7">
                  <c:v>15648</c:v>
                </c:pt>
                <c:pt idx="8">
                  <c:v>17020</c:v>
                </c:pt>
                <c:pt idx="9">
                  <c:v>17023</c:v>
                </c:pt>
                <c:pt idx="10">
                  <c:v>17084.5</c:v>
                </c:pt>
                <c:pt idx="11">
                  <c:v>17087.5</c:v>
                </c:pt>
                <c:pt idx="12">
                  <c:v>16752</c:v>
                </c:pt>
                <c:pt idx="13">
                  <c:v>17647</c:v>
                </c:pt>
                <c:pt idx="14">
                  <c:v>18960.5</c:v>
                </c:pt>
                <c:pt idx="15">
                  <c:v>23097</c:v>
                </c:pt>
                <c:pt idx="16">
                  <c:v>23097.5</c:v>
                </c:pt>
              </c:numCache>
            </c:numRef>
          </c:xVal>
          <c:yVal>
            <c:numRef>
              <c:f>Active!$K$21:$K$1000</c:f>
              <c:numCache>
                <c:formatCode>General</c:formatCode>
                <c:ptCount val="980"/>
                <c:pt idx="1">
                  <c:v>5.3504999996221159E-2</c:v>
                </c:pt>
                <c:pt idx="2">
                  <c:v>5.7570000004488975E-2</c:v>
                </c:pt>
                <c:pt idx="3">
                  <c:v>5.9955000004265457E-2</c:v>
                </c:pt>
                <c:pt idx="8">
                  <c:v>7.9010000001289882E-2</c:v>
                </c:pt>
                <c:pt idx="9">
                  <c:v>7.9000000005180482E-2</c:v>
                </c:pt>
                <c:pt idx="10">
                  <c:v>8.0915000005916227E-2</c:v>
                </c:pt>
                <c:pt idx="11">
                  <c:v>8.1055000002379529E-2</c:v>
                </c:pt>
                <c:pt idx="12">
                  <c:v>7.6930000002903398E-2</c:v>
                </c:pt>
                <c:pt idx="13">
                  <c:v>7.8080000217596535E-2</c:v>
                </c:pt>
                <c:pt idx="14">
                  <c:v>-8.0775000140420161E-2</c:v>
                </c:pt>
                <c:pt idx="15">
                  <c:v>-6.4989999998942949E-2</c:v>
                </c:pt>
                <c:pt idx="16">
                  <c:v>-6.3924999994924292E-2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CE0-4972-9083-536AF471C03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Active!$D$21:$D$1000</c:f>
                <c:numCache>
                  <c:formatCode>General</c:formatCode>
                  <c:ptCount val="980"/>
                  <c:pt idx="0">
                    <c:v>0</c:v>
                  </c:pt>
                  <c:pt idx="1">
                    <c:v>1.1000000000000001E-3</c:v>
                  </c:pt>
                  <c:pt idx="2">
                    <c:v>1.6000000000000001E-3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1.6000000000000001E-3</c:v>
                  </c:pt>
                  <c:pt idx="7">
                    <c:v>1.8E-3</c:v>
                  </c:pt>
                  <c:pt idx="8">
                    <c:v>1E-4</c:v>
                  </c:pt>
                  <c:pt idx="9">
                    <c:v>1.1E-4</c:v>
                  </c:pt>
                  <c:pt idx="10">
                    <c:v>2.3000000000000001E-4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3.8E-3</c:v>
                  </c:pt>
                  <c:pt idx="16">
                    <c:v>5.9999999999999995E-4</c:v>
                  </c:pt>
                </c:numCache>
              </c:numRef>
            </c:plus>
            <c:minus>
              <c:numRef>
                <c:f>Active!$D$21:$D$1000</c:f>
                <c:numCache>
                  <c:formatCode>General</c:formatCode>
                  <c:ptCount val="980"/>
                  <c:pt idx="0">
                    <c:v>0</c:v>
                  </c:pt>
                  <c:pt idx="1">
                    <c:v>1.1000000000000001E-3</c:v>
                  </c:pt>
                  <c:pt idx="2">
                    <c:v>1.6000000000000001E-3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1.6000000000000001E-3</c:v>
                  </c:pt>
                  <c:pt idx="7">
                    <c:v>1.8E-3</c:v>
                  </c:pt>
                  <c:pt idx="8">
                    <c:v>1E-4</c:v>
                  </c:pt>
                  <c:pt idx="9">
                    <c:v>1.1E-4</c:v>
                  </c:pt>
                  <c:pt idx="10">
                    <c:v>2.3000000000000001E-4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3.8E-3</c:v>
                  </c:pt>
                  <c:pt idx="16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Active!$F$21:$F$1000</c:f>
              <c:numCache>
                <c:formatCode>General</c:formatCode>
                <c:ptCount val="980"/>
                <c:pt idx="0">
                  <c:v>0</c:v>
                </c:pt>
                <c:pt idx="1">
                  <c:v>13438.5</c:v>
                </c:pt>
                <c:pt idx="2">
                  <c:v>13439</c:v>
                </c:pt>
                <c:pt idx="3">
                  <c:v>13623.5</c:v>
                </c:pt>
                <c:pt idx="4">
                  <c:v>13681.5</c:v>
                </c:pt>
                <c:pt idx="5">
                  <c:v>13682</c:v>
                </c:pt>
                <c:pt idx="6">
                  <c:v>15648.5</c:v>
                </c:pt>
                <c:pt idx="7">
                  <c:v>15648</c:v>
                </c:pt>
                <c:pt idx="8">
                  <c:v>17020</c:v>
                </c:pt>
                <c:pt idx="9">
                  <c:v>17023</c:v>
                </c:pt>
                <c:pt idx="10">
                  <c:v>17084.5</c:v>
                </c:pt>
                <c:pt idx="11">
                  <c:v>17087.5</c:v>
                </c:pt>
                <c:pt idx="12">
                  <c:v>16752</c:v>
                </c:pt>
                <c:pt idx="13">
                  <c:v>17647</c:v>
                </c:pt>
                <c:pt idx="14">
                  <c:v>18960.5</c:v>
                </c:pt>
                <c:pt idx="15">
                  <c:v>23097</c:v>
                </c:pt>
                <c:pt idx="16">
                  <c:v>23097.5</c:v>
                </c:pt>
              </c:numCache>
            </c:numRef>
          </c:xVal>
          <c:yVal>
            <c:numRef>
              <c:f>Active!$L$21:$L$1000</c:f>
              <c:numCache>
                <c:formatCode>General</c:formatCode>
                <c:ptCount val="9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CE0-4972-9083-536AF471C03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Active!$D$21:$D$1000</c:f>
                <c:numCache>
                  <c:formatCode>General</c:formatCode>
                  <c:ptCount val="980"/>
                  <c:pt idx="0">
                    <c:v>0</c:v>
                  </c:pt>
                  <c:pt idx="1">
                    <c:v>1.1000000000000001E-3</c:v>
                  </c:pt>
                  <c:pt idx="2">
                    <c:v>1.6000000000000001E-3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1.6000000000000001E-3</c:v>
                  </c:pt>
                  <c:pt idx="7">
                    <c:v>1.8E-3</c:v>
                  </c:pt>
                  <c:pt idx="8">
                    <c:v>1E-4</c:v>
                  </c:pt>
                  <c:pt idx="9">
                    <c:v>1.1E-4</c:v>
                  </c:pt>
                  <c:pt idx="10">
                    <c:v>2.3000000000000001E-4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3.8E-3</c:v>
                  </c:pt>
                  <c:pt idx="16">
                    <c:v>5.9999999999999995E-4</c:v>
                  </c:pt>
                </c:numCache>
              </c:numRef>
            </c:plus>
            <c:minus>
              <c:numRef>
                <c:f>Active!$D$21:$D$1000</c:f>
                <c:numCache>
                  <c:formatCode>General</c:formatCode>
                  <c:ptCount val="980"/>
                  <c:pt idx="0">
                    <c:v>0</c:v>
                  </c:pt>
                  <c:pt idx="1">
                    <c:v>1.1000000000000001E-3</c:v>
                  </c:pt>
                  <c:pt idx="2">
                    <c:v>1.6000000000000001E-3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1.6000000000000001E-3</c:v>
                  </c:pt>
                  <c:pt idx="7">
                    <c:v>1.8E-3</c:v>
                  </c:pt>
                  <c:pt idx="8">
                    <c:v>1E-4</c:v>
                  </c:pt>
                  <c:pt idx="9">
                    <c:v>1.1E-4</c:v>
                  </c:pt>
                  <c:pt idx="10">
                    <c:v>2.3000000000000001E-4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3.8E-3</c:v>
                  </c:pt>
                  <c:pt idx="16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Active!$F$21:$F$1000</c:f>
              <c:numCache>
                <c:formatCode>General</c:formatCode>
                <c:ptCount val="980"/>
                <c:pt idx="0">
                  <c:v>0</c:v>
                </c:pt>
                <c:pt idx="1">
                  <c:v>13438.5</c:v>
                </c:pt>
                <c:pt idx="2">
                  <c:v>13439</c:v>
                </c:pt>
                <c:pt idx="3">
                  <c:v>13623.5</c:v>
                </c:pt>
                <c:pt idx="4">
                  <c:v>13681.5</c:v>
                </c:pt>
                <c:pt idx="5">
                  <c:v>13682</c:v>
                </c:pt>
                <c:pt idx="6">
                  <c:v>15648.5</c:v>
                </c:pt>
                <c:pt idx="7">
                  <c:v>15648</c:v>
                </c:pt>
                <c:pt idx="8">
                  <c:v>17020</c:v>
                </c:pt>
                <c:pt idx="9">
                  <c:v>17023</c:v>
                </c:pt>
                <c:pt idx="10">
                  <c:v>17084.5</c:v>
                </c:pt>
                <c:pt idx="11">
                  <c:v>17087.5</c:v>
                </c:pt>
                <c:pt idx="12">
                  <c:v>16752</c:v>
                </c:pt>
                <c:pt idx="13">
                  <c:v>17647</c:v>
                </c:pt>
                <c:pt idx="14">
                  <c:v>18960.5</c:v>
                </c:pt>
                <c:pt idx="15">
                  <c:v>23097</c:v>
                </c:pt>
                <c:pt idx="16">
                  <c:v>23097.5</c:v>
                </c:pt>
              </c:numCache>
            </c:numRef>
          </c:xVal>
          <c:yVal>
            <c:numRef>
              <c:f>Active!$M$21:$M$1000</c:f>
              <c:numCache>
                <c:formatCode>General</c:formatCode>
                <c:ptCount val="9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CE0-4972-9083-536AF471C03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Active!$D$21:$D$1000</c:f>
                <c:numCache>
                  <c:formatCode>General</c:formatCode>
                  <c:ptCount val="980"/>
                  <c:pt idx="0">
                    <c:v>0</c:v>
                  </c:pt>
                  <c:pt idx="1">
                    <c:v>1.1000000000000001E-3</c:v>
                  </c:pt>
                  <c:pt idx="2">
                    <c:v>1.6000000000000001E-3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1.6000000000000001E-3</c:v>
                  </c:pt>
                  <c:pt idx="7">
                    <c:v>1.8E-3</c:v>
                  </c:pt>
                  <c:pt idx="8">
                    <c:v>1E-4</c:v>
                  </c:pt>
                  <c:pt idx="9">
                    <c:v>1.1E-4</c:v>
                  </c:pt>
                  <c:pt idx="10">
                    <c:v>2.3000000000000001E-4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3.8E-3</c:v>
                  </c:pt>
                  <c:pt idx="16">
                    <c:v>5.9999999999999995E-4</c:v>
                  </c:pt>
                </c:numCache>
              </c:numRef>
            </c:plus>
            <c:minus>
              <c:numRef>
                <c:f>Active!$D$21:$D$1000</c:f>
                <c:numCache>
                  <c:formatCode>General</c:formatCode>
                  <c:ptCount val="980"/>
                  <c:pt idx="0">
                    <c:v>0</c:v>
                  </c:pt>
                  <c:pt idx="1">
                    <c:v>1.1000000000000001E-3</c:v>
                  </c:pt>
                  <c:pt idx="2">
                    <c:v>1.6000000000000001E-3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1.6000000000000001E-3</c:v>
                  </c:pt>
                  <c:pt idx="7">
                    <c:v>1.8E-3</c:v>
                  </c:pt>
                  <c:pt idx="8">
                    <c:v>1E-4</c:v>
                  </c:pt>
                  <c:pt idx="9">
                    <c:v>1.1E-4</c:v>
                  </c:pt>
                  <c:pt idx="10">
                    <c:v>2.3000000000000001E-4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3.8E-3</c:v>
                  </c:pt>
                  <c:pt idx="16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Active!$F$21:$F$1000</c:f>
              <c:numCache>
                <c:formatCode>General</c:formatCode>
                <c:ptCount val="980"/>
                <c:pt idx="0">
                  <c:v>0</c:v>
                </c:pt>
                <c:pt idx="1">
                  <c:v>13438.5</c:v>
                </c:pt>
                <c:pt idx="2">
                  <c:v>13439</c:v>
                </c:pt>
                <c:pt idx="3">
                  <c:v>13623.5</c:v>
                </c:pt>
                <c:pt idx="4">
                  <c:v>13681.5</c:v>
                </c:pt>
                <c:pt idx="5">
                  <c:v>13682</c:v>
                </c:pt>
                <c:pt idx="6">
                  <c:v>15648.5</c:v>
                </c:pt>
                <c:pt idx="7">
                  <c:v>15648</c:v>
                </c:pt>
                <c:pt idx="8">
                  <c:v>17020</c:v>
                </c:pt>
                <c:pt idx="9">
                  <c:v>17023</c:v>
                </c:pt>
                <c:pt idx="10">
                  <c:v>17084.5</c:v>
                </c:pt>
                <c:pt idx="11">
                  <c:v>17087.5</c:v>
                </c:pt>
                <c:pt idx="12">
                  <c:v>16752</c:v>
                </c:pt>
                <c:pt idx="13">
                  <c:v>17647</c:v>
                </c:pt>
                <c:pt idx="14">
                  <c:v>18960.5</c:v>
                </c:pt>
                <c:pt idx="15">
                  <c:v>23097</c:v>
                </c:pt>
                <c:pt idx="16">
                  <c:v>23097.5</c:v>
                </c:pt>
              </c:numCache>
            </c:numRef>
          </c:xVal>
          <c:yVal>
            <c:numRef>
              <c:f>Active!$N$21:$N$1000</c:f>
              <c:numCache>
                <c:formatCode>General</c:formatCode>
                <c:ptCount val="980"/>
                <c:pt idx="8">
                  <c:v>7.9010000001289882E-2</c:v>
                </c:pt>
                <c:pt idx="9">
                  <c:v>7.9000000005180482E-2</c:v>
                </c:pt>
                <c:pt idx="10">
                  <c:v>8.0915000005916227E-2</c:v>
                </c:pt>
                <c:pt idx="11">
                  <c:v>8.1055000002379529E-2</c:v>
                </c:pt>
                <c:pt idx="12">
                  <c:v>7.6930000002903398E-2</c:v>
                </c:pt>
                <c:pt idx="13">
                  <c:v>7.8080000217596535E-2</c:v>
                </c:pt>
                <c:pt idx="14">
                  <c:v>-8.0775000140420161E-2</c:v>
                </c:pt>
                <c:pt idx="15">
                  <c:v>-6.4989999998942949E-2</c:v>
                </c:pt>
                <c:pt idx="16">
                  <c:v>-6.3924999994924292E-2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CE0-4972-9083-536AF471C03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Active!$F$21:$F$1000</c:f>
              <c:numCache>
                <c:formatCode>General</c:formatCode>
                <c:ptCount val="980"/>
                <c:pt idx="0">
                  <c:v>0</c:v>
                </c:pt>
                <c:pt idx="1">
                  <c:v>13438.5</c:v>
                </c:pt>
                <c:pt idx="2">
                  <c:v>13439</c:v>
                </c:pt>
                <c:pt idx="3">
                  <c:v>13623.5</c:v>
                </c:pt>
                <c:pt idx="4">
                  <c:v>13681.5</c:v>
                </c:pt>
                <c:pt idx="5">
                  <c:v>13682</c:v>
                </c:pt>
                <c:pt idx="6">
                  <c:v>15648.5</c:v>
                </c:pt>
                <c:pt idx="7">
                  <c:v>15648</c:v>
                </c:pt>
                <c:pt idx="8">
                  <c:v>17020</c:v>
                </c:pt>
                <c:pt idx="9">
                  <c:v>17023</c:v>
                </c:pt>
                <c:pt idx="10">
                  <c:v>17084.5</c:v>
                </c:pt>
                <c:pt idx="11">
                  <c:v>17087.5</c:v>
                </c:pt>
                <c:pt idx="12">
                  <c:v>16752</c:v>
                </c:pt>
                <c:pt idx="13">
                  <c:v>17647</c:v>
                </c:pt>
                <c:pt idx="14">
                  <c:v>18960.5</c:v>
                </c:pt>
                <c:pt idx="15">
                  <c:v>23097</c:v>
                </c:pt>
                <c:pt idx="16">
                  <c:v>23097.5</c:v>
                </c:pt>
              </c:numCache>
            </c:numRef>
          </c:xVal>
          <c:yVal>
            <c:numRef>
              <c:f>Active!$O$21:$O$1000</c:f>
              <c:numCache>
                <c:formatCode>General</c:formatCode>
                <c:ptCount val="980"/>
                <c:pt idx="0">
                  <c:v>0.2639282114740843</c:v>
                </c:pt>
                <c:pt idx="1">
                  <c:v>8.6175245109472776E-2</c:v>
                </c:pt>
                <c:pt idx="2">
                  <c:v>8.6168631537780843E-2</c:v>
                </c:pt>
                <c:pt idx="3">
                  <c:v>8.3728223583450306E-2</c:v>
                </c:pt>
                <c:pt idx="4">
                  <c:v>8.2961049267183784E-2</c:v>
                </c:pt>
                <c:pt idx="5">
                  <c:v>8.2954435695491852E-2</c:v>
                </c:pt>
                <c:pt idx="6">
                  <c:v>5.6943258231042043E-2</c:v>
                </c:pt>
                <c:pt idx="7">
                  <c:v>5.6949871802734003E-2</c:v>
                </c:pt>
                <c:pt idx="8">
                  <c:v>3.8802231080015931E-2</c:v>
                </c:pt>
                <c:pt idx="9">
                  <c:v>3.8762549649864197E-2</c:v>
                </c:pt>
                <c:pt idx="10">
                  <c:v>3.7949080331754037E-2</c:v>
                </c:pt>
                <c:pt idx="11">
                  <c:v>3.7909398901602304E-2</c:v>
                </c:pt>
                <c:pt idx="12">
                  <c:v>4.2347105506902544E-2</c:v>
                </c:pt>
                <c:pt idx="13">
                  <c:v>3.0508812178307282E-2</c:v>
                </c:pt>
                <c:pt idx="14">
                  <c:v>1.3134959343547692E-2</c:v>
                </c:pt>
                <c:pt idx="15">
                  <c:v>-4.1579119263976672E-2</c:v>
                </c:pt>
                <c:pt idx="16">
                  <c:v>-4.1585732835668576E-2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CE0-4972-9083-536AF471C035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Active!$F$21:$F$1000</c:f>
              <c:numCache>
                <c:formatCode>General</c:formatCode>
                <c:ptCount val="980"/>
                <c:pt idx="0">
                  <c:v>0</c:v>
                </c:pt>
                <c:pt idx="1">
                  <c:v>13438.5</c:v>
                </c:pt>
                <c:pt idx="2">
                  <c:v>13439</c:v>
                </c:pt>
                <c:pt idx="3">
                  <c:v>13623.5</c:v>
                </c:pt>
                <c:pt idx="4">
                  <c:v>13681.5</c:v>
                </c:pt>
                <c:pt idx="5">
                  <c:v>13682</c:v>
                </c:pt>
                <c:pt idx="6">
                  <c:v>15648.5</c:v>
                </c:pt>
                <c:pt idx="7">
                  <c:v>15648</c:v>
                </c:pt>
                <c:pt idx="8">
                  <c:v>17020</c:v>
                </c:pt>
                <c:pt idx="9">
                  <c:v>17023</c:v>
                </c:pt>
                <c:pt idx="10">
                  <c:v>17084.5</c:v>
                </c:pt>
                <c:pt idx="11">
                  <c:v>17087.5</c:v>
                </c:pt>
                <c:pt idx="12">
                  <c:v>16752</c:v>
                </c:pt>
                <c:pt idx="13">
                  <c:v>17647</c:v>
                </c:pt>
                <c:pt idx="14">
                  <c:v>18960.5</c:v>
                </c:pt>
                <c:pt idx="15">
                  <c:v>23097</c:v>
                </c:pt>
                <c:pt idx="16">
                  <c:v>23097.5</c:v>
                </c:pt>
              </c:numCache>
            </c:numRef>
          </c:xVal>
          <c:yVal>
            <c:numRef>
              <c:f>Active!$U$21:$U$1000</c:f>
              <c:numCache>
                <c:formatCode>General</c:formatCode>
                <c:ptCount val="9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CE0-4972-9083-536AF471C0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8504248"/>
        <c:axId val="1"/>
      </c:scatterChart>
      <c:valAx>
        <c:axId val="6685042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09097830322837"/>
              <c:y val="0.842566822004392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-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2281219272369712E-2"/>
              <c:y val="0.37609390662901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85042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2743362831858408"/>
          <c:y val="0.92419825072886297"/>
          <c:w val="0.46705998033431656"/>
          <c:h val="5.83090379008746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17</xdr:col>
      <xdr:colOff>504825</xdr:colOff>
      <xdr:row>19</xdr:row>
      <xdr:rowOff>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DDEF52C0-F702-540E-5E77-292B88992E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</xdr:colOff>
      <xdr:row>0</xdr:row>
      <xdr:rowOff>0</xdr:rowOff>
    </xdr:from>
    <xdr:to>
      <xdr:col>27</xdr:col>
      <xdr:colOff>238125</xdr:colOff>
      <xdr:row>19</xdr:row>
      <xdr:rowOff>9525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6C6B11B5-EDDE-26E0-69BB-3F80E7E897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941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  <col min="19" max="24" width="10.28515625" customWidth="1"/>
    <col min="25" max="25" width="9.140625" customWidth="1"/>
  </cols>
  <sheetData>
    <row r="1" spans="1:6" ht="20.25" x14ac:dyDescent="0.3">
      <c r="A1" s="1" t="s">
        <v>42</v>
      </c>
    </row>
    <row r="2" spans="1:6" x14ac:dyDescent="0.2">
      <c r="A2" t="s">
        <v>26</v>
      </c>
      <c r="B2" t="s">
        <v>43</v>
      </c>
      <c r="C2" s="3"/>
      <c r="D2" s="3"/>
    </row>
    <row r="3" spans="1:6" ht="13.5" thickBot="1" x14ac:dyDescent="0.25"/>
    <row r="4" spans="1:6" ht="14.25" thickTop="1" thickBot="1" x14ac:dyDescent="0.25">
      <c r="A4" s="5" t="s">
        <v>3</v>
      </c>
      <c r="C4" s="27" t="s">
        <v>40</v>
      </c>
      <c r="D4" s="28" t="s">
        <v>40</v>
      </c>
    </row>
    <row r="5" spans="1:6" ht="13.5" thickTop="1" x14ac:dyDescent="0.2">
      <c r="A5" s="9" t="s">
        <v>31</v>
      </c>
      <c r="B5" s="10"/>
      <c r="C5" s="11">
        <v>-9.5</v>
      </c>
      <c r="D5" s="10" t="s">
        <v>32</v>
      </c>
    </row>
    <row r="6" spans="1:6" x14ac:dyDescent="0.2">
      <c r="A6" s="5" t="s">
        <v>4</v>
      </c>
    </row>
    <row r="7" spans="1:6" x14ac:dyDescent="0.2">
      <c r="A7" t="s">
        <v>5</v>
      </c>
      <c r="C7" s="8">
        <v>51414.112999999998</v>
      </c>
      <c r="D7" s="29" t="s">
        <v>41</v>
      </c>
    </row>
    <row r="8" spans="1:6" x14ac:dyDescent="0.2">
      <c r="A8" t="s">
        <v>6</v>
      </c>
      <c r="C8" s="8">
        <v>0.33967000000000003</v>
      </c>
      <c r="D8" s="29" t="s">
        <v>41</v>
      </c>
    </row>
    <row r="9" spans="1:6" x14ac:dyDescent="0.2">
      <c r="A9" s="24" t="s">
        <v>35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6" ht="13.5" thickBot="1" x14ac:dyDescent="0.25">
      <c r="A10" s="10"/>
      <c r="B10" s="10"/>
      <c r="C10" s="4" t="s">
        <v>22</v>
      </c>
      <c r="D10" s="4" t="s">
        <v>23</v>
      </c>
      <c r="E10" s="10"/>
    </row>
    <row r="11" spans="1:6" x14ac:dyDescent="0.2">
      <c r="A11" s="10" t="s">
        <v>18</v>
      </c>
      <c r="B11" s="10"/>
      <c r="C11" s="21">
        <f ca="1">INTERCEPT(INDIRECT($D$9):G993,INDIRECT($C$9):F993)</f>
        <v>0.2639282114740843</v>
      </c>
      <c r="D11" s="3"/>
      <c r="E11" s="10"/>
    </row>
    <row r="12" spans="1:6" x14ac:dyDescent="0.2">
      <c r="A12" s="10" t="s">
        <v>19</v>
      </c>
      <c r="B12" s="10"/>
      <c r="C12" s="21">
        <f ca="1">SLOPE(INDIRECT($D$9):G993,INDIRECT($C$9):F993)</f>
        <v>-1.322714338390531E-5</v>
      </c>
      <c r="D12" s="3"/>
      <c r="E12" s="10"/>
    </row>
    <row r="13" spans="1:6" x14ac:dyDescent="0.2">
      <c r="A13" s="10" t="s">
        <v>21</v>
      </c>
      <c r="B13" s="10"/>
      <c r="C13" s="3" t="s">
        <v>16</v>
      </c>
    </row>
    <row r="14" spans="1:6" x14ac:dyDescent="0.2">
      <c r="A14" s="10"/>
      <c r="B14" s="10"/>
      <c r="C14" s="10"/>
    </row>
    <row r="15" spans="1:6" x14ac:dyDescent="0.2">
      <c r="A15" s="12" t="s">
        <v>20</v>
      </c>
      <c r="B15" s="10"/>
      <c r="C15" s="13">
        <f ca="1">(C7+C11)+(C8+C12)*INT(MAX(F21:F3534))</f>
        <v>59259.429410880737</v>
      </c>
      <c r="E15" s="14" t="s">
        <v>37</v>
      </c>
      <c r="F15" s="11">
        <v>1</v>
      </c>
    </row>
    <row r="16" spans="1:6" x14ac:dyDescent="0.2">
      <c r="A16" s="16" t="s">
        <v>7</v>
      </c>
      <c r="B16" s="10"/>
      <c r="C16" s="17">
        <f ca="1">+C8+C12</f>
        <v>0.33965677285661611</v>
      </c>
      <c r="E16" s="14" t="s">
        <v>33</v>
      </c>
      <c r="F16" s="15">
        <f ca="1">NOW()+15018.5+$C$5/24</f>
        <v>60314.571384953699</v>
      </c>
    </row>
    <row r="17" spans="1:30" ht="13.5" thickBot="1" x14ac:dyDescent="0.25">
      <c r="A17" s="14" t="s">
        <v>30</v>
      </c>
      <c r="B17" s="10"/>
      <c r="C17" s="10">
        <f>COUNT(C21:C2192)</f>
        <v>17</v>
      </c>
      <c r="E17" s="14" t="s">
        <v>38</v>
      </c>
      <c r="F17" s="15">
        <f ca="1">ROUND(2*(F16-$C$7)/$C$8,0)/2+F15</f>
        <v>26204.5</v>
      </c>
    </row>
    <row r="18" spans="1:30" ht="14.25" thickTop="1" thickBot="1" x14ac:dyDescent="0.25">
      <c r="A18" s="16" t="s">
        <v>8</v>
      </c>
      <c r="B18" s="10"/>
      <c r="C18" s="19">
        <f ca="1">+C15</f>
        <v>59259.429410880737</v>
      </c>
      <c r="D18" s="20">
        <f ca="1">+C16</f>
        <v>0.33965677285661611</v>
      </c>
      <c r="E18" s="14" t="s">
        <v>39</v>
      </c>
      <c r="F18" s="23">
        <f ca="1">ROUND(2*(F16-$C$15)/$C$16,0)/2+F15</f>
        <v>3107.5</v>
      </c>
    </row>
    <row r="19" spans="1:30" ht="13.5" thickTop="1" x14ac:dyDescent="0.2">
      <c r="E19" s="14" t="s">
        <v>34</v>
      </c>
      <c r="F19" s="18">
        <f ca="1">+$C$15+$C$16*F18-15018.5-$C$5/24</f>
        <v>45296.80866586601</v>
      </c>
    </row>
    <row r="20" spans="1:30" ht="13.5" thickBot="1" x14ac:dyDescent="0.25">
      <c r="A20" s="4" t="s">
        <v>9</v>
      </c>
      <c r="B20" s="4" t="s">
        <v>10</v>
      </c>
      <c r="C20" s="4" t="s">
        <v>11</v>
      </c>
      <c r="D20" s="4" t="s">
        <v>15</v>
      </c>
      <c r="E20" s="4" t="s">
        <v>12</v>
      </c>
      <c r="F20" s="4" t="s">
        <v>13</v>
      </c>
      <c r="G20" s="4" t="s">
        <v>14</v>
      </c>
      <c r="H20" s="7" t="s">
        <v>2</v>
      </c>
      <c r="I20" s="7" t="s">
        <v>73</v>
      </c>
      <c r="J20" s="7" t="s">
        <v>0</v>
      </c>
      <c r="K20" s="7" t="s">
        <v>1</v>
      </c>
      <c r="L20" s="7" t="s">
        <v>27</v>
      </c>
      <c r="M20" s="7" t="s">
        <v>28</v>
      </c>
      <c r="N20" s="7" t="s">
        <v>29</v>
      </c>
      <c r="O20" s="7" t="s">
        <v>25</v>
      </c>
      <c r="P20" s="6" t="s">
        <v>24</v>
      </c>
      <c r="Q20" s="4" t="s">
        <v>17</v>
      </c>
      <c r="S20" s="45"/>
      <c r="T20" s="45"/>
      <c r="U20" s="26" t="s">
        <v>36</v>
      </c>
      <c r="V20" s="45"/>
      <c r="W20" s="45"/>
    </row>
    <row r="21" spans="1:30" x14ac:dyDescent="0.2">
      <c r="A21" s="30" t="s">
        <v>41</v>
      </c>
      <c r="B21" s="30"/>
      <c r="C21" s="31">
        <f>C7</f>
        <v>51414.112999999998</v>
      </c>
      <c r="D21" s="31" t="s">
        <v>16</v>
      </c>
      <c r="E21">
        <f t="shared" ref="E21:E26" si="0">+(C21-C$7)/C$8</f>
        <v>0</v>
      </c>
      <c r="F21">
        <f t="shared" ref="F21:F33" si="1">ROUND(2*E21,0)/2</f>
        <v>0</v>
      </c>
      <c r="G21">
        <f t="shared" ref="G21:G26" si="2">+C21-(C$7+F21*C$8)</f>
        <v>0</v>
      </c>
      <c r="H21">
        <f>+G21</f>
        <v>0</v>
      </c>
      <c r="O21">
        <f t="shared" ref="O21:O26" ca="1" si="3">+C$11+C$12*$F21</f>
        <v>0.2639282114740843</v>
      </c>
      <c r="Q21" s="2">
        <f t="shared" ref="Q21:Q26" si="4">+C21-15018.5</f>
        <v>36395.612999999998</v>
      </c>
      <c r="AC21" t="s">
        <v>50</v>
      </c>
    </row>
    <row r="22" spans="1:30" ht="13.5" thickBot="1" x14ac:dyDescent="0.25">
      <c r="A22" s="31" t="s">
        <v>44</v>
      </c>
      <c r="B22" s="32" t="s">
        <v>45</v>
      </c>
      <c r="C22" s="31">
        <v>55978.821799999998</v>
      </c>
      <c r="D22" s="31">
        <v>1.1000000000000001E-3</v>
      </c>
      <c r="E22">
        <f t="shared" si="0"/>
        <v>13438.657520534636</v>
      </c>
      <c r="F22">
        <f t="shared" si="1"/>
        <v>13438.5</v>
      </c>
      <c r="G22">
        <f t="shared" si="2"/>
        <v>5.3504999996221159E-2</v>
      </c>
      <c r="K22">
        <f>+G22</f>
        <v>5.3504999996221159E-2</v>
      </c>
      <c r="O22">
        <f t="shared" ca="1" si="3"/>
        <v>8.6175245109472776E-2</v>
      </c>
      <c r="Q22" s="2">
        <f t="shared" si="4"/>
        <v>40960.321799999998</v>
      </c>
    </row>
    <row r="23" spans="1:30" x14ac:dyDescent="0.2">
      <c r="A23" s="31" t="s">
        <v>44</v>
      </c>
      <c r="B23" s="32" t="s">
        <v>46</v>
      </c>
      <c r="C23" s="31">
        <v>55978.995699999999</v>
      </c>
      <c r="D23" s="31">
        <v>1.6000000000000001E-3</v>
      </c>
      <c r="E23">
        <f t="shared" si="0"/>
        <v>13439.169488032507</v>
      </c>
      <c r="F23">
        <f t="shared" si="1"/>
        <v>13439</v>
      </c>
      <c r="G23">
        <f t="shared" si="2"/>
        <v>5.7570000004488975E-2</v>
      </c>
      <c r="K23">
        <f>+G23</f>
        <v>5.7570000004488975E-2</v>
      </c>
      <c r="O23">
        <f t="shared" ca="1" si="3"/>
        <v>8.6168631537780843E-2</v>
      </c>
      <c r="Q23" s="2">
        <f t="shared" si="4"/>
        <v>40960.495699999999</v>
      </c>
      <c r="Z23" s="37"/>
      <c r="AC23" s="37" t="s">
        <v>51</v>
      </c>
    </row>
    <row r="24" spans="1:30" x14ac:dyDescent="0.2">
      <c r="A24" s="31" t="s">
        <v>44</v>
      </c>
      <c r="B24" s="32" t="s">
        <v>45</v>
      </c>
      <c r="C24" s="31">
        <v>56041.667200000004</v>
      </c>
      <c r="D24" s="31">
        <v>8.0000000000000004E-4</v>
      </c>
      <c r="E24">
        <f t="shared" si="0"/>
        <v>13623.676509553407</v>
      </c>
      <c r="F24">
        <f t="shared" si="1"/>
        <v>13623.5</v>
      </c>
      <c r="G24">
        <f t="shared" si="2"/>
        <v>5.9955000004265457E-2</v>
      </c>
      <c r="K24">
        <f>+G24</f>
        <v>5.9955000004265457E-2</v>
      </c>
      <c r="O24">
        <f t="shared" ca="1" si="3"/>
        <v>8.3728223583450306E-2</v>
      </c>
      <c r="Q24" s="2">
        <f t="shared" si="4"/>
        <v>41023.167200000004</v>
      </c>
      <c r="Z24">
        <v>0.99210684363269086</v>
      </c>
      <c r="AC24" t="s">
        <v>52</v>
      </c>
    </row>
    <row r="25" spans="1:30" x14ac:dyDescent="0.2">
      <c r="A25" s="38" t="s">
        <v>47</v>
      </c>
      <c r="B25" s="32" t="s">
        <v>46</v>
      </c>
      <c r="C25" s="31">
        <v>56061.365100000003</v>
      </c>
      <c r="D25" s="31">
        <v>8.0000000000000004E-4</v>
      </c>
      <c r="E25">
        <f t="shared" si="0"/>
        <v>13681.667795213016</v>
      </c>
      <c r="F25">
        <f t="shared" si="1"/>
        <v>13681.5</v>
      </c>
      <c r="G25">
        <f t="shared" si="2"/>
        <v>5.6995000006281771E-2</v>
      </c>
      <c r="J25">
        <f>+G25</f>
        <v>5.6995000006281771E-2</v>
      </c>
      <c r="O25">
        <f t="shared" ca="1" si="3"/>
        <v>8.2961049267183784E-2</v>
      </c>
      <c r="Q25" s="2">
        <f t="shared" si="4"/>
        <v>41042.865100000003</v>
      </c>
      <c r="Z25">
        <v>0.98427598918282044</v>
      </c>
      <c r="AC25" t="s">
        <v>53</v>
      </c>
    </row>
    <row r="26" spans="1:30" x14ac:dyDescent="0.2">
      <c r="A26" s="38" t="s">
        <v>47</v>
      </c>
      <c r="B26" s="32" t="s">
        <v>46</v>
      </c>
      <c r="C26" s="31">
        <v>56061.535600000003</v>
      </c>
      <c r="D26" s="31">
        <v>8.0000000000000004E-4</v>
      </c>
      <c r="E26">
        <f t="shared" si="0"/>
        <v>13682.169752995569</v>
      </c>
      <c r="F26">
        <f t="shared" si="1"/>
        <v>13682</v>
      </c>
      <c r="G26">
        <f t="shared" si="2"/>
        <v>5.7660000005853362E-2</v>
      </c>
      <c r="J26">
        <f>+G26</f>
        <v>5.7660000005853362E-2</v>
      </c>
      <c r="O26">
        <f t="shared" ca="1" si="3"/>
        <v>8.2954435695491852E-2</v>
      </c>
      <c r="Q26" s="2">
        <f t="shared" si="4"/>
        <v>41043.035600000003</v>
      </c>
      <c r="Z26">
        <v>0.98252887686980062</v>
      </c>
      <c r="AC26" t="s">
        <v>54</v>
      </c>
    </row>
    <row r="27" spans="1:30" x14ac:dyDescent="0.2">
      <c r="A27" s="39" t="s">
        <v>48</v>
      </c>
      <c r="B27" s="40" t="s">
        <v>46</v>
      </c>
      <c r="C27" s="41">
        <v>56729.509899999997</v>
      </c>
      <c r="D27" s="41">
        <v>1.6000000000000001E-3</v>
      </c>
      <c r="E27">
        <f t="shared" ref="E27:E32" si="5">+(C27-C$7)/C$8</f>
        <v>15648.70874672476</v>
      </c>
      <c r="F27">
        <f t="shared" si="1"/>
        <v>15648.5</v>
      </c>
      <c r="G27">
        <f t="shared" ref="G27:G32" si="6">+C27-(C$7+F27*C$8)</f>
        <v>7.0905000000493601E-2</v>
      </c>
      <c r="J27">
        <f>+G27</f>
        <v>7.0905000000493601E-2</v>
      </c>
      <c r="O27">
        <f t="shared" ref="O27:O32" ca="1" si="7">+C$11+C$12*$F27</f>
        <v>5.6943258231042043E-2</v>
      </c>
      <c r="Q27" s="2">
        <f t="shared" ref="Q27:Q32" si="8">+C27-15018.5</f>
        <v>41711.009899999997</v>
      </c>
      <c r="Z27">
        <v>1.4506032187004013E-3</v>
      </c>
      <c r="AC27" t="s">
        <v>55</v>
      </c>
    </row>
    <row r="28" spans="1:30" ht="13.5" thickBot="1" x14ac:dyDescent="0.25">
      <c r="A28" s="39" t="s">
        <v>48</v>
      </c>
      <c r="B28" s="40"/>
      <c r="C28" s="41">
        <v>56729.339399999997</v>
      </c>
      <c r="D28" s="41">
        <v>1.8E-3</v>
      </c>
      <c r="E28">
        <f t="shared" si="5"/>
        <v>15648.206788942207</v>
      </c>
      <c r="F28">
        <f t="shared" si="1"/>
        <v>15648</v>
      </c>
      <c r="G28">
        <f t="shared" si="6"/>
        <v>7.0240000000922009E-2</v>
      </c>
      <c r="J28">
        <f>+G28</f>
        <v>7.0240000000922009E-2</v>
      </c>
      <c r="O28">
        <f t="shared" ca="1" si="7"/>
        <v>5.6949871802734003E-2</v>
      </c>
      <c r="Q28" s="2">
        <f t="shared" si="8"/>
        <v>41710.839399999997</v>
      </c>
      <c r="Z28" s="35">
        <v>11</v>
      </c>
      <c r="AC28" s="35" t="s">
        <v>56</v>
      </c>
    </row>
    <row r="29" spans="1:30" x14ac:dyDescent="0.2">
      <c r="A29" t="s">
        <v>49</v>
      </c>
      <c r="B29" s="33" t="s">
        <v>46</v>
      </c>
      <c r="C29" s="8">
        <v>57195.375410000001</v>
      </c>
      <c r="D29" s="8">
        <v>1E-4</v>
      </c>
      <c r="E29">
        <f t="shared" si="5"/>
        <v>17020.232608119652</v>
      </c>
      <c r="F29">
        <f t="shared" si="1"/>
        <v>17020</v>
      </c>
      <c r="G29">
        <f t="shared" si="6"/>
        <v>7.9010000001289882E-2</v>
      </c>
      <c r="K29">
        <f t="shared" ref="K29:K35" si="9">+G29</f>
        <v>7.9010000001289882E-2</v>
      </c>
      <c r="N29">
        <f t="shared" ref="N29:N35" si="10">+G29</f>
        <v>7.9010000001289882E-2</v>
      </c>
      <c r="O29">
        <f t="shared" ca="1" si="7"/>
        <v>3.8802231080015931E-2</v>
      </c>
      <c r="Q29" s="2">
        <f t="shared" si="8"/>
        <v>42176.875410000001</v>
      </c>
    </row>
    <row r="30" spans="1:30" ht="13.5" thickBot="1" x14ac:dyDescent="0.25">
      <c r="A30" t="s">
        <v>49</v>
      </c>
      <c r="B30" s="34" t="s">
        <v>46</v>
      </c>
      <c r="C30" s="8">
        <v>57196.394410000001</v>
      </c>
      <c r="D30" s="8">
        <v>1.1E-4</v>
      </c>
      <c r="E30">
        <f t="shared" si="5"/>
        <v>17023.232578679315</v>
      </c>
      <c r="F30">
        <f t="shared" si="1"/>
        <v>17023</v>
      </c>
      <c r="G30">
        <f t="shared" si="6"/>
        <v>7.9000000005180482E-2</v>
      </c>
      <c r="K30">
        <f t="shared" si="9"/>
        <v>7.9000000005180482E-2</v>
      </c>
      <c r="N30">
        <f t="shared" si="10"/>
        <v>7.9000000005180482E-2</v>
      </c>
      <c r="O30">
        <f t="shared" ca="1" si="7"/>
        <v>3.8762549649864197E-2</v>
      </c>
      <c r="Q30" s="2">
        <f t="shared" si="8"/>
        <v>42177.894410000001</v>
      </c>
      <c r="AC30" t="s">
        <v>57</v>
      </c>
    </row>
    <row r="31" spans="1:30" x14ac:dyDescent="0.2">
      <c r="A31" t="s">
        <v>49</v>
      </c>
      <c r="B31" s="32" t="s">
        <v>45</v>
      </c>
      <c r="C31" s="8">
        <v>57217.286030000003</v>
      </c>
      <c r="D31" s="8">
        <v>2.3000000000000001E-4</v>
      </c>
      <c r="E31">
        <f t="shared" si="5"/>
        <v>17084.738216504269</v>
      </c>
      <c r="F31">
        <f t="shared" si="1"/>
        <v>17084.5</v>
      </c>
      <c r="G31">
        <f t="shared" si="6"/>
        <v>8.0915000005916227E-2</v>
      </c>
      <c r="K31">
        <f t="shared" si="9"/>
        <v>8.0915000005916227E-2</v>
      </c>
      <c r="N31">
        <f t="shared" si="10"/>
        <v>8.0915000005916227E-2</v>
      </c>
      <c r="O31">
        <f t="shared" ca="1" si="7"/>
        <v>3.7949080331754037E-2</v>
      </c>
      <c r="Q31" s="2">
        <f t="shared" si="8"/>
        <v>42198.786030000003</v>
      </c>
      <c r="Z31" s="36" t="s">
        <v>62</v>
      </c>
      <c r="AA31" s="36" t="s">
        <v>63</v>
      </c>
      <c r="AB31" s="36" t="s">
        <v>64</v>
      </c>
      <c r="AC31" s="36"/>
      <c r="AD31" s="36" t="s">
        <v>65</v>
      </c>
    </row>
    <row r="32" spans="1:30" x14ac:dyDescent="0.2">
      <c r="A32" t="s">
        <v>49</v>
      </c>
      <c r="B32" s="32" t="s">
        <v>45</v>
      </c>
      <c r="C32" s="8">
        <v>57218.305180000003</v>
      </c>
      <c r="D32" s="8">
        <v>2.0000000000000001E-4</v>
      </c>
      <c r="E32">
        <f t="shared" si="5"/>
        <v>17087.738628669016</v>
      </c>
      <c r="F32">
        <f t="shared" si="1"/>
        <v>17087.5</v>
      </c>
      <c r="G32">
        <f t="shared" si="6"/>
        <v>8.1055000002379529E-2</v>
      </c>
      <c r="K32">
        <f t="shared" si="9"/>
        <v>8.1055000002379529E-2</v>
      </c>
      <c r="N32">
        <f t="shared" si="10"/>
        <v>8.1055000002379529E-2</v>
      </c>
      <c r="O32">
        <f t="shared" ca="1" si="7"/>
        <v>3.7909398901602304E-2</v>
      </c>
      <c r="Q32" s="2">
        <f t="shared" si="8"/>
        <v>42199.805180000003</v>
      </c>
      <c r="Z32">
        <v>1</v>
      </c>
      <c r="AA32">
        <v>1.1854775664129171E-3</v>
      </c>
      <c r="AB32">
        <v>1.1854775664129171E-3</v>
      </c>
      <c r="AC32" t="s">
        <v>58</v>
      </c>
      <c r="AD32">
        <v>1.9958469361687293E-9</v>
      </c>
    </row>
    <row r="33" spans="1:33" x14ac:dyDescent="0.2">
      <c r="A33" s="42" t="s">
        <v>74</v>
      </c>
      <c r="B33" s="43" t="s">
        <v>46</v>
      </c>
      <c r="C33" s="44">
        <v>57104.341769999999</v>
      </c>
      <c r="D33" s="44">
        <v>2.0000000000000001E-4</v>
      </c>
      <c r="E33">
        <f>+(C33-C$7)/C$8</f>
        <v>16752.226484529107</v>
      </c>
      <c r="F33">
        <f t="shared" si="1"/>
        <v>16752</v>
      </c>
      <c r="G33">
        <f>+C33-(C$7+F33*C$8)</f>
        <v>7.6930000002903398E-2</v>
      </c>
      <c r="K33">
        <f t="shared" si="9"/>
        <v>7.6930000002903398E-2</v>
      </c>
      <c r="N33">
        <f t="shared" si="10"/>
        <v>7.6930000002903398E-2</v>
      </c>
      <c r="O33">
        <f ca="1">+C$11+C$12*$F33</f>
        <v>4.2347105506902544E-2</v>
      </c>
      <c r="Q33" s="2">
        <f>+C33-15018.5</f>
        <v>42085.841769999999</v>
      </c>
      <c r="Z33">
        <v>9</v>
      </c>
      <c r="AA33">
        <v>1.8938247282935679E-5</v>
      </c>
      <c r="AB33">
        <v>2.1042496981039642E-6</v>
      </c>
      <c r="AC33" t="s">
        <v>59</v>
      </c>
    </row>
    <row r="34" spans="1:33" ht="13.5" thickBot="1" x14ac:dyDescent="0.25">
      <c r="A34" s="46" t="s">
        <v>75</v>
      </c>
      <c r="B34" s="47" t="s">
        <v>46</v>
      </c>
      <c r="C34" s="48">
        <v>57408.347570000216</v>
      </c>
      <c r="D34" s="48">
        <v>5.0000000000000001E-4</v>
      </c>
      <c r="E34">
        <f>+(C34-C$7)/C$8</f>
        <v>17647.229870168747</v>
      </c>
      <c r="F34">
        <f>ROUND(2*E34,0)/2</f>
        <v>17647</v>
      </c>
      <c r="G34">
        <f>+C34-(C$7+F34*C$8)</f>
        <v>7.8080000217596535E-2</v>
      </c>
      <c r="K34">
        <f t="shared" si="9"/>
        <v>7.8080000217596535E-2</v>
      </c>
      <c r="N34">
        <f t="shared" si="10"/>
        <v>7.8080000217596535E-2</v>
      </c>
      <c r="O34">
        <f ca="1">+C$11+C$12*$F34</f>
        <v>3.0508812178307282E-2</v>
      </c>
      <c r="Q34" s="2">
        <f>+C34-15018.5</f>
        <v>42389.847570000216</v>
      </c>
      <c r="Z34" s="35">
        <v>10</v>
      </c>
      <c r="AA34" s="35">
        <v>1.2044158136958528E-3</v>
      </c>
      <c r="AB34" s="35"/>
      <c r="AC34" s="35" t="s">
        <v>60</v>
      </c>
      <c r="AD34" s="35"/>
    </row>
    <row r="35" spans="1:33" ht="13.5" thickBot="1" x14ac:dyDescent="0.25">
      <c r="A35" s="46" t="s">
        <v>75</v>
      </c>
      <c r="B35" s="47" t="s">
        <v>46</v>
      </c>
      <c r="C35" s="48">
        <v>57854.345259999856</v>
      </c>
      <c r="D35" s="48">
        <v>2.9999999999999997E-4</v>
      </c>
      <c r="E35">
        <f>+(C35-C$7)/C$8</f>
        <v>18960.262195660078</v>
      </c>
      <c r="F35">
        <f>ROUND(2*E35,0)/2</f>
        <v>18960.5</v>
      </c>
      <c r="G35">
        <f>+C35-(C$7+F35*C$8)</f>
        <v>-8.0775000140420161E-2</v>
      </c>
      <c r="K35">
        <f t="shared" si="9"/>
        <v>-8.0775000140420161E-2</v>
      </c>
      <c r="N35">
        <f t="shared" si="10"/>
        <v>-8.0775000140420161E-2</v>
      </c>
      <c r="O35">
        <f ca="1">+C$11+C$12*$F35</f>
        <v>1.3134959343547692E-2</v>
      </c>
      <c r="Q35" s="2">
        <f>+C35-15018.5</f>
        <v>42835.845259999856</v>
      </c>
    </row>
    <row r="36" spans="1:33" x14ac:dyDescent="0.2">
      <c r="A36" s="49" t="s">
        <v>76</v>
      </c>
      <c r="B36" s="50" t="s">
        <v>46</v>
      </c>
      <c r="C36" s="51">
        <v>59259.406000000003</v>
      </c>
      <c r="D36" s="49">
        <v>3.8E-3</v>
      </c>
      <c r="E36">
        <f t="shared" ref="E36:E37" si="11">+(C36-C$7)/C$8</f>
        <v>23096.808667235859</v>
      </c>
      <c r="F36">
        <f t="shared" ref="F36:F37" si="12">ROUND(2*E36,0)/2</f>
        <v>23097</v>
      </c>
      <c r="G36">
        <f t="shared" ref="G36:G37" si="13">+C36-(C$7+F36*C$8)</f>
        <v>-6.4989999998942949E-2</v>
      </c>
      <c r="K36">
        <f t="shared" ref="K36:K37" si="14">+G36</f>
        <v>-6.4989999998942949E-2</v>
      </c>
      <c r="N36">
        <f t="shared" ref="N36:N37" si="15">+G36</f>
        <v>-6.4989999998942949E-2</v>
      </c>
      <c r="O36">
        <f t="shared" ref="O36:O37" ca="1" si="16">+C$11+C$12*$F36</f>
        <v>-4.1579119263976672E-2</v>
      </c>
      <c r="Q36" s="2">
        <f t="shared" ref="Q36:Q37" si="17">+C36-15018.5</f>
        <v>44240.906000000003</v>
      </c>
      <c r="Z36" s="36" t="s">
        <v>66</v>
      </c>
      <c r="AA36" s="36" t="s">
        <v>55</v>
      </c>
      <c r="AB36" s="36" t="s">
        <v>67</v>
      </c>
      <c r="AC36" s="36"/>
      <c r="AD36" s="36" t="s">
        <v>68</v>
      </c>
      <c r="AE36" s="36" t="s">
        <v>69</v>
      </c>
      <c r="AF36" s="36" t="s">
        <v>70</v>
      </c>
      <c r="AG36" s="36" t="s">
        <v>71</v>
      </c>
    </row>
    <row r="37" spans="1:33" x14ac:dyDescent="0.2">
      <c r="A37" s="49" t="s">
        <v>76</v>
      </c>
      <c r="B37" s="50" t="s">
        <v>46</v>
      </c>
      <c r="C37" s="51">
        <v>59259.5769</v>
      </c>
      <c r="D37" s="49">
        <v>5.9999999999999995E-4</v>
      </c>
      <c r="E37">
        <f t="shared" si="11"/>
        <v>23097.311802631972</v>
      </c>
      <c r="F37">
        <f t="shared" si="12"/>
        <v>23097.5</v>
      </c>
      <c r="G37">
        <f t="shared" si="13"/>
        <v>-6.3924999994924292E-2</v>
      </c>
      <c r="K37">
        <f t="shared" si="14"/>
        <v>-6.3924999994924292E-2</v>
      </c>
      <c r="N37">
        <f t="shared" si="15"/>
        <v>-6.3924999994924292E-2</v>
      </c>
      <c r="O37">
        <f t="shared" ca="1" si="16"/>
        <v>-4.1585732835668576E-2</v>
      </c>
      <c r="Q37" s="2">
        <f t="shared" si="17"/>
        <v>44241.0769</v>
      </c>
      <c r="Z37">
        <v>-3.210577393369065E-2</v>
      </c>
      <c r="AA37">
        <v>4.2356426353381219E-3</v>
      </c>
      <c r="AB37">
        <v>-7.5799062144268259</v>
      </c>
      <c r="AC37" t="s">
        <v>61</v>
      </c>
      <c r="AD37">
        <v>-4.1687470562863316E-2</v>
      </c>
      <c r="AE37">
        <v>-2.2524077304517984E-2</v>
      </c>
      <c r="AF37">
        <v>-4.1687470562863316E-2</v>
      </c>
      <c r="AG37">
        <v>-2.2524077304517984E-2</v>
      </c>
    </row>
    <row r="38" spans="1:33" ht="13.5" thickBot="1" x14ac:dyDescent="0.25">
      <c r="C38" s="8"/>
      <c r="D38" s="8"/>
      <c r="Z38" s="35">
        <v>6.571871196013106E-6</v>
      </c>
      <c r="AA38" s="35">
        <v>2.768796324554976E-7</v>
      </c>
      <c r="AB38" s="35">
        <v>23.735480785389267</v>
      </c>
      <c r="AC38" s="35" t="s">
        <v>72</v>
      </c>
      <c r="AD38" s="35">
        <v>5.9455254748581799E-6</v>
      </c>
      <c r="AE38" s="35">
        <v>7.1982169171680321E-6</v>
      </c>
      <c r="AF38" s="35">
        <v>5.9455254748581799E-6</v>
      </c>
      <c r="AG38" s="35">
        <v>7.1982169171680321E-6</v>
      </c>
    </row>
    <row r="39" spans="1:33" x14ac:dyDescent="0.2">
      <c r="C39" s="8"/>
      <c r="D39" s="8"/>
    </row>
    <row r="40" spans="1:33" x14ac:dyDescent="0.2">
      <c r="C40" s="8"/>
      <c r="D40" s="8"/>
    </row>
    <row r="41" spans="1:33" x14ac:dyDescent="0.2">
      <c r="C41" s="8"/>
      <c r="D41" s="8"/>
    </row>
    <row r="42" spans="1:33" x14ac:dyDescent="0.2">
      <c r="C42" s="8"/>
      <c r="D42" s="8"/>
    </row>
    <row r="43" spans="1:33" x14ac:dyDescent="0.2">
      <c r="C43" s="8"/>
      <c r="D43" s="8"/>
    </row>
    <row r="44" spans="1:33" x14ac:dyDescent="0.2">
      <c r="C44" s="8"/>
      <c r="D44" s="8"/>
    </row>
    <row r="45" spans="1:33" x14ac:dyDescent="0.2">
      <c r="C45" s="8"/>
      <c r="D45" s="8"/>
    </row>
    <row r="46" spans="1:33" x14ac:dyDescent="0.2">
      <c r="C46" s="8"/>
      <c r="D46" s="8"/>
    </row>
    <row r="47" spans="1:33" x14ac:dyDescent="0.2">
      <c r="C47" s="8"/>
      <c r="D47" s="8"/>
    </row>
    <row r="48" spans="1:33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  <row r="6941" spans="3:4" x14ac:dyDescent="0.2">
      <c r="C6941" s="8"/>
      <c r="D6941" s="8"/>
    </row>
  </sheetData>
  <protectedRanges>
    <protectedRange sqref="A34:D35" name="Range1"/>
  </protectedRanges>
  <phoneticPr fontId="7" type="noConversion"/>
  <hyperlinks>
    <hyperlink ref="H640" r:id="rId1" display="http://vsolj.cetus-net.org/bulletin.html" xr:uid="{00000000-0004-0000-0000-000000000000}"/>
  </hyperlinks>
  <pageMargins left="0.75" right="0.75" top="1" bottom="1" header="0.5" footer="0.5"/>
  <pageSetup orientation="portrait" verticalDpi="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2024-01-05T00:42:47Z</dcterms:modified>
</cp:coreProperties>
</file>