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1FC5CB-72F9-49E8-AA3C-F112565FB7FA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29" i="1"/>
  <c r="F29" i="1"/>
  <c r="G29" i="1"/>
  <c r="K29" i="1"/>
  <c r="Q29" i="1"/>
  <c r="E28" i="1"/>
  <c r="F28" i="1"/>
  <c r="G28" i="1"/>
  <c r="K28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5" i="1"/>
  <c r="Q26" i="1"/>
  <c r="Q27" i="1"/>
  <c r="Q22" i="1"/>
  <c r="Q23" i="1"/>
  <c r="Q24" i="1"/>
  <c r="F16" i="1"/>
  <c r="C17" i="1"/>
  <c r="Q21" i="1"/>
  <c r="C12" i="1"/>
  <c r="C11" i="1"/>
  <c r="O25" i="1" l="1"/>
  <c r="O27" i="1"/>
  <c r="O26" i="1"/>
  <c r="O30" i="1"/>
  <c r="O23" i="1"/>
  <c r="O22" i="1"/>
  <c r="O24" i="1"/>
  <c r="O21" i="1"/>
  <c r="C15" i="1"/>
  <c r="F18" i="1" s="1"/>
  <c r="O29" i="1"/>
  <c r="O28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<sst xmlns="http://schemas.openxmlformats.org/spreadsheetml/2006/main" count="71" uniqueCount="54">
  <si>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</si>
  <si>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</si>
  <si>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</si>
  <si>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</si>
  <si>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</si>
  <si>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</si>
  <si>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</si>
  <si>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</si>
  <si>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</si>
  <si>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</si>
  <si>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</si>
  <si>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</si>
  <si>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</si>
  <si>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</si>
  <si>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</si>
  <si>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</si>
  <si>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</si>
  <si>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</si>
  <si>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</si>
  <si>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</si>
  <si>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</si>
  <si>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</si>
  <si>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</si>
  <si>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</si>
  <si>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</si>
  <si>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</si>
  <si>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</si>
  <si>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</si>
  <si>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</si>
  <si>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</si>
  <si>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</si>
  <si>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</si>
  <si>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</si>
  <si>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</si>
  <si>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</si>
  <si>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</si>
  <si>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</si>
  <si>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</si>
  <si>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</si>
  <si>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</si>
  <si>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</si>
  <si>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</si>
  <si>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OX Dra</t>
  </si>
  <si>
    <t>OX Dra / GSC 4401-1126</t>
  </si>
  <si>
    <t>G4401-1126</t>
  </si>
  <si>
    <t>EA</t>
  </si>
  <si>
    <t>OEJV 0091</t>
  </si>
  <si>
    <t>IBVS 5992</t>
  </si>
  <si>
    <t>I</t>
  </si>
  <si>
    <t>IBVS 6018</t>
  </si>
  <si>
    <t>OEJV 0160</t>
  </si>
  <si>
    <t>vis</t>
  </si>
  <si>
    <t>RHN 2020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</si>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</sst>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2" fillId="0" borderId="0" xfId="0" applyFont="1" applyAlignment="1">
      <alignment vertical="top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8D-4CB8-BFAE-CD946BBEF1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8D-4CB8-BFAE-CD946BBEF1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8D-4CB8-BFAE-CD946BBEF1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2">
                  <c:v>2.599999999802094E-3</c:v>
                </c:pt>
                <c:pt idx="3">
                  <c:v>-1.3414394779829308E-3</c:v>
                </c:pt>
                <c:pt idx="4">
                  <c:v>-1.4120392588665709E-3</c:v>
                </c:pt>
                <c:pt idx="5">
                  <c:v>-9.0203926083631814E-4</c:v>
                </c:pt>
                <c:pt idx="6">
                  <c:v>-7.9203925997717306E-4</c:v>
                </c:pt>
                <c:pt idx="7">
                  <c:v>-2.1119956436450593E-3</c:v>
                </c:pt>
                <c:pt idx="8">
                  <c:v>-4.09661942103412E-3</c:v>
                </c:pt>
                <c:pt idx="9">
                  <c:v>-2.198833302827552E-3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8D-4CB8-BFAE-CD946BBEF1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8D-4CB8-BFAE-CD946BBEF1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8D-4CB8-BFAE-CD946BBEF1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8D-4CB8-BFAE-CD946BBEF1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6.058419339695479E-3</c:v>
                </c:pt>
                <c:pt idx="1">
                  <c:v>2.8459662803013378E-4</c:v>
                </c:pt>
                <c:pt idx="2">
                  <c:v>2.8459662803013378E-4</c:v>
                </c:pt>
                <c:pt idx="3">
                  <c:v>2.2163236727042439E-4</c:v>
                </c:pt>
                <c:pt idx="4">
                  <c:v>-7.6690652665701263E-4</c:v>
                </c:pt>
                <c:pt idx="5">
                  <c:v>-7.6690652665701263E-4</c:v>
                </c:pt>
                <c:pt idx="6">
                  <c:v>-7.6690652665701263E-4</c:v>
                </c:pt>
                <c:pt idx="7">
                  <c:v>-2.1647131155225589E-3</c:v>
                </c:pt>
                <c:pt idx="8">
                  <c:v>-4.1166051990735482E-3</c:v>
                </c:pt>
                <c:pt idx="9">
                  <c:v>-2.4637933541311781E-3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8D-4CB8-BFAE-CD946BBEF1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1834</c:v>
                </c:pt>
                <c:pt idx="2">
                  <c:v>1834</c:v>
                </c:pt>
                <c:pt idx="3">
                  <c:v>1854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2612</c:v>
                </c:pt>
                <c:pt idx="8">
                  <c:v>3232</c:v>
                </c:pt>
                <c:pt idx="9">
                  <c:v>2707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8D-4CB8-BFAE-CD946BBE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45760"/>
        <c:axId val="1"/>
      </c:scatterChart>
      <c:valAx>
        <c:axId val="77494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4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F94E6CB-54F2-3776-22AD-0242F7A5F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  <c r="E1" s="29" t="s">
        <v>42</v>
      </c>
      <c r="F1" t="s">
        <v>44</v>
      </c>
    </row>
    <row r="2" spans="1:6" x14ac:dyDescent="0.2">
      <c r="A2" t="s">
        <v>27</v>
      </c>
      <c r="B2" t="s">
        <v>45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4</v>
      </c>
      <c r="C4" s="8">
        <v>51330.667999999998</v>
      </c>
      <c r="D4" s="9">
        <v>2.3490600000000001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10">
        <v>51330.667999999998</v>
      </c>
      <c r="D7" s="30" t="s">
        <v>46</v>
      </c>
    </row>
    <row r="8" spans="1:6" x14ac:dyDescent="0.2">
      <c r="A8" t="s">
        <v>7</v>
      </c>
      <c r="C8" s="10">
        <v>2.3490520719738299</v>
      </c>
      <c r="D8" s="30" t="s">
        <v>46</v>
      </c>
    </row>
    <row r="9" spans="1:6" x14ac:dyDescent="0.2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INTERCEPT(INDIRECT($D$9):G991,INDIRECT($C$9):F991)</f>
        <v>6.058419339695479E-3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SLOPE(INDIRECT($D$9):G991,INDIRECT($C$9):F991)</f>
        <v>-3.1482130379854665E-6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58922.800180014223</v>
      </c>
      <c r="E15" s="16" t="s">
        <v>39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2.3490489237607921</v>
      </c>
      <c r="E16" s="16" t="s">
        <v>34</v>
      </c>
      <c r="F16" s="17">
        <f ca="1">NOW()+15018.5+$C$5/24</f>
        <v>60314.571685185183</v>
      </c>
    </row>
    <row r="17" spans="1:21" ht="13.5" thickBot="1" x14ac:dyDescent="0.25">
      <c r="A17" s="16" t="s">
        <v>31</v>
      </c>
      <c r="B17" s="12"/>
      <c r="C17" s="12">
        <f>COUNT(C21:C2190)</f>
        <v>10</v>
      </c>
      <c r="E17" s="16" t="s">
        <v>40</v>
      </c>
      <c r="F17" s="17">
        <f ca="1">ROUND(2*(F16-$C$7)/$C$8,0)/2+F15</f>
        <v>3825.5</v>
      </c>
    </row>
    <row r="18" spans="1:21" ht="14.25" thickTop="1" thickBot="1" x14ac:dyDescent="0.25">
      <c r="A18" s="18" t="s">
        <v>9</v>
      </c>
      <c r="B18" s="12"/>
      <c r="C18" s="21">
        <f ca="1">+C15</f>
        <v>58922.800180014223</v>
      </c>
      <c r="D18" s="22">
        <f ca="1">+C16</f>
        <v>2.3490489237607921</v>
      </c>
      <c r="E18" s="16" t="s">
        <v>35</v>
      </c>
      <c r="F18" s="25">
        <f ca="1">ROUND(2*(F16-$C$15)/$C$16,0)/2+F15</f>
        <v>593.5</v>
      </c>
    </row>
    <row r="19" spans="1:21" ht="13.5" thickTop="1" x14ac:dyDescent="0.2">
      <c r="E19" s="16" t="s">
        <v>36</v>
      </c>
      <c r="F19" s="20">
        <f ca="1">+$C$15+$C$16*F18-15018.5-$C$5/24</f>
        <v>45298.856549599586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8" t="s">
        <v>38</v>
      </c>
    </row>
    <row r="21" spans="1:21" x14ac:dyDescent="0.2">
      <c r="A21" s="30" t="s">
        <v>41</v>
      </c>
      <c r="C21" s="10">
        <v>51330.667999999998</v>
      </c>
      <c r="D21" s="10" t="s">
        <v>17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6.058419339695479E-3</v>
      </c>
      <c r="Q21" s="2">
        <f t="shared" ref="Q21:Q27" si="4">+C21-15018.5</f>
        <v>36312.167999999998</v>
      </c>
    </row>
    <row r="22" spans="1:21" x14ac:dyDescent="0.2">
      <c r="A22" s="5" t="s">
        <v>49</v>
      </c>
      <c r="C22" s="10">
        <v>55638.8295</v>
      </c>
      <c r="D22" s="10">
        <v>1E-4</v>
      </c>
      <c r="E22">
        <f t="shared" si="0"/>
        <v>1833.9999999999991</v>
      </c>
      <c r="F22">
        <f t="shared" si="1"/>
        <v>1834</v>
      </c>
      <c r="G22">
        <f t="shared" si="2"/>
        <v>0</v>
      </c>
      <c r="K22">
        <f>+G22</f>
        <v>0</v>
      </c>
      <c r="O22">
        <f t="shared" ca="1" si="3"/>
        <v>2.8459662803013378E-4</v>
      </c>
      <c r="Q22" s="2">
        <f t="shared" si="4"/>
        <v>40620.3295</v>
      </c>
    </row>
    <row r="23" spans="1:21" x14ac:dyDescent="0.2">
      <c r="A23" s="31" t="s">
        <v>47</v>
      </c>
      <c r="B23" s="32" t="s">
        <v>48</v>
      </c>
      <c r="C23" s="33">
        <v>55638.8321</v>
      </c>
      <c r="D23" s="33">
        <v>5.0000000000000001E-4</v>
      </c>
      <c r="E23">
        <f t="shared" si="0"/>
        <v>1834.0011068294436</v>
      </c>
      <c r="F23">
        <f t="shared" si="1"/>
        <v>1834</v>
      </c>
      <c r="G23">
        <f t="shared" si="2"/>
        <v>2.599999999802094E-3</v>
      </c>
      <c r="K23">
        <f t="shared" ref="K23:K28" si="5">+G23</f>
        <v>2.599999999802094E-3</v>
      </c>
      <c r="O23">
        <f t="shared" ca="1" si="3"/>
        <v>2.8459662803013378E-4</v>
      </c>
      <c r="Q23" s="2">
        <f t="shared" si="4"/>
        <v>40620.3321</v>
      </c>
      <c r="R23" t="s">
        <v>2</v>
      </c>
    </row>
    <row r="24" spans="1:21" x14ac:dyDescent="0.2">
      <c r="A24" s="33" t="s">
        <v>47</v>
      </c>
      <c r="B24" s="32" t="s">
        <v>48</v>
      </c>
      <c r="C24" s="33">
        <v>55685.809200000003</v>
      </c>
      <c r="D24" s="33">
        <v>2.0000000000000001E-4</v>
      </c>
      <c r="E24">
        <f t="shared" si="0"/>
        <v>1853.9994289443425</v>
      </c>
      <c r="F24">
        <f t="shared" si="1"/>
        <v>1854</v>
      </c>
      <c r="G24">
        <f t="shared" si="2"/>
        <v>-1.3414394779829308E-3</v>
      </c>
      <c r="K24">
        <f t="shared" si="5"/>
        <v>-1.3414394779829308E-3</v>
      </c>
      <c r="O24">
        <f t="shared" ca="1" si="3"/>
        <v>2.2163236727042439E-4</v>
      </c>
      <c r="Q24" s="2">
        <f t="shared" si="4"/>
        <v>40667.309200000003</v>
      </c>
      <c r="R24" t="s">
        <v>2</v>
      </c>
    </row>
    <row r="25" spans="1:21" x14ac:dyDescent="0.2">
      <c r="A25" s="34" t="s">
        <v>50</v>
      </c>
      <c r="B25" s="35" t="s">
        <v>48</v>
      </c>
      <c r="C25" s="36">
        <v>56423.411480000002</v>
      </c>
      <c r="D25" s="36">
        <v>2.9999999999999997E-4</v>
      </c>
      <c r="E25">
        <f t="shared" si="0"/>
        <v>2167.9993988897581</v>
      </c>
      <c r="F25">
        <f t="shared" si="1"/>
        <v>2168</v>
      </c>
      <c r="G25">
        <f t="shared" si="2"/>
        <v>-1.4120392588665709E-3</v>
      </c>
      <c r="K25">
        <f t="shared" si="5"/>
        <v>-1.4120392588665709E-3</v>
      </c>
      <c r="O25">
        <f t="shared" ca="1" si="3"/>
        <v>-7.6690652665701263E-4</v>
      </c>
      <c r="Q25" s="2">
        <f t="shared" si="4"/>
        <v>41404.911480000002</v>
      </c>
      <c r="R25" t="s">
        <v>2</v>
      </c>
    </row>
    <row r="26" spans="1:21" x14ac:dyDescent="0.2">
      <c r="A26" s="34" t="s">
        <v>50</v>
      </c>
      <c r="B26" s="35" t="s">
        <v>48</v>
      </c>
      <c r="C26" s="36">
        <v>56423.411990000001</v>
      </c>
      <c r="D26" s="36">
        <v>1E-4</v>
      </c>
      <c r="E26">
        <f t="shared" si="0"/>
        <v>2167.9996159986099</v>
      </c>
      <c r="F26">
        <f t="shared" si="1"/>
        <v>2168</v>
      </c>
      <c r="G26">
        <f t="shared" si="2"/>
        <v>-9.0203926083631814E-4</v>
      </c>
      <c r="K26">
        <f t="shared" si="5"/>
        <v>-9.0203926083631814E-4</v>
      </c>
      <c r="O26">
        <f t="shared" ca="1" si="3"/>
        <v>-7.6690652665701263E-4</v>
      </c>
      <c r="Q26" s="2">
        <f t="shared" si="4"/>
        <v>41404.911990000001</v>
      </c>
      <c r="R26" t="s">
        <v>2</v>
      </c>
    </row>
    <row r="27" spans="1:21" x14ac:dyDescent="0.2">
      <c r="A27" s="34" t="s">
        <v>50</v>
      </c>
      <c r="B27" s="35" t="s">
        <v>48</v>
      </c>
      <c r="C27" s="36">
        <v>56423.412100000001</v>
      </c>
      <c r="D27" s="36">
        <v>2.0000000000000001E-4</v>
      </c>
      <c r="E27">
        <f t="shared" si="0"/>
        <v>2167.9996628260101</v>
      </c>
      <c r="F27">
        <f t="shared" si="1"/>
        <v>2168</v>
      </c>
      <c r="G27">
        <f t="shared" si="2"/>
        <v>-7.9203925997717306E-4</v>
      </c>
      <c r="K27">
        <f t="shared" si="5"/>
        <v>-7.9203925997717306E-4</v>
      </c>
      <c r="O27">
        <f t="shared" ca="1" si="3"/>
        <v>-7.6690652665701263E-4</v>
      </c>
      <c r="Q27" s="2">
        <f t="shared" si="4"/>
        <v>41404.912100000001</v>
      </c>
      <c r="R27" t="s">
        <v>2</v>
      </c>
    </row>
    <row r="28" spans="1:21" x14ac:dyDescent="0.2">
      <c r="A28" s="37" t="s">
        <v>0</v>
      </c>
      <c r="B28" s="38" t="s">
        <v>48</v>
      </c>
      <c r="C28" s="38">
        <v>57466.389900000002</v>
      </c>
      <c r="D28" s="38">
        <v>1.5E-3</v>
      </c>
      <c r="E28">
        <f>+(C28-C$7)/C$8</f>
        <v>2611.9991009157843</v>
      </c>
      <c r="F28">
        <f t="shared" si="1"/>
        <v>2612</v>
      </c>
      <c r="G28">
        <f>+C28-(C$7+F28*C$8)</f>
        <v>-2.1119956436450593E-3</v>
      </c>
      <c r="K28">
        <f t="shared" si="5"/>
        <v>-2.1119956436450593E-3</v>
      </c>
      <c r="O28">
        <f ca="1">+C$11+C$12*$F28</f>
        <v>-2.1647131155225589E-3</v>
      </c>
      <c r="Q28" s="2">
        <f>+C28-15018.5</f>
        <v>42447.889900000002</v>
      </c>
      <c r="R28" t="s">
        <v>2</v>
      </c>
    </row>
    <row r="29" spans="1:21" x14ac:dyDescent="0.2">
      <c r="A29" s="39" t="s">
        <v>52</v>
      </c>
      <c r="C29" s="10">
        <v>58922.800199999998</v>
      </c>
      <c r="D29" s="10">
        <v>2.0000000000000001E-4</v>
      </c>
      <c r="E29">
        <f>+(C29-C$7)/C$8</f>
        <v>3231.9982560542326</v>
      </c>
      <c r="F29">
        <f t="shared" si="1"/>
        <v>3232</v>
      </c>
      <c r="G29">
        <f>+C29-(C$7+F29*C$8)</f>
        <v>-4.09661942103412E-3</v>
      </c>
      <c r="K29">
        <f>+G29</f>
        <v>-4.09661942103412E-3</v>
      </c>
      <c r="O29">
        <f ca="1">+C$11+C$12*$F29</f>
        <v>-4.1166051990735482E-3</v>
      </c>
      <c r="Q29" s="2">
        <f>+C29-15018.5</f>
        <v>43904.300199999998</v>
      </c>
    </row>
    <row r="30" spans="1:21" x14ac:dyDescent="0.2">
      <c r="A30" s="40" t="s">
        <v>53</v>
      </c>
      <c r="B30" s="41" t="s">
        <v>48</v>
      </c>
      <c r="C30" s="42">
        <v>57689.549759999849</v>
      </c>
      <c r="D30" s="42">
        <v>1E-4</v>
      </c>
      <c r="E30">
        <f>+(C30-C$7)/C$8</f>
        <v>2706.9990639486741</v>
      </c>
      <c r="F30">
        <f>ROUND(2*E30,0)/2</f>
        <v>2707</v>
      </c>
      <c r="G30">
        <f>+C30-(C$7+F30*C$8)</f>
        <v>-2.198833302827552E-3</v>
      </c>
      <c r="K30">
        <f>+G30</f>
        <v>-2.198833302827552E-3</v>
      </c>
      <c r="O30">
        <f ca="1">+C$11+C$12*$F30</f>
        <v>-2.4637933541311781E-3</v>
      </c>
      <c r="Q30" s="2">
        <f>+C30-15018.5</f>
        <v>42671.049759999849</v>
      </c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30:D30" name="Range1"/>
  </protectedRanges>
  <phoneticPr fontId="8" type="noConversion"/>
  <hyperlinks>
    <hyperlink ref="H64469" r:id="rId1" display="http://vsolj.cetus-net.org/bulletin.html"/>
    <hyperlink ref="H64462" r:id="rId2" display="https://www.aavso.org/ejaavso"/>
    <hyperlink ref="AP613" r:id="rId3" display="http://cdsbib.u-strasbg.fr/cgi-bin/cdsbib?1990RMxAA..21..381G"/>
    <hyperlink ref="AP617" r:id="rId4" display="http://cdsbib.u-strasbg.fr/cgi-bin/cdsbib?1990RMxAA..21..381G"/>
    <hyperlink ref="AP616" r:id="rId5" display="http://cdsbib.u-strasbg.fr/cgi-bin/cdsbib?1990RMxAA..21..381G"/>
    <hyperlink ref="AP597" r:id="rId6" display="http://cdsbib.u-strasbg.fr/cgi-bin/cdsbib?1990RMxAA..21..381G"/>
    <hyperlink ref="I64469" r:id="rId7" display="http://vsolj.cetus-net.org/bulletin.html"/>
    <hyperlink ref="AQ753" r:id="rId8" display="http://cdsbib.u-strasbg.fr/cgi-bin/cdsbib?1990RMxAA..21..381G"/>
    <hyperlink ref="AQ55519" r:id="rId9" display="http://cdsbib.u-strasbg.fr/cgi-bin/cdsbib?1990RMxAA..21..381G"/>
    <hyperlink ref="AQ754" r:id="rId10" display="http://cdsbib.u-strasbg.fr/cgi-bin/cdsbib?1990RMxAA..21..381G"/>
    <hyperlink ref="H64466" r:id="rId11" display="https://www.aavso.org/ejaavso"/>
    <hyperlink ref="H1639" r:id="rId12" display="http://vsolj.cetus-net.org/bulletin.html"/>
    <hyperlink ref="AP2883" r:id="rId13" display="http://cdsbib.u-strasbg.fr/cgi-bin/cdsbib?1990RMxAA..21..381G"/>
    <hyperlink ref="AP2886" r:id="rId14" display="http://cdsbib.u-strasbg.fr/cgi-bin/cdsbib?1990RMxAA..21..381G"/>
    <hyperlink ref="AP2884" r:id="rId15" display="http://cdsbib.u-strasbg.fr/cgi-bin/cdsbib?1990RMxAA..21..381G"/>
    <hyperlink ref="AP2868" r:id="rId16" display="http://cdsbib.u-strasbg.fr/cgi-bin/cdsbib?1990RMxAA..21..381G"/>
    <hyperlink ref="I1639" r:id="rId17" display="http://vsolj.cetus-net.org/bulletin.html"/>
    <hyperlink ref="AQ3097" r:id="rId18" display="http://cdsbib.u-strasbg.fr/cgi-bin/cdsbib?1990RMxAA..21..381G"/>
    <hyperlink ref="AQ65334" r:id="rId19" display="http://cdsbib.u-strasbg.fr/cgi-bin/cdsbib?1990RMxAA..21..381G"/>
    <hyperlink ref="AQ310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2024-01-05T00:43:13Z</dcterms:modified>
</cp:coreProperties>
</file>