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B9E3B4E-6E41-4021-A517-47E2B6659C7C}" xr6:coauthVersionLast="47" xr6:coauthVersionMax="47" xr10:uidLastSave="{00000000-0000-0000-0000-000000000000}"/>
  <bookViews>
    <workbookView xWindow="13290" yWindow="315" windowWidth="13470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/>
  <c r="G28" i="1" s="1"/>
  <c r="K28" i="1" s="1"/>
  <c r="Q28" i="1"/>
  <c r="E27" i="1"/>
  <c r="F27" i="1"/>
  <c r="G27" i="1"/>
  <c r="K27" i="1"/>
  <c r="Q27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2" i="1"/>
  <c r="F22" i="1"/>
  <c r="G22" i="1"/>
  <c r="K22" i="1"/>
  <c r="D9" i="1"/>
  <c r="C9" i="1"/>
  <c r="C21" i="1"/>
  <c r="G21" i="1"/>
  <c r="I21" i="1"/>
  <c r="E21" i="1"/>
  <c r="F21" i="1"/>
  <c r="Q24" i="1"/>
  <c r="Q25" i="1"/>
  <c r="Q26" i="1"/>
  <c r="Q23" i="1"/>
  <c r="Q22" i="1"/>
  <c r="A21" i="1"/>
  <c r="F16" i="1"/>
  <c r="F17" i="1" s="1"/>
  <c r="C17" i="1"/>
  <c r="Q21" i="1"/>
  <c r="C11" i="1"/>
  <c r="C12" i="1"/>
  <c r="O28" i="1" l="1"/>
  <c r="C16" i="1"/>
  <c r="D18" i="1" s="1"/>
  <c r="O24" i="1"/>
  <c r="O21" i="1"/>
  <c r="O23" i="1"/>
  <c r="C15" i="1"/>
  <c r="O26" i="1"/>
  <c r="O25" i="1"/>
  <c r="O27" i="1"/>
  <c r="O22" i="1"/>
  <c r="C18" i="1" l="1"/>
  <c r="F18" i="1"/>
  <c r="F19" i="1" s="1"/>
</calcChain>
</file>

<file path=xl/sharedStrings.xml><?xml version="1.0" encoding="utf-8"?>
<sst xmlns="http://schemas.openxmlformats.org/spreadsheetml/2006/main" count="63" uniqueCount="54">
  <si>
    <t>PE</t>
  </si>
  <si>
    <t>II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</si>
  <si>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</si>
  <si>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</si>
  <si>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</si>
  <si>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</si>
  <si>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</si>
  <si>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</si>
  <si>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</si>
  <si>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</si>
  <si>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</si>
  <si>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</si>
  <si>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</si>
  <si>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</si>
  <si>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</si>
  <si>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</si>
  <si>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</si>
  <si>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</si>
  <si>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</si>
  <si>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</si>
  <si>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</si>
  <si>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</si>
  <si>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</si>
  <si>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</si>
  <si>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</si>
  <si>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</si>
  <si>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</si>
  <si>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</si>
  <si>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</si>
  <si>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</si>
  <si>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</si>
  <si>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</si>
  <si>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</si>
  <si>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</si>
  <si>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</si>
  <si>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</si>
  <si>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</si>
  <si>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</si>
  <si>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</si>
  <si>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</si>
  <si>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</si>
  <si>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</si>
  <si>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PR Dra</t>
  </si>
  <si>
    <t>PR Dra / GSC 3866-0099</t>
  </si>
  <si>
    <t>EW</t>
  </si>
  <si>
    <t>BRNO</t>
  </si>
  <si>
    <t>OEJV 0160</t>
  </si>
  <si>
    <t>I</t>
  </si>
  <si>
    <t>OEJV 0165</t>
  </si>
  <si>
    <t>G3866-0099</t>
  </si>
  <si>
    <t>vis</t>
  </si>
  <si>
    <t>OEJV 0179</t>
  </si>
  <si>
    <t>OEJV 0211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</si>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</sst>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5" fillId="0" borderId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1" fillId="0" borderId="0" xfId="42" applyFont="1"/>
    <xf numFmtId="0" fontId="31" fillId="0" borderId="0" xfId="42" applyFont="1" applyAlignment="1">
      <alignment horizontal="center"/>
    </xf>
    <xf numFmtId="0" fontId="31" fillId="0" borderId="0" xfId="42" applyFont="1" applyAlignment="1">
      <alignment horizontal="left"/>
    </xf>
    <xf numFmtId="0" fontId="8" fillId="24" borderId="0" xfId="0" applyFont="1" applyFill="1" applyAlignment="1"/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72" fontId="33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Fill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PR Dra - O-C Diagr.</a:t>
            </a:r>
          </a:p>
        </c:rich>
      </c:tx>
      <c:layout>
        <c:manualLayout>
          <c:xMode val="edge"/>
          <c:yMode val="edge"/>
          <c:x val="0.3963838664812239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56467315716272"/>
          <c:y val="0.14035127795846455"/>
          <c:w val="0.8303198887343532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2.5999999999999998E-4</c:v>
                  </c:pt>
                  <c:pt idx="3">
                    <c:v>1.4E-3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2.5999999999999998E-4</c:v>
                  </c:pt>
                  <c:pt idx="3">
                    <c:v>1.4E-3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13528.5</c:v>
                </c:pt>
                <c:pt idx="2">
                  <c:v>13528.5</c:v>
                </c:pt>
                <c:pt idx="3">
                  <c:v>15428</c:v>
                </c:pt>
                <c:pt idx="4">
                  <c:v>15428.5</c:v>
                </c:pt>
                <c:pt idx="5">
                  <c:v>15500.5</c:v>
                </c:pt>
                <c:pt idx="6">
                  <c:v>17008.5</c:v>
                </c:pt>
                <c:pt idx="7">
                  <c:v>21160.5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77-4F16-8DEE-E4A21016357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2.5999999999999998E-4</c:v>
                  </c:pt>
                  <c:pt idx="3">
                    <c:v>1.4E-3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2.5999999999999998E-4</c:v>
                  </c:pt>
                  <c:pt idx="3">
                    <c:v>1.4E-3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13528.5</c:v>
                </c:pt>
                <c:pt idx="2">
                  <c:v>13528.5</c:v>
                </c:pt>
                <c:pt idx="3">
                  <c:v>15428</c:v>
                </c:pt>
                <c:pt idx="4">
                  <c:v>15428.5</c:v>
                </c:pt>
                <c:pt idx="5">
                  <c:v>15500.5</c:v>
                </c:pt>
                <c:pt idx="6">
                  <c:v>17008.5</c:v>
                </c:pt>
                <c:pt idx="7">
                  <c:v>21160.5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77-4F16-8DEE-E4A21016357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2.5999999999999998E-4</c:v>
                  </c:pt>
                  <c:pt idx="3">
                    <c:v>1.4E-3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2.5999999999999998E-4</c:v>
                  </c:pt>
                  <c:pt idx="3">
                    <c:v>1.4E-3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13528.5</c:v>
                </c:pt>
                <c:pt idx="2">
                  <c:v>13528.5</c:v>
                </c:pt>
                <c:pt idx="3">
                  <c:v>15428</c:v>
                </c:pt>
                <c:pt idx="4">
                  <c:v>15428.5</c:v>
                </c:pt>
                <c:pt idx="5">
                  <c:v>15500.5</c:v>
                </c:pt>
                <c:pt idx="6">
                  <c:v>17008.5</c:v>
                </c:pt>
                <c:pt idx="7">
                  <c:v>21160.5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77-4F16-8DEE-E4A21016357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2.5999999999999998E-4</c:v>
                  </c:pt>
                  <c:pt idx="3">
                    <c:v>1.4E-3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2.5999999999999998E-4</c:v>
                  </c:pt>
                  <c:pt idx="3">
                    <c:v>1.4E-3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13528.5</c:v>
                </c:pt>
                <c:pt idx="2">
                  <c:v>13528.5</c:v>
                </c:pt>
                <c:pt idx="3">
                  <c:v>15428</c:v>
                </c:pt>
                <c:pt idx="4">
                  <c:v>15428.5</c:v>
                </c:pt>
                <c:pt idx="5">
                  <c:v>15500.5</c:v>
                </c:pt>
                <c:pt idx="6">
                  <c:v>17008.5</c:v>
                </c:pt>
                <c:pt idx="7">
                  <c:v>21160.5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-0.12049000000115484</c:v>
                </c:pt>
                <c:pt idx="2">
                  <c:v>-0.1177800000004936</c:v>
                </c:pt>
                <c:pt idx="3">
                  <c:v>-0.13669999999547144</c:v>
                </c:pt>
                <c:pt idx="4">
                  <c:v>-0.13263999999617226</c:v>
                </c:pt>
                <c:pt idx="5">
                  <c:v>-0.13738999999623047</c:v>
                </c:pt>
                <c:pt idx="6">
                  <c:v>-0.14967999982764013</c:v>
                </c:pt>
                <c:pt idx="7">
                  <c:v>-0.19817999999213498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77-4F16-8DEE-E4A21016357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2.5999999999999998E-4</c:v>
                  </c:pt>
                  <c:pt idx="3">
                    <c:v>1.4E-3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2.5999999999999998E-4</c:v>
                  </c:pt>
                  <c:pt idx="3">
                    <c:v>1.4E-3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13528.5</c:v>
                </c:pt>
                <c:pt idx="2">
                  <c:v>13528.5</c:v>
                </c:pt>
                <c:pt idx="3">
                  <c:v>15428</c:v>
                </c:pt>
                <c:pt idx="4">
                  <c:v>15428.5</c:v>
                </c:pt>
                <c:pt idx="5">
                  <c:v>15500.5</c:v>
                </c:pt>
                <c:pt idx="6">
                  <c:v>17008.5</c:v>
                </c:pt>
                <c:pt idx="7">
                  <c:v>21160.5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77-4F16-8DEE-E4A21016357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2.5999999999999998E-4</c:v>
                  </c:pt>
                  <c:pt idx="3">
                    <c:v>1.4E-3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2.5999999999999998E-4</c:v>
                  </c:pt>
                  <c:pt idx="3">
                    <c:v>1.4E-3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13528.5</c:v>
                </c:pt>
                <c:pt idx="2">
                  <c:v>13528.5</c:v>
                </c:pt>
                <c:pt idx="3">
                  <c:v>15428</c:v>
                </c:pt>
                <c:pt idx="4">
                  <c:v>15428.5</c:v>
                </c:pt>
                <c:pt idx="5">
                  <c:v>15500.5</c:v>
                </c:pt>
                <c:pt idx="6">
                  <c:v>17008.5</c:v>
                </c:pt>
                <c:pt idx="7">
                  <c:v>21160.5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C77-4F16-8DEE-E4A21016357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2.5999999999999998E-4</c:v>
                  </c:pt>
                  <c:pt idx="3">
                    <c:v>1.4E-3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2.5999999999999998E-4</c:v>
                  </c:pt>
                  <c:pt idx="3">
                    <c:v>1.4E-3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13528.5</c:v>
                </c:pt>
                <c:pt idx="2">
                  <c:v>13528.5</c:v>
                </c:pt>
                <c:pt idx="3">
                  <c:v>15428</c:v>
                </c:pt>
                <c:pt idx="4">
                  <c:v>15428.5</c:v>
                </c:pt>
                <c:pt idx="5">
                  <c:v>15500.5</c:v>
                </c:pt>
                <c:pt idx="6">
                  <c:v>17008.5</c:v>
                </c:pt>
                <c:pt idx="7">
                  <c:v>21160.5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77-4F16-8DEE-E4A21016357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13528.5</c:v>
                </c:pt>
                <c:pt idx="2">
                  <c:v>13528.5</c:v>
                </c:pt>
                <c:pt idx="3">
                  <c:v>15428</c:v>
                </c:pt>
                <c:pt idx="4">
                  <c:v>15428.5</c:v>
                </c:pt>
                <c:pt idx="5">
                  <c:v>15500.5</c:v>
                </c:pt>
                <c:pt idx="6">
                  <c:v>17008.5</c:v>
                </c:pt>
                <c:pt idx="7">
                  <c:v>21160.5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2.2993843376330148E-2</c:v>
                </c:pt>
                <c:pt idx="1">
                  <c:v>-0.11689674908163264</c:v>
                </c:pt>
                <c:pt idx="2">
                  <c:v>-0.11689674908163264</c:v>
                </c:pt>
                <c:pt idx="3">
                  <c:v>-0.1365384078297496</c:v>
                </c:pt>
                <c:pt idx="4">
                  <c:v>-0.13654357804789863</c:v>
                </c:pt>
                <c:pt idx="5">
                  <c:v>-0.13728808946135712</c:v>
                </c:pt>
                <c:pt idx="6">
                  <c:v>-0.15288146739879349</c:v>
                </c:pt>
                <c:pt idx="7">
                  <c:v>-0.19581495890823367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C77-4F16-8DEE-E4A21016357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13528.5</c:v>
                </c:pt>
                <c:pt idx="2">
                  <c:v>13528.5</c:v>
                </c:pt>
                <c:pt idx="3">
                  <c:v>15428</c:v>
                </c:pt>
                <c:pt idx="4">
                  <c:v>15428.5</c:v>
                </c:pt>
                <c:pt idx="5">
                  <c:v>15500.5</c:v>
                </c:pt>
                <c:pt idx="6">
                  <c:v>17008.5</c:v>
                </c:pt>
                <c:pt idx="7">
                  <c:v>21160.5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C77-4F16-8DEE-E4A210163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5445912"/>
        <c:axId val="1"/>
      </c:scatterChart>
      <c:valAx>
        <c:axId val="805445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93602225312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5445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83031988873435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18</xdr:col>
      <xdr:colOff>38100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2AD7438-74D2-6909-7B1A-6044D8AC6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43</v>
      </c>
    </row>
    <row r="2" spans="1:6" x14ac:dyDescent="0.2">
      <c r="A2" t="s">
        <v>27</v>
      </c>
      <c r="B2" t="s">
        <v>44</v>
      </c>
      <c r="C2" s="3"/>
      <c r="D2" s="3"/>
      <c r="E2" s="10" t="s">
        <v>42</v>
      </c>
      <c r="F2" t="s">
        <v>49</v>
      </c>
    </row>
    <row r="3" spans="1:6" ht="13.5" thickBot="1" x14ac:dyDescent="0.25"/>
    <row r="4" spans="1:6" ht="14.25" thickTop="1" thickBot="1" x14ac:dyDescent="0.25">
      <c r="A4" s="5" t="s">
        <v>4</v>
      </c>
      <c r="C4" s="27" t="s">
        <v>41</v>
      </c>
      <c r="D4" s="28" t="s">
        <v>41</v>
      </c>
    </row>
    <row r="5" spans="1:6" ht="13.5" thickTop="1" x14ac:dyDescent="0.2">
      <c r="A5" s="9" t="s">
        <v>32</v>
      </c>
      <c r="B5" s="10"/>
      <c r="C5" s="11">
        <v>-9.5</v>
      </c>
      <c r="D5" s="10" t="s">
        <v>33</v>
      </c>
    </row>
    <row r="6" spans="1:6" x14ac:dyDescent="0.2">
      <c r="A6" s="5" t="s">
        <v>5</v>
      </c>
    </row>
    <row r="7" spans="1:6" x14ac:dyDescent="0.2">
      <c r="A7" t="s">
        <v>6</v>
      </c>
      <c r="C7" s="8">
        <v>51341.648999999998</v>
      </c>
      <c r="D7" s="29" t="s">
        <v>45</v>
      </c>
    </row>
    <row r="8" spans="1:6" x14ac:dyDescent="0.2">
      <c r="A8" t="s">
        <v>7</v>
      </c>
      <c r="C8" s="8">
        <v>0.37475999999999998</v>
      </c>
      <c r="D8" s="29" t="s">
        <v>45</v>
      </c>
    </row>
    <row r="9" spans="1:6" x14ac:dyDescent="0.2">
      <c r="A9" s="24" t="s">
        <v>36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23</v>
      </c>
      <c r="D10" s="4" t="s">
        <v>24</v>
      </c>
      <c r="E10" s="10"/>
    </row>
    <row r="11" spans="1:6" x14ac:dyDescent="0.2">
      <c r="A11" s="10" t="s">
        <v>19</v>
      </c>
      <c r="B11" s="10"/>
      <c r="C11" s="21">
        <f ca="1">INTERCEPT(INDIRECT($D$9):G992,INDIRECT($C$9):F992)</f>
        <v>2.2993843376330148E-2</v>
      </c>
      <c r="D11" s="3"/>
      <c r="E11" s="10"/>
    </row>
    <row r="12" spans="1:6" x14ac:dyDescent="0.2">
      <c r="A12" s="10" t="s">
        <v>20</v>
      </c>
      <c r="B12" s="10"/>
      <c r="C12" s="21">
        <f ca="1">SLOPE(INDIRECT($D$9):G992,INDIRECT($C$9):F992)</f>
        <v>-1.0340436298034726E-5</v>
      </c>
      <c r="D12" s="3"/>
      <c r="E12" s="10"/>
    </row>
    <row r="13" spans="1:6" x14ac:dyDescent="0.2">
      <c r="A13" s="10" t="s">
        <v>22</v>
      </c>
      <c r="B13" s="10"/>
      <c r="C13" s="3" t="s">
        <v>17</v>
      </c>
    </row>
    <row r="14" spans="1:6" x14ac:dyDescent="0.2">
      <c r="A14" s="10"/>
      <c r="B14" s="10"/>
      <c r="C14" s="10"/>
    </row>
    <row r="15" spans="1:6" x14ac:dyDescent="0.2">
      <c r="A15" s="12" t="s">
        <v>21</v>
      </c>
      <c r="B15" s="10"/>
      <c r="C15" s="13">
        <f ca="1">(C7+C11)+(C8+C12)*INT(MAX(F21:F3533))</f>
        <v>59271.37479021131</v>
      </c>
      <c r="E15" s="14" t="s">
        <v>38</v>
      </c>
      <c r="F15" s="11">
        <v>1</v>
      </c>
    </row>
    <row r="16" spans="1:6" x14ac:dyDescent="0.2">
      <c r="A16" s="16" t="s">
        <v>8</v>
      </c>
      <c r="B16" s="10"/>
      <c r="C16" s="17">
        <f ca="1">+C8+C12</f>
        <v>0.37474965956370193</v>
      </c>
      <c r="E16" s="14" t="s">
        <v>34</v>
      </c>
      <c r="F16" s="15">
        <f ca="1">NOW()+15018.5+$C$5/24</f>
        <v>60171.543816319441</v>
      </c>
    </row>
    <row r="17" spans="1:21" ht="13.5" thickBot="1" x14ac:dyDescent="0.25">
      <c r="A17" s="14" t="s">
        <v>31</v>
      </c>
      <c r="B17" s="10"/>
      <c r="C17" s="10">
        <f>COUNT(C21:C2191)</f>
        <v>8</v>
      </c>
      <c r="E17" s="14" t="s">
        <v>39</v>
      </c>
      <c r="F17" s="15">
        <f ca="1">ROUND(2*(F16-$C$7)/$C$8,0)/2+F15</f>
        <v>23562.5</v>
      </c>
    </row>
    <row r="18" spans="1:21" ht="14.25" thickTop="1" thickBot="1" x14ac:dyDescent="0.25">
      <c r="A18" s="16" t="s">
        <v>9</v>
      </c>
      <c r="B18" s="10"/>
      <c r="C18" s="19">
        <f ca="1">+C15</f>
        <v>59271.37479021131</v>
      </c>
      <c r="D18" s="20">
        <f ca="1">+C16</f>
        <v>0.37474965956370193</v>
      </c>
      <c r="E18" s="14" t="s">
        <v>40</v>
      </c>
      <c r="F18" s="23">
        <f ca="1">ROUND(2*(F16-$C$15)/$C$16,0)/2+F15</f>
        <v>2403</v>
      </c>
    </row>
    <row r="19" spans="1:21" ht="13.5" thickTop="1" x14ac:dyDescent="0.2">
      <c r="E19" s="14" t="s">
        <v>35</v>
      </c>
      <c r="F19" s="18">
        <f ca="1">+$C$15+$C$16*F18-15018.5-$C$5/24</f>
        <v>45153.794055476224</v>
      </c>
    </row>
    <row r="20" spans="1:21" ht="13.5" thickBot="1" x14ac:dyDescent="0.25">
      <c r="A20" s="4" t="s">
        <v>10</v>
      </c>
      <c r="B20" s="4" t="s">
        <v>11</v>
      </c>
      <c r="C20" s="4" t="s">
        <v>12</v>
      </c>
      <c r="D20" s="4" t="s">
        <v>16</v>
      </c>
      <c r="E20" s="4" t="s">
        <v>13</v>
      </c>
      <c r="F20" s="4" t="s">
        <v>14</v>
      </c>
      <c r="G20" s="4" t="s">
        <v>15</v>
      </c>
      <c r="H20" s="7" t="s">
        <v>3</v>
      </c>
      <c r="I20" s="7" t="s">
        <v>50</v>
      </c>
      <c r="J20" s="7" t="s">
        <v>0</v>
      </c>
      <c r="K20" s="7" t="s">
        <v>2</v>
      </c>
      <c r="L20" s="7" t="s">
        <v>28</v>
      </c>
      <c r="M20" s="7" t="s">
        <v>29</v>
      </c>
      <c r="N20" s="7" t="s">
        <v>30</v>
      </c>
      <c r="O20" s="7" t="s">
        <v>26</v>
      </c>
      <c r="P20" s="6" t="s">
        <v>25</v>
      </c>
      <c r="Q20" s="4" t="s">
        <v>18</v>
      </c>
      <c r="U20" s="26" t="s">
        <v>37</v>
      </c>
    </row>
    <row r="21" spans="1:21" x14ac:dyDescent="0.2">
      <c r="A21" t="str">
        <f>D7</f>
        <v>BRNO</v>
      </c>
      <c r="C21" s="8">
        <f>C$7</f>
        <v>51341.648999999998</v>
      </c>
      <c r="D21" s="8" t="s">
        <v>17</v>
      </c>
      <c r="E21">
        <f t="shared" ref="E21:E26" si="0">+(C21-C$7)/C$8</f>
        <v>0</v>
      </c>
      <c r="F21">
        <f>ROUND(2*E21,0)/2</f>
        <v>0</v>
      </c>
      <c r="G21">
        <f t="shared" ref="G21:G26" si="1">+C21-(C$7+F21*C$8)</f>
        <v>0</v>
      </c>
      <c r="I21">
        <f>+G21</f>
        <v>0</v>
      </c>
      <c r="O21">
        <f t="shared" ref="O21:O26" ca="1" si="2">+C$11+C$12*$F21</f>
        <v>2.2993843376330148E-2</v>
      </c>
      <c r="Q21" s="2">
        <f t="shared" ref="Q21:Q26" si="3">+C21-15018.5</f>
        <v>36323.148999999998</v>
      </c>
    </row>
    <row r="22" spans="1:21" x14ac:dyDescent="0.2">
      <c r="A22" s="30" t="s">
        <v>46</v>
      </c>
      <c r="B22" s="31" t="s">
        <v>47</v>
      </c>
      <c r="C22" s="32">
        <v>56411.469169999997</v>
      </c>
      <c r="D22" s="32">
        <v>2.9999999999999997E-4</v>
      </c>
      <c r="E22">
        <f t="shared" si="0"/>
        <v>13528.178487565374</v>
      </c>
      <c r="F22" s="36">
        <f t="shared" ref="F22:F27" si="4">ROUND(2*E22,0)/2+0.5</f>
        <v>13528.5</v>
      </c>
      <c r="G22">
        <f t="shared" si="1"/>
        <v>-0.12049000000115484</v>
      </c>
      <c r="K22">
        <f t="shared" ref="K22:K27" si="5">+G22</f>
        <v>-0.12049000000115484</v>
      </c>
      <c r="O22">
        <f t="shared" ca="1" si="2"/>
        <v>-0.11689674908163264</v>
      </c>
      <c r="Q22" s="2">
        <f t="shared" si="3"/>
        <v>41392.969169999997</v>
      </c>
    </row>
    <row r="23" spans="1:21" x14ac:dyDescent="0.2">
      <c r="A23" s="32" t="s">
        <v>48</v>
      </c>
      <c r="B23" s="31"/>
      <c r="C23" s="32">
        <v>56411.471879999997</v>
      </c>
      <c r="D23" s="32">
        <v>2.5999999999999998E-4</v>
      </c>
      <c r="E23">
        <f t="shared" si="0"/>
        <v>13528.18571886007</v>
      </c>
      <c r="F23" s="36">
        <f t="shared" si="4"/>
        <v>13528.5</v>
      </c>
      <c r="G23">
        <f t="shared" si="1"/>
        <v>-0.1177800000004936</v>
      </c>
      <c r="K23">
        <f t="shared" si="5"/>
        <v>-0.1177800000004936</v>
      </c>
      <c r="O23">
        <f t="shared" ca="1" si="2"/>
        <v>-0.11689674908163264</v>
      </c>
      <c r="Q23" s="2">
        <f t="shared" si="3"/>
        <v>41392.971879999997</v>
      </c>
    </row>
    <row r="24" spans="1:21" x14ac:dyDescent="0.2">
      <c r="A24" s="33" t="s">
        <v>51</v>
      </c>
      <c r="B24" s="34" t="s">
        <v>47</v>
      </c>
      <c r="C24" s="35">
        <v>57123.309580000001</v>
      </c>
      <c r="D24" s="35">
        <v>1.4E-3</v>
      </c>
      <c r="E24">
        <f t="shared" si="0"/>
        <v>15427.635233215935</v>
      </c>
      <c r="F24" s="36">
        <f t="shared" si="4"/>
        <v>15428</v>
      </c>
      <c r="G24">
        <f t="shared" si="1"/>
        <v>-0.13669999999547144</v>
      </c>
      <c r="K24">
        <f t="shared" si="5"/>
        <v>-0.13669999999547144</v>
      </c>
      <c r="O24">
        <f t="shared" ca="1" si="2"/>
        <v>-0.1365384078297496</v>
      </c>
      <c r="Q24" s="2">
        <f t="shared" si="3"/>
        <v>42104.809580000001</v>
      </c>
    </row>
    <row r="25" spans="1:21" x14ac:dyDescent="0.2">
      <c r="A25" s="33" t="s">
        <v>51</v>
      </c>
      <c r="B25" s="34" t="s">
        <v>1</v>
      </c>
      <c r="C25" s="35">
        <v>57123.501020000003</v>
      </c>
      <c r="D25" s="35">
        <v>5.9999999999999995E-4</v>
      </c>
      <c r="E25">
        <f t="shared" si="0"/>
        <v>15428.146066816111</v>
      </c>
      <c r="F25" s="36">
        <f t="shared" si="4"/>
        <v>15428.5</v>
      </c>
      <c r="G25">
        <f t="shared" si="1"/>
        <v>-0.13263999999617226</v>
      </c>
      <c r="K25">
        <f t="shared" si="5"/>
        <v>-0.13263999999617226</v>
      </c>
      <c r="O25">
        <f t="shared" ca="1" si="2"/>
        <v>-0.13654357804789863</v>
      </c>
      <c r="Q25" s="2">
        <f t="shared" si="3"/>
        <v>42105.001020000003</v>
      </c>
    </row>
    <row r="26" spans="1:21" x14ac:dyDescent="0.2">
      <c r="A26" s="33" t="s">
        <v>51</v>
      </c>
      <c r="B26" s="34" t="s">
        <v>47</v>
      </c>
      <c r="C26" s="35">
        <v>57150.478990000003</v>
      </c>
      <c r="D26" s="35">
        <v>2.9999999999999997E-4</v>
      </c>
      <c r="E26">
        <f t="shared" si="0"/>
        <v>15500.133392037587</v>
      </c>
      <c r="F26" s="36">
        <f t="shared" si="4"/>
        <v>15500.5</v>
      </c>
      <c r="G26">
        <f t="shared" si="1"/>
        <v>-0.13738999999623047</v>
      </c>
      <c r="K26">
        <f t="shared" si="5"/>
        <v>-0.13738999999623047</v>
      </c>
      <c r="O26">
        <f t="shared" ca="1" si="2"/>
        <v>-0.13728808946135712</v>
      </c>
      <c r="Q26" s="2">
        <f t="shared" si="3"/>
        <v>42131.978990000003</v>
      </c>
    </row>
    <row r="27" spans="1:21" x14ac:dyDescent="0.2">
      <c r="A27" s="37" t="s">
        <v>52</v>
      </c>
      <c r="B27" s="38" t="s">
        <v>1</v>
      </c>
      <c r="C27" s="39">
        <v>57715.604780000169</v>
      </c>
      <c r="D27" s="39">
        <v>5.0000000000000001E-4</v>
      </c>
      <c r="E27">
        <f>+(C27-C$7)/C$8</f>
        <v>17008.10059771633</v>
      </c>
      <c r="F27" s="36">
        <f t="shared" si="4"/>
        <v>17008.5</v>
      </c>
      <c r="G27">
        <f>+C27-(C$7+F27*C$8)</f>
        <v>-0.14967999982764013</v>
      </c>
      <c r="K27">
        <f t="shared" si="5"/>
        <v>-0.14967999982764013</v>
      </c>
      <c r="O27">
        <f ca="1">+C$11+C$12*$F27</f>
        <v>-0.15288146739879349</v>
      </c>
      <c r="Q27" s="2">
        <f>+C27-15018.5</f>
        <v>42697.104780000169</v>
      </c>
    </row>
    <row r="28" spans="1:21" x14ac:dyDescent="0.2">
      <c r="A28" s="40" t="s">
        <v>53</v>
      </c>
      <c r="B28" s="41" t="s">
        <v>47</v>
      </c>
      <c r="C28" s="42">
        <v>59271.559800000003</v>
      </c>
      <c r="D28" s="40">
        <v>2.0000000000000001E-4</v>
      </c>
      <c r="E28">
        <f>+(C28-C$7)/C$8</f>
        <v>21159.971181556211</v>
      </c>
      <c r="F28" s="43">
        <f t="shared" ref="F28" si="6">ROUND(2*E28,0)/2+0.5</f>
        <v>21160.5</v>
      </c>
      <c r="G28">
        <f>+C28-(C$7+F28*C$8)</f>
        <v>-0.19817999999213498</v>
      </c>
      <c r="K28">
        <f t="shared" ref="K28" si="7">+G28</f>
        <v>-0.19817999999213498</v>
      </c>
      <c r="O28">
        <f ca="1">+C$11+C$12*$F28</f>
        <v>-0.19581495890823367</v>
      </c>
      <c r="Q28" s="2">
        <f>+C28-15018.5</f>
        <v>44253.059800000003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7:D27" name="Range1"/>
  </protectedRanges>
  <phoneticPr fontId="7" type="noConversion"/>
  <hyperlinks>
    <hyperlink ref="H628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2023-08-15T01:03:05Z</dcterms:modified>
</cp:coreProperties>
</file>