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D60A34B-481E-4F08-A262-93313D5237F7}" xr6:coauthVersionLast="47" xr6:coauthVersionMax="47" xr10:uidLastSave="{00000000-0000-0000-0000-000000000000}"/>
  <bookViews>
    <workbookView xWindow="13800" yWindow="67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 s="1"/>
  <c r="Q24" i="1"/>
  <c r="E23" i="1"/>
  <c r="F23" i="1"/>
  <c r="G23" i="1"/>
  <c r="I23" i="1"/>
  <c r="D9" i="1"/>
  <c r="C9" i="1"/>
  <c r="C21" i="1"/>
  <c r="E21" i="1"/>
  <c r="F21" i="1"/>
  <c r="E22" i="1"/>
  <c r="F22" i="1"/>
  <c r="G22" i="1"/>
  <c r="I22" i="1"/>
  <c r="Q23" i="1"/>
  <c r="Q22" i="1"/>
  <c r="F16" i="1"/>
  <c r="F17" i="1" s="1"/>
  <c r="C17" i="1"/>
  <c r="Q21" i="1"/>
  <c r="G21" i="1"/>
  <c r="H21" i="1"/>
  <c r="C12" i="1"/>
  <c r="C11" i="1"/>
  <c r="O24" i="1" l="1"/>
  <c r="C15" i="1"/>
  <c r="O22" i="1"/>
  <c r="O21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<sst xmlns="http://schemas.openxmlformats.org/spreadsheetml/2006/main" count="55" uniqueCount="49">
  <si>
    <t>IBVS 6244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</si>
  <si>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</si>
  <si>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</si>
  <si>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</si>
  <si>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</si>
  <si>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</si>
  <si>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</si>
  <si>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</si>
  <si>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</si>
  <si>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</si>
  <si>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</si>
  <si>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</si>
  <si>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</si>
  <si>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</si>
  <si>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</si>
  <si>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</si>
  <si>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</si>
  <si>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</si>
  <si>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</si>
  <si>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</si>
  <si>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</si>
  <si>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</si>
  <si>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</si>
  <si>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</si>
  <si>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</si>
  <si>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</si>
  <si>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</si>
  <si>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</si>
  <si>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</si>
  <si>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</si>
  <si>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</si>
  <si>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</si>
  <si>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</si>
  <si>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</si>
  <si>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</si>
  <si>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</si>
  <si>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</si>
  <si>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</si>
  <si>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</si>
  <si>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</si>
  <si>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</si>
  <si>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</si>
  <si>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</si>
  <si>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</si>
  <si>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EA+DSCT </t>
  </si>
  <si>
    <t>IBVS 6118</t>
  </si>
  <si>
    <t>vis</t>
  </si>
  <si>
    <t>JBAV, 60</t>
  </si>
  <si>
    <t>V0381 Dra / GSC 3889-0202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</si>
</sst>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5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V381 Dra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E-4A8C-A326-6F0FF67701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9.9800000025425106E-3</c:v>
                </c:pt>
                <c:pt idx="2">
                  <c:v>6.3200000004144385E-3</c:v>
                </c:pt>
                <c:pt idx="3">
                  <c:v>-1.7059999991033692E-2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E-4A8C-A326-6F0FF67701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0E-4A8C-A326-6F0FF67701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0E-4A8C-A326-6F0FF67701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0E-4A8C-A326-6F0FF67701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0E-4A8C-A326-6F0FF67701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0E-4A8C-A326-6F0FF67701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7.8374852802585559E-3</c:v>
                </c:pt>
                <c:pt idx="1">
                  <c:v>1.6990790945618081E-3</c:v>
                </c:pt>
                <c:pt idx="2">
                  <c:v>-2.7131755668930984E-3</c:v>
                </c:pt>
                <c:pt idx="3">
                  <c:v>-7.5833887960040057E-3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0E-4A8C-A326-6F0FF67701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0E-4A8C-A326-6F0FF677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72384"/>
        <c:axId val="1"/>
      </c:scatterChart>
      <c:valAx>
        <c:axId val="53147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7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28575</xdr:rowOff>
    </xdr:from>
    <xdr:to>
      <xdr:col>18</xdr:col>
      <xdr:colOff>495300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ED649A-2538-8E23-5F58-0B974A17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ht="12.75" customHeight="1" x14ac:dyDescent="0.2">
      <c r="A2" t="s">
        <v>28</v>
      </c>
      <c r="B2" s="30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54620.150999999998</v>
      </c>
      <c r="D7" s="29" t="s">
        <v>43</v>
      </c>
    </row>
    <row r="8" spans="1:6" x14ac:dyDescent="0.2">
      <c r="A8" t="s">
        <v>8</v>
      </c>
      <c r="C8" s="8">
        <v>2.7106599999999998</v>
      </c>
      <c r="D8" s="29" t="s">
        <v>43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7.8374852802585559E-3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-8.8068955318461227E-6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59366.509076611204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2.7106511931044679</v>
      </c>
      <c r="E16" s="14" t="s">
        <v>35</v>
      </c>
      <c r="F16" s="15">
        <f ca="1">NOW()+15018.5+$C$5/24</f>
        <v>59958.623245254625</v>
      </c>
    </row>
    <row r="17" spans="1:21" ht="13.5" thickBot="1" x14ac:dyDescent="0.25">
      <c r="A17" s="14" t="s">
        <v>32</v>
      </c>
      <c r="B17" s="10"/>
      <c r="C17" s="10">
        <f>COUNT(C21:C2191)</f>
        <v>4</v>
      </c>
      <c r="E17" s="14" t="s">
        <v>40</v>
      </c>
      <c r="F17" s="15">
        <f ca="1">ROUND(2*(F16-$C$7)/$C$8,0)/2+F15</f>
        <v>1970.5</v>
      </c>
    </row>
    <row r="18" spans="1:21" ht="14.25" thickTop="1" thickBot="1" x14ac:dyDescent="0.25">
      <c r="A18" s="16" t="s">
        <v>10</v>
      </c>
      <c r="B18" s="10"/>
      <c r="C18" s="19">
        <f ca="1">+C15</f>
        <v>59366.509076611204</v>
      </c>
      <c r="D18" s="20">
        <f ca="1">+C16</f>
        <v>2.7106511931044679</v>
      </c>
      <c r="E18" s="14" t="s">
        <v>41</v>
      </c>
      <c r="F18" s="23">
        <f ca="1">ROUND(2*(F16-$C$15)/$C$16,0)/2+F15</f>
        <v>219.5</v>
      </c>
    </row>
    <row r="19" spans="1:21" ht="13.5" thickTop="1" x14ac:dyDescent="0.2">
      <c r="E19" s="14" t="s">
        <v>36</v>
      </c>
      <c r="F19" s="18">
        <f ca="1">+$C$15+$C$16*F18-15018.5-$C$5/24</f>
        <v>44943.392846830968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46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43</v>
      </c>
      <c r="C21" s="8">
        <f>C$7</f>
        <v>54620.150999999998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7.8374852802585559E-3</v>
      </c>
      <c r="Q21" s="2">
        <f>+C21-15018.5</f>
        <v>39601.650999999998</v>
      </c>
    </row>
    <row r="22" spans="1:21" x14ac:dyDescent="0.2">
      <c r="A22" s="31" t="s">
        <v>45</v>
      </c>
      <c r="B22" s="32" t="s">
        <v>2</v>
      </c>
      <c r="C22" s="33">
        <v>56509.491000000002</v>
      </c>
      <c r="D22" s="34">
        <v>4.0000000000000002E-4</v>
      </c>
      <c r="E22">
        <f>+(C22-C$7)/C$8</f>
        <v>697.0036817601632</v>
      </c>
      <c r="F22">
        <f>ROUND(2*E22,0)/2</f>
        <v>697</v>
      </c>
      <c r="G22">
        <f>+C22-(C$7+F22*C$8)</f>
        <v>9.9800000025425106E-3</v>
      </c>
      <c r="I22">
        <f>+G22</f>
        <v>9.9800000025425106E-3</v>
      </c>
      <c r="O22">
        <f ca="1">+C$11+C$12*$F22</f>
        <v>1.6990790945618081E-3</v>
      </c>
      <c r="Q22" s="2">
        <f>+C22-15018.5</f>
        <v>41490.991000000002</v>
      </c>
    </row>
    <row r="23" spans="1:21" x14ac:dyDescent="0.2">
      <c r="A23" s="35" t="s">
        <v>0</v>
      </c>
      <c r="B23" s="36" t="s">
        <v>2</v>
      </c>
      <c r="C23" s="36">
        <v>57867.527999999998</v>
      </c>
      <c r="D23" s="36">
        <v>3.2000000000000002E-3</v>
      </c>
      <c r="E23">
        <f>+(C23-C$7)/C$8</f>
        <v>1198.0023315354933</v>
      </c>
      <c r="F23">
        <f>ROUND(2*E23,0)/2</f>
        <v>1198</v>
      </c>
      <c r="G23">
        <f>+C23-(C$7+F23*C$8)</f>
        <v>6.3200000004144385E-3</v>
      </c>
      <c r="I23">
        <f>+G23</f>
        <v>6.3200000004144385E-3</v>
      </c>
      <c r="O23">
        <f ca="1">+C$11+C$12*$F23</f>
        <v>-2.7131755668930984E-3</v>
      </c>
      <c r="Q23" s="2">
        <f>+C23-15018.5</f>
        <v>42849.027999999998</v>
      </c>
    </row>
    <row r="24" spans="1:21" x14ac:dyDescent="0.2">
      <c r="A24" s="37" t="s">
        <v>47</v>
      </c>
      <c r="B24" s="38" t="s">
        <v>2</v>
      </c>
      <c r="C24" s="39">
        <v>59366.499600000003</v>
      </c>
      <c r="D24" s="37">
        <v>1.1999999999999999E-3</v>
      </c>
      <c r="E24">
        <f>+(C24-C$7)/C$8</f>
        <v>1750.9937063298255</v>
      </c>
      <c r="F24">
        <f>ROUND(2*E24,0)/2</f>
        <v>1751</v>
      </c>
      <c r="G24">
        <f>+C24-(C$7+F24*C$8)</f>
        <v>-1.7059999991033692E-2</v>
      </c>
      <c r="I24">
        <f>+G24</f>
        <v>-1.7059999991033692E-2</v>
      </c>
      <c r="O24">
        <f ca="1">+C$11+C$12*$F24</f>
        <v>-7.5833887960040057E-3</v>
      </c>
      <c r="Q24" s="2">
        <f>+C24-15018.5</f>
        <v>44347.999600000003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446" r:id="rId1" display="http://vsolj.cetus-net.org/bulletin.html"/>
    <hyperlink ref="H64439" r:id="rId2" display="https://www.aavso.org/ejaavso"/>
    <hyperlink ref="AP590" r:id="rId3" display="http://cdsbib.u-strasbg.fr/cgi-bin/cdsbib?1990RMxAA..21..381G"/>
    <hyperlink ref="AP594" r:id="rId4" display="http://cdsbib.u-strasbg.fr/cgi-bin/cdsbib?1990RMxAA..21..381G"/>
    <hyperlink ref="AP593" r:id="rId5" display="http://cdsbib.u-strasbg.fr/cgi-bin/cdsbib?1990RMxAA..21..381G"/>
    <hyperlink ref="AP574" r:id="rId6" display="http://cdsbib.u-strasbg.fr/cgi-bin/cdsbib?1990RMxAA..21..381G"/>
    <hyperlink ref="I64446" r:id="rId7" display="http://vsolj.cetus-net.org/bulletin.html"/>
    <hyperlink ref="AQ730" r:id="rId8" display="http://cdsbib.u-strasbg.fr/cgi-bin/cdsbib?1990RMxAA..21..381G"/>
    <hyperlink ref="AQ55496" r:id="rId9" display="http://cdsbib.u-strasbg.fr/cgi-bin/cdsbib?1990RMxAA..21..381G"/>
    <hyperlink ref="AQ731" r:id="rId10" display="http://cdsbib.u-strasbg.fr/cgi-bin/cdsbib?1990RMxAA..21..381G"/>
    <hyperlink ref="H64443" r:id="rId11" display="https://www.aavso.org/ejaavso"/>
    <hyperlink ref="H1616" r:id="rId12" display="http://vsolj.cetus-net.org/bulletin.html"/>
    <hyperlink ref="AP2860" r:id="rId13" display="http://cdsbib.u-strasbg.fr/cgi-bin/cdsbib?1990RMxAA..21..381G"/>
    <hyperlink ref="AP2863" r:id="rId14" display="http://cdsbib.u-strasbg.fr/cgi-bin/cdsbib?1990RMxAA..21..381G"/>
    <hyperlink ref="AP2861" r:id="rId15" display="http://cdsbib.u-strasbg.fr/cgi-bin/cdsbib?1990RMxAA..21..381G"/>
    <hyperlink ref="AP2845" r:id="rId16" display="http://cdsbib.u-strasbg.fr/cgi-bin/cdsbib?1990RMxAA..21..381G"/>
    <hyperlink ref="I1616" r:id="rId17" display="http://vsolj.cetus-net.org/bulletin.html"/>
    <hyperlink ref="AQ3074" r:id="rId18" display="http://cdsbib.u-strasbg.fr/cgi-bin/cdsbib?1990RMxAA..21..381G"/>
    <hyperlink ref="AQ65311" r:id="rId19" display="http://cdsbib.u-strasbg.fr/cgi-bin/cdsbib?1990RMxAA..21..381G"/>
    <hyperlink ref="AQ307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2023-01-14T01:57:28Z</dcterms:modified>
</cp:coreProperties>
</file>