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8E60969-BB89-4FA5-A76F-515200B44BB4}" xr6:coauthVersionLast="47" xr6:coauthVersionMax="47" xr10:uidLastSave="{00000000-0000-0000-0000-000000000000}"/>
  <bookViews>
    <workbookView xWindow="14340" yWindow="25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Q24" i="1"/>
  <c r="E25" i="1"/>
  <c r="F25" i="1"/>
  <c r="G25" i="1" s="1"/>
  <c r="K25" i="1" s="1"/>
  <c r="Q25" i="1"/>
  <c r="Q23" i="1"/>
  <c r="Q22" i="1"/>
  <c r="C8" i="1"/>
  <c r="C7" i="1"/>
  <c r="E23" i="1"/>
  <c r="F23" i="1"/>
  <c r="D9" i="1"/>
  <c r="E9" i="1"/>
  <c r="D8" i="1"/>
  <c r="F16" i="1"/>
  <c r="C17" i="1"/>
  <c r="Q21" i="1"/>
  <c r="G21" i="1"/>
  <c r="E21" i="1"/>
  <c r="F21" i="1"/>
  <c r="G23" i="1"/>
  <c r="K23" i="1"/>
  <c r="E22" i="1"/>
  <c r="F22" i="1"/>
  <c r="G22" i="1"/>
  <c r="K22" i="1"/>
  <c r="I21" i="1"/>
  <c r="C11" i="1"/>
  <c r="C12" i="1"/>
  <c r="O25" i="1" l="1"/>
  <c r="O24" i="1"/>
  <c r="C16" i="1"/>
  <c r="D18" i="1" s="1"/>
  <c r="C15" i="1"/>
  <c r="O22" i="1"/>
  <c r="O21" i="1"/>
  <c r="O23" i="1"/>
  <c r="F17" i="1"/>
  <c r="F18" i="1" l="1"/>
  <c r="F19" i="1" s="1"/>
  <c r="C18" i="1"/>
</calcChain>
</file>

<file path=xl/sharedStrings.xml><?xml version="1.0" encoding="utf-8"?>
<sst xmlns="http://schemas.openxmlformats.org/spreadsheetml/2006/main" count="60" uniqueCount="54">
  <si>
    <t>IBVS 6244</t>
  </si>
  <si>
    <t>II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</si>
  <si>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</si>
  <si>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</si>
  <si>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</si>
  <si>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</si>
  <si>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</si>
  <si>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</si>
  <si>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</si>
  <si>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</si>
  <si>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</si>
  <si>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</si>
  <si>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</si>
  <si>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</si>
  <si>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</si>
  <si>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</si>
  <si>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</si>
  <si>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</si>
  <si>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</si>
  <si>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</si>
  <si>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</si>
  <si>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</si>
  <si>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</si>
  <si>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</si>
  <si>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</si>
  <si>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</si>
  <si>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</si>
  <si>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</si>
  <si>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</si>
  <si>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</si>
  <si>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</si>
  <si>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</si>
  <si>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</si>
  <si>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</si>
  <si>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</si>
  <si>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</si>
  <si>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</si>
  <si>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</si>
  <si>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</si>
  <si>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</si>
  <si>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</si>
  <si>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</si>
  <si>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</si>
  <si>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</si>
  <si>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</si>
  <si>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V0421 Dra</t>
  </si>
  <si>
    <t>G4595-1086</t>
  </si>
  <si>
    <t xml:space="preserve"> V0421 Dra </t>
  </si>
  <si>
    <t>EW</t>
  </si>
  <si>
    <t>pr_6</t>
  </si>
  <si>
    <t>~</t>
  </si>
  <si>
    <t>V0421 Dra / GSC 4595-1086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</si>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</sst>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V421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8-4D8E-9211-5EA9633CFE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8-4D8E-9211-5EA9633CFE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D8-4D8E-9211-5EA9633CFE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6.7500000084692147E-2</c:v>
                </c:pt>
                <c:pt idx="2">
                  <c:v>7.5967500088154338E-2</c:v>
                </c:pt>
                <c:pt idx="3">
                  <c:v>0.13793250008893665</c:v>
                </c:pt>
                <c:pt idx="4">
                  <c:v>0.15094750009302516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D8-4D8E-9211-5EA9633CFE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D8-4D8E-9211-5EA9633CFE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D8-4D8E-9211-5EA9633CFE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2.07E-2</c:v>
                  </c:pt>
                  <c:pt idx="2">
                    <c:v>8.0000000000000004E-4</c:v>
                  </c:pt>
                  <c:pt idx="3">
                    <c:v>2.8E-3</c:v>
                  </c:pt>
                  <c:pt idx="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D8-4D8E-9211-5EA9633CFE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-1.0930932441126487E-2</c:v>
                </c:pt>
                <c:pt idx="1">
                  <c:v>9.2991906175864267E-2</c:v>
                </c:pt>
                <c:pt idx="2">
                  <c:v>9.6639416286711702E-2</c:v>
                </c:pt>
                <c:pt idx="3">
                  <c:v>0.12451478904674952</c:v>
                </c:pt>
                <c:pt idx="4">
                  <c:v>0.12913232128660923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D8-4D8E-9211-5EA9633CFE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</c:v>
                </c:pt>
                <c:pt idx="2">
                  <c:v>9481.5</c:v>
                </c:pt>
                <c:pt idx="3">
                  <c:v>11938.5</c:v>
                </c:pt>
                <c:pt idx="4">
                  <c:v>12345.5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D8-4D8E-9211-5EA9633C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4F98B7-A573-6DC2-BB93-B5C5DE03E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7" t="s">
        <v>45</v>
      </c>
      <c r="G1" s="31">
        <v>0</v>
      </c>
      <c r="H1" s="38"/>
      <c r="I1" s="39" t="s">
        <v>46</v>
      </c>
      <c r="J1" s="40" t="s">
        <v>47</v>
      </c>
      <c r="K1" s="41">
        <v>19.193148000000001</v>
      </c>
      <c r="L1" s="33">
        <v>81.5535</v>
      </c>
      <c r="M1" s="34">
        <v>51310.828999999911</v>
      </c>
      <c r="N1" s="34">
        <v>0.653555</v>
      </c>
      <c r="O1" s="32" t="s">
        <v>48</v>
      </c>
      <c r="P1" s="42">
        <v>12.16</v>
      </c>
      <c r="Q1" s="42">
        <v>12.54</v>
      </c>
      <c r="R1" s="43" t="s">
        <v>49</v>
      </c>
      <c r="S1" s="44" t="s">
        <v>50</v>
      </c>
    </row>
    <row r="2" spans="1:19" x14ac:dyDescent="0.2">
      <c r="A2" t="s">
        <v>27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4</v>
      </c>
      <c r="C4" s="27">
        <v>51310.828999999911</v>
      </c>
      <c r="D4" s="28">
        <v>0.653555</v>
      </c>
    </row>
    <row r="5" spans="1:19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x14ac:dyDescent="0.2">
      <c r="A6" s="5" t="s">
        <v>5</v>
      </c>
    </row>
    <row r="7" spans="1:19" x14ac:dyDescent="0.2">
      <c r="A7" t="s">
        <v>6</v>
      </c>
      <c r="C7" s="8">
        <f>M1</f>
        <v>51310.828999999911</v>
      </c>
      <c r="D7" s="29" t="s">
        <v>52</v>
      </c>
    </row>
    <row r="8" spans="1:19" x14ac:dyDescent="0.2">
      <c r="A8" t="s">
        <v>7</v>
      </c>
      <c r="C8" s="8">
        <f>N1</f>
        <v>0.653555</v>
      </c>
      <c r="D8" s="29" t="str">
        <f>D7</f>
        <v>GCVS</v>
      </c>
    </row>
    <row r="9" spans="1:19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9" x14ac:dyDescent="0.2">
      <c r="A11" s="10" t="s">
        <v>19</v>
      </c>
      <c r="B11" s="10"/>
      <c r="C11" s="21">
        <f ca="1">INTERCEPT(INDIRECT($E$9):G992,INDIRECT($D$9):F992)</f>
        <v>-1.0930932441126487E-2</v>
      </c>
      <c r="D11" s="3"/>
      <c r="E11" s="10"/>
    </row>
    <row r="12" spans="1:19" x14ac:dyDescent="0.2">
      <c r="A12" s="10" t="s">
        <v>20</v>
      </c>
      <c r="B12" s="10"/>
      <c r="C12" s="21">
        <f ca="1">SLOPE(INDIRECT($E$9):G992,INDIRECT($D$9):F992)</f>
        <v>1.1345288058623445E-5</v>
      </c>
      <c r="D12" s="3"/>
      <c r="E12" s="10"/>
    </row>
    <row r="13" spans="1:19" x14ac:dyDescent="0.2">
      <c r="A13" s="10" t="s">
        <v>22</v>
      </c>
      <c r="B13" s="10"/>
      <c r="C13" s="3" t="s">
        <v>17</v>
      </c>
    </row>
    <row r="14" spans="1:19" x14ac:dyDescent="0.2">
      <c r="A14" s="10"/>
      <c r="B14" s="10"/>
      <c r="C14" s="10"/>
    </row>
    <row r="15" spans="1:19" x14ac:dyDescent="0.2">
      <c r="A15" s="12" t="s">
        <v>21</v>
      </c>
      <c r="B15" s="10"/>
      <c r="C15" s="13">
        <f ca="1">(C7+C11)+(C8+C12)*INT(MAX(F21:F3533))</f>
        <v>59379.094601648554</v>
      </c>
      <c r="E15" s="14" t="s">
        <v>38</v>
      </c>
      <c r="F15" s="35">
        <v>1</v>
      </c>
    </row>
    <row r="16" spans="1:19" x14ac:dyDescent="0.2">
      <c r="A16" s="16" t="s">
        <v>8</v>
      </c>
      <c r="B16" s="10"/>
      <c r="C16" s="17">
        <f ca="1">+C8+C12</f>
        <v>0.65356634528805857</v>
      </c>
      <c r="E16" s="14" t="s">
        <v>34</v>
      </c>
      <c r="F16" s="36">
        <f ca="1">NOW()+15018.5+$C$5/24</f>
        <v>59958.626068518519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13233</v>
      </c>
    </row>
    <row r="18" spans="1:21" ht="14.25" thickTop="1" thickBot="1" x14ac:dyDescent="0.25">
      <c r="A18" s="16" t="s">
        <v>9</v>
      </c>
      <c r="B18" s="10"/>
      <c r="C18" s="19">
        <f ca="1">+C15</f>
        <v>59379.094601648554</v>
      </c>
      <c r="D18" s="20">
        <f ca="1">+C16</f>
        <v>0.65356634528805857</v>
      </c>
      <c r="E18" s="14" t="s">
        <v>40</v>
      </c>
      <c r="F18" s="23">
        <f ca="1">ROUND(2*(F16-$C$15)/$C$16,0)/2+F15</f>
        <v>887.5</v>
      </c>
    </row>
    <row r="19" spans="1:21" ht="13.5" thickTop="1" x14ac:dyDescent="0.2">
      <c r="E19" s="14" t="s">
        <v>35</v>
      </c>
      <c r="F19" s="18">
        <f ca="1">+$C$15+$C$16*F18-15018.5-$C$5/24</f>
        <v>44941.030566425041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52</v>
      </c>
      <c r="C21" s="8">
        <v>51310.828999999911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-1.0930932441126487E-2</v>
      </c>
      <c r="Q21" s="2">
        <f>+C21-15018.5</f>
        <v>36292.328999999911</v>
      </c>
    </row>
    <row r="22" spans="1:21" x14ac:dyDescent="0.2">
      <c r="A22" s="45" t="s">
        <v>2</v>
      </c>
      <c r="B22" s="46" t="s">
        <v>3</v>
      </c>
      <c r="C22" s="47">
        <v>57297.460299999999</v>
      </c>
      <c r="D22" s="47">
        <v>2.07E-2</v>
      </c>
      <c r="E22">
        <f>+(C22-C$7)/C$8</f>
        <v>9160.1032812848007</v>
      </c>
      <c r="F22">
        <f>ROUND(2*E22,0)/2</f>
        <v>9160</v>
      </c>
      <c r="G22">
        <f>+C22-(C$7+F22*C$8)</f>
        <v>6.7500000084692147E-2</v>
      </c>
      <c r="K22">
        <f>+G22</f>
        <v>6.7500000084692147E-2</v>
      </c>
      <c r="O22">
        <f ca="1">+C$11+C$12*$F22</f>
        <v>9.2991906175864267E-2</v>
      </c>
      <c r="Q22" s="2">
        <f>+C22-15018.5</f>
        <v>42278.960299999999</v>
      </c>
    </row>
    <row r="23" spans="1:21" x14ac:dyDescent="0.2">
      <c r="A23" s="48" t="s">
        <v>0</v>
      </c>
      <c r="B23" s="49" t="s">
        <v>1</v>
      </c>
      <c r="C23" s="49">
        <v>57507.5867</v>
      </c>
      <c r="D23" s="49">
        <v>8.0000000000000004E-4</v>
      </c>
      <c r="E23">
        <f>+(C23-C$7)/C$8</f>
        <v>9481.6162373481784</v>
      </c>
      <c r="F23">
        <f>ROUND(2*E23,0)/2</f>
        <v>9481.5</v>
      </c>
      <c r="G23">
        <f>+C23-(C$7+F23*C$8)</f>
        <v>7.5967500088154338E-2</v>
      </c>
      <c r="K23">
        <f>+G23</f>
        <v>7.5967500088154338E-2</v>
      </c>
      <c r="O23">
        <f ca="1">+C$11+C$12*$F23</f>
        <v>9.6639416286711702E-2</v>
      </c>
      <c r="Q23" s="2">
        <f>+C23-15018.5</f>
        <v>42489.0867</v>
      </c>
    </row>
    <row r="24" spans="1:21" x14ac:dyDescent="0.2">
      <c r="A24" s="50" t="s">
        <v>53</v>
      </c>
      <c r="B24" s="51" t="s">
        <v>3</v>
      </c>
      <c r="C24" s="52">
        <v>59113.433299999997</v>
      </c>
      <c r="D24" s="50">
        <v>2.8E-3</v>
      </c>
      <c r="E24">
        <f t="shared" ref="E24:E25" si="0">+(C24-C$7)/C$8</f>
        <v>11938.711049567499</v>
      </c>
      <c r="F24">
        <f t="shared" ref="F24:F25" si="1">ROUND(2*E24,0)/2</f>
        <v>11938.5</v>
      </c>
      <c r="G24">
        <f t="shared" ref="G24:G25" si="2">+C24-(C$7+F24*C$8)</f>
        <v>0.13793250008893665</v>
      </c>
      <c r="K24">
        <f t="shared" ref="K24:K25" si="3">+G24</f>
        <v>0.13793250008893665</v>
      </c>
      <c r="O24">
        <f t="shared" ref="O24:O25" ca="1" si="4">+C$11+C$12*$F24</f>
        <v>0.12451478904674952</v>
      </c>
      <c r="Q24" s="2">
        <f t="shared" ref="Q24:Q25" si="5">+C24-15018.5</f>
        <v>44094.933299999997</v>
      </c>
    </row>
    <row r="25" spans="1:21" x14ac:dyDescent="0.2">
      <c r="A25" s="50" t="s">
        <v>53</v>
      </c>
      <c r="B25" s="51" t="s">
        <v>3</v>
      </c>
      <c r="C25" s="52">
        <v>59379.443200000002</v>
      </c>
      <c r="D25" s="50">
        <v>2.3E-3</v>
      </c>
      <c r="E25">
        <f t="shared" si="0"/>
        <v>12345.730963729282</v>
      </c>
      <c r="F25">
        <f t="shared" si="1"/>
        <v>12345.5</v>
      </c>
      <c r="G25">
        <f t="shared" si="2"/>
        <v>0.15094750009302516</v>
      </c>
      <c r="K25">
        <f t="shared" si="3"/>
        <v>0.15094750009302516</v>
      </c>
      <c r="O25">
        <f t="shared" ca="1" si="4"/>
        <v>0.12913232128660923</v>
      </c>
      <c r="Q25" s="2">
        <f t="shared" si="5"/>
        <v>44360.943200000002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54" r:id="rId1" display="http://vsolj.cetus-net.org/bulletin.html"/>
    <hyperlink ref="H64442" r:id="rId2" display="http://vsolj.cetus-net.org/bulletin.html"/>
    <hyperlink ref="H64435" r:id="rId3" display="https://www.aavso.org/ejaavso"/>
    <hyperlink ref="AP586" r:id="rId4" display="http://cdsbib.u-strasbg.fr/cgi-bin/cdsbib?1990RMxAA..21..381G"/>
    <hyperlink ref="AP590" r:id="rId5" display="http://cdsbib.u-strasbg.fr/cgi-bin/cdsbib?1990RMxAA..21..381G"/>
    <hyperlink ref="AP589" r:id="rId6" display="http://cdsbib.u-strasbg.fr/cgi-bin/cdsbib?1990RMxAA..21..381G"/>
    <hyperlink ref="AP570" r:id="rId7" display="http://cdsbib.u-strasbg.fr/cgi-bin/cdsbib?1990RMxAA..21..381G"/>
    <hyperlink ref="I64442" r:id="rId8" display="http://vsolj.cetus-net.org/bulletin.html"/>
    <hyperlink ref="AQ726" r:id="rId9" display="http://cdsbib.u-strasbg.fr/cgi-bin/cdsbib?1990RMxAA..21..381G"/>
    <hyperlink ref="AQ55492" r:id="rId10" display="http://cdsbib.u-strasbg.fr/cgi-bin/cdsbib?1990RMxAA..21..381G"/>
    <hyperlink ref="AQ727" r:id="rId11" display="http://cdsbib.u-strasbg.fr/cgi-bin/cdsbib?1990RMxAA..21..381G"/>
    <hyperlink ref="H64439" r:id="rId12" display="https://www.aavso.org/ejaavso"/>
    <hyperlink ref="H1612" r:id="rId13" display="http://vsolj.cetus-net.org/bulletin.html"/>
    <hyperlink ref="AP2856" r:id="rId14" display="http://cdsbib.u-strasbg.fr/cgi-bin/cdsbib?1990RMxAA..21..381G"/>
    <hyperlink ref="AP2859" r:id="rId15" display="http://cdsbib.u-strasbg.fr/cgi-bin/cdsbib?1990RMxAA..21..381G"/>
    <hyperlink ref="AP2857" r:id="rId16" display="http://cdsbib.u-strasbg.fr/cgi-bin/cdsbib?1990RMxAA..21..381G"/>
    <hyperlink ref="AP2841" r:id="rId17" display="http://cdsbib.u-strasbg.fr/cgi-bin/cdsbib?1990RMxAA..21..381G"/>
    <hyperlink ref="I1612" r:id="rId18" display="http://vsolj.cetus-net.org/bulletin.html"/>
    <hyperlink ref="AQ3070" r:id="rId19" display="http://cdsbib.u-strasbg.fr/cgi-bin/cdsbib?1990RMxAA..21..381G"/>
    <hyperlink ref="AQ65307" r:id="rId20" display="http://cdsbib.u-strasbg.fr/cgi-bin/cdsbib?1990RMxAA..21..381G"/>
    <hyperlink ref="AQ307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2023-01-14T02:01:32Z</dcterms:modified>
</cp:coreProperties>
</file>