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93FDE43-2CE4-4A02-8DB8-B9D9381F2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J36" i="1" s="1"/>
  <c r="Q36" i="1"/>
  <c r="E22" i="1"/>
  <c r="F22" i="1" s="1"/>
  <c r="G22" i="1" s="1"/>
  <c r="I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/>
  <c r="G30" i="1"/>
  <c r="J30" i="1" s="1"/>
  <c r="Q30" i="1"/>
  <c r="E31" i="1"/>
  <c r="F31" i="1" s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27" i="1"/>
  <c r="F27" i="1" s="1"/>
  <c r="G27" i="1" s="1"/>
  <c r="I27" i="1" s="1"/>
  <c r="Q27" i="1"/>
  <c r="G11" i="1"/>
  <c r="F11" i="1"/>
  <c r="E21" i="1"/>
  <c r="F21" i="1" s="1"/>
  <c r="G21" i="1" s="1"/>
  <c r="H21" i="1" s="1"/>
  <c r="E14" i="1"/>
  <c r="E15" i="1" s="1"/>
  <c r="C17" i="1"/>
  <c r="Q21" i="1"/>
  <c r="C11" i="1"/>
  <c r="C12" i="1" l="1"/>
  <c r="O36" i="1" l="1"/>
  <c r="O33" i="1"/>
  <c r="O23" i="1"/>
  <c r="O29" i="1"/>
  <c r="O26" i="1"/>
  <c r="O37" i="1"/>
  <c r="O31" i="1"/>
  <c r="O32" i="1"/>
  <c r="O40" i="1"/>
  <c r="O38" i="1"/>
  <c r="O39" i="1"/>
  <c r="O35" i="1"/>
  <c r="O21" i="1"/>
  <c r="O30" i="1"/>
  <c r="C15" i="1"/>
  <c r="O34" i="1"/>
  <c r="O28" i="1"/>
  <c r="O24" i="1"/>
  <c r="C16" i="1"/>
  <c r="D18" i="1" s="1"/>
  <c r="O25" i="1"/>
  <c r="O27" i="1"/>
  <c r="O22" i="1"/>
  <c r="E16" i="1" l="1"/>
  <c r="E17" i="1" s="1"/>
  <c r="C18" i="1"/>
</calcChain>
</file>

<file path=xl/sharedStrings.xml><?xml version="1.0" encoding="utf-8"?>
<sst xmlns="http://schemas.openxmlformats.org/spreadsheetml/2006/main" count="89" uniqueCount="52">
  <si>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</si>
  <si>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</si>
  <si>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</si>
  <si>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</si>
  <si>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</si>
  <si>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</si>
  <si>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</si>
  <si>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</si>
  <si>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</si>
  <si>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</si>
  <si>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</si>
  <si>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</si>
  <si>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</si>
  <si>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</si>
  <si>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</si>
  <si>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</si>
  <si>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</si>
  <si>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</si>
  <si>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</si>
  <si>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</si>
  <si>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</si>
  <si>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</si>
  <si>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</si>
  <si>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</si>
  <si>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</si>
  <si>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</si>
  <si>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</si>
  <si>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</si>
  <si>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</si>
  <si>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</si>
  <si>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</si>
  <si>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</si>
  <si>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</si>
  <si>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</si>
  <si>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</si>
  <si>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</si>
  <si>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</si>
  <si>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</si>
  <si>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</si>
  <si>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</si>
  <si>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Dra</t>
  </si>
  <si>
    <t>EA</t>
  </si>
  <si>
    <t>OEJV 0104</t>
  </si>
  <si>
    <t>not avail.</t>
  </si>
  <si>
    <t>IBVS 5992</t>
  </si>
  <si>
    <t>II</t>
  </si>
  <si>
    <t>OEJV</t>
  </si>
  <si>
    <t>I</t>
  </si>
  <si>
    <t>V0514 Dra / GSC 4421-0050</t>
  </si>
  <si>
    <t>JAAVSO 51, 33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</si>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</sst>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2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/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4421-0050 -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D-4751-8B6A-9A3102F9A5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6">
                  <c:v>1.9289999981992878E-3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0D-4751-8B6A-9A3102F9A5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2.1819999965373427E-3</c:v>
                </c:pt>
                <c:pt idx="3">
                  <c:v>2.5529999984428287E-3</c:v>
                </c:pt>
                <c:pt idx="4">
                  <c:v>3.1359999993583187E-3</c:v>
                </c:pt>
                <c:pt idx="5">
                  <c:v>3.0099999930826016E-3</c:v>
                </c:pt>
                <c:pt idx="7">
                  <c:v>1.9289999981992878E-3</c:v>
                </c:pt>
                <c:pt idx="8">
                  <c:v>3.2839999985299073E-3</c:v>
                </c:pt>
                <c:pt idx="9">
                  <c:v>3.3600000024307519E-3</c:v>
                </c:pt>
                <c:pt idx="10">
                  <c:v>3.2510000019101426E-3</c:v>
                </c:pt>
                <c:pt idx="11">
                  <c:v>3.4509999968577176E-3</c:v>
                </c:pt>
                <c:pt idx="12">
                  <c:v>3.5629999983939342E-3</c:v>
                </c:pt>
                <c:pt idx="13">
                  <c:v>3.2439999995403923E-3</c:v>
                </c:pt>
                <c:pt idx="14">
                  <c:v>4.6199999997043051E-3</c:v>
                </c:pt>
                <c:pt idx="15">
                  <c:v>9.6889999986160547E-3</c:v>
                </c:pt>
                <c:pt idx="16">
                  <c:v>1.0344000002078246E-2</c:v>
                </c:pt>
                <c:pt idx="17">
                  <c:v>9.7099999984493479E-3</c:v>
                </c:pt>
                <c:pt idx="18">
                  <c:v>1.0001000002375804E-2</c:v>
                </c:pt>
                <c:pt idx="19">
                  <c:v>9.492999997746665E-3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0D-4751-8B6A-9A3102F9A5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0D-4751-8B6A-9A3102F9A5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0D-4751-8B6A-9A3102F9A5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0D-4751-8B6A-9A3102F9A5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0D-4751-8B6A-9A3102F9A5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-4.5373303096040308E-4</c:v>
                </c:pt>
                <c:pt idx="1">
                  <c:v>-4.5373303096040308E-4</c:v>
                </c:pt>
                <c:pt idx="2">
                  <c:v>1.718559282700208E-4</c:v>
                </c:pt>
                <c:pt idx="3">
                  <c:v>1.8923505839313105E-3</c:v>
                </c:pt>
                <c:pt idx="4">
                  <c:v>1.8956010461495341E-3</c:v>
                </c:pt>
                <c:pt idx="5">
                  <c:v>1.9241050994478026E-3</c:v>
                </c:pt>
                <c:pt idx="6">
                  <c:v>2.5764478630897598E-3</c:v>
                </c:pt>
                <c:pt idx="7">
                  <c:v>2.5764478630897598E-3</c:v>
                </c:pt>
                <c:pt idx="8">
                  <c:v>4.7530073715233486E-3</c:v>
                </c:pt>
                <c:pt idx="9">
                  <c:v>4.8120157625618698E-3</c:v>
                </c:pt>
                <c:pt idx="10">
                  <c:v>4.812265798117118E-3</c:v>
                </c:pt>
                <c:pt idx="11">
                  <c:v>4.8372693536419152E-3</c:v>
                </c:pt>
                <c:pt idx="12">
                  <c:v>4.8452704914098499E-3</c:v>
                </c:pt>
                <c:pt idx="13">
                  <c:v>4.8930272824622128E-3</c:v>
                </c:pt>
                <c:pt idx="14">
                  <c:v>6.0271885610670099E-3</c:v>
                </c:pt>
                <c:pt idx="15">
                  <c:v>8.267257100533585E-3</c:v>
                </c:pt>
                <c:pt idx="16">
                  <c:v>8.8185854998553588E-3</c:v>
                </c:pt>
                <c:pt idx="17">
                  <c:v>8.8500899798166048E-3</c:v>
                </c:pt>
                <c:pt idx="18">
                  <c:v>8.8503400153718513E-3</c:v>
                </c:pt>
                <c:pt idx="19">
                  <c:v>8.8533404420348266E-3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0D-4751-8B6A-9A3102F9A5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0D-4751-8B6A-9A3102F9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631760"/>
        <c:axId val="1"/>
      </c:scatterChart>
      <c:valAx>
        <c:axId val="71663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63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16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104E57-EBE6-91DB-4C81-90D17C3D1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7.1406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48</v>
      </c>
    </row>
    <row r="2" spans="1:7" x14ac:dyDescent="0.2">
      <c r="A2" t="s">
        <v>23</v>
      </c>
      <c r="B2" s="26" t="s">
        <v>41</v>
      </c>
      <c r="C2" s="1"/>
      <c r="D2" s="26" t="s">
        <v>40</v>
      </c>
    </row>
    <row r="3" spans="1:7" ht="13.5" thickBot="1" x14ac:dyDescent="0.25"/>
    <row r="4" spans="1:7" ht="14.25" thickTop="1" thickBot="1" x14ac:dyDescent="0.25">
      <c r="A4" s="3" t="s">
        <v>0</v>
      </c>
      <c r="C4" s="28" t="s">
        <v>43</v>
      </c>
      <c r="D4" s="29" t="s">
        <v>43</v>
      </c>
    </row>
    <row r="6" spans="1:7" x14ac:dyDescent="0.2">
      <c r="A6" s="3" t="s">
        <v>1</v>
      </c>
    </row>
    <row r="7" spans="1:7" x14ac:dyDescent="0.2">
      <c r="A7" t="s">
        <v>2</v>
      </c>
      <c r="C7" s="6">
        <v>53817.777300000002</v>
      </c>
      <c r="D7" s="27" t="s">
        <v>42</v>
      </c>
    </row>
    <row r="8" spans="1:7" x14ac:dyDescent="0.2">
      <c r="A8" t="s">
        <v>3</v>
      </c>
      <c r="C8" s="6">
        <v>0.314218</v>
      </c>
      <c r="D8" s="27" t="s">
        <v>42</v>
      </c>
    </row>
    <row r="9" spans="1:7" x14ac:dyDescent="0.2">
      <c r="A9" s="7" t="s">
        <v>30</v>
      </c>
      <c r="B9" s="8"/>
      <c r="C9" s="9">
        <v>-9.5</v>
      </c>
      <c r="D9" s="8" t="s">
        <v>31</v>
      </c>
      <c r="E9" s="8"/>
    </row>
    <row r="10" spans="1:7" ht="13.5" thickBot="1" x14ac:dyDescent="0.25">
      <c r="A10" s="8"/>
      <c r="B10" s="8"/>
      <c r="C10" s="2" t="s">
        <v>19</v>
      </c>
      <c r="D10" s="2" t="s">
        <v>20</v>
      </c>
      <c r="E10" s="8"/>
    </row>
    <row r="11" spans="1:7" x14ac:dyDescent="0.2">
      <c r="A11" s="8" t="s">
        <v>15</v>
      </c>
      <c r="B11" s="8"/>
      <c r="C11" s="20">
        <f ca="1">INTERCEPT(INDIRECT($G$11):G992,INDIRECT($F$11):F992)</f>
        <v>-4.5373303096040308E-4</v>
      </c>
      <c r="D11" s="1"/>
      <c r="E11" s="8"/>
      <c r="F11" s="21" t="str">
        <f>"F"&amp;E19</f>
        <v>F21</v>
      </c>
      <c r="G11" s="22" t="str">
        <f>"G"&amp;E19</f>
        <v>G21</v>
      </c>
    </row>
    <row r="12" spans="1:7" x14ac:dyDescent="0.2">
      <c r="A12" s="8" t="s">
        <v>16</v>
      </c>
      <c r="B12" s="8"/>
      <c r="C12" s="20">
        <f ca="1">SLOPE(INDIRECT($G$11):G992,INDIRECT($F$11):F992)</f>
        <v>5.0007111049594235E-7</v>
      </c>
      <c r="D12" s="1"/>
      <c r="E12" s="8"/>
    </row>
    <row r="13" spans="1:7" x14ac:dyDescent="0.2">
      <c r="A13" s="8" t="s">
        <v>18</v>
      </c>
      <c r="B13" s="8"/>
      <c r="C13" s="1" t="s">
        <v>13</v>
      </c>
      <c r="D13" s="12" t="s">
        <v>37</v>
      </c>
      <c r="E13" s="9">
        <v>1</v>
      </c>
    </row>
    <row r="14" spans="1:7" x14ac:dyDescent="0.2">
      <c r="A14" s="8"/>
      <c r="B14" s="8"/>
      <c r="C14" s="8"/>
      <c r="D14" s="12" t="s">
        <v>32</v>
      </c>
      <c r="E14" s="13">
        <f ca="1">NOW()+15018.5+$C$9/24</f>
        <v>60171.54954594907</v>
      </c>
    </row>
    <row r="15" spans="1:7" x14ac:dyDescent="0.2">
      <c r="A15" s="10" t="s">
        <v>17</v>
      </c>
      <c r="B15" s="8"/>
      <c r="C15" s="11">
        <f ca="1">(C7+C11)+(C8+C12)*INT(MAX(F21:F3533))</f>
        <v>59665.697351090406</v>
      </c>
      <c r="D15" s="12" t="s">
        <v>38</v>
      </c>
      <c r="E15" s="13">
        <f ca="1">ROUND(2*(E14-$C$7)/$C$8,0)/2+E13</f>
        <v>20222</v>
      </c>
    </row>
    <row r="16" spans="1:7" x14ac:dyDescent="0.2">
      <c r="A16" s="14" t="s">
        <v>4</v>
      </c>
      <c r="B16" s="8"/>
      <c r="C16" s="15">
        <f ca="1">+C8+C12</f>
        <v>0.31421850007111052</v>
      </c>
      <c r="D16" s="12" t="s">
        <v>39</v>
      </c>
      <c r="E16" s="22">
        <f ca="1">ROUND(2*(E14-$C$15)/$C$16,0)/2+E13</f>
        <v>1611</v>
      </c>
    </row>
    <row r="17" spans="1:18" ht="13.5" thickBot="1" x14ac:dyDescent="0.25">
      <c r="A17" s="12" t="s">
        <v>29</v>
      </c>
      <c r="B17" s="8"/>
      <c r="C17" s="8">
        <f>COUNT(C21:C2191)</f>
        <v>20</v>
      </c>
      <c r="D17" s="12" t="s">
        <v>33</v>
      </c>
      <c r="E17" s="16">
        <f ca="1">+$C$15+$C$16*E16-15018.5-$C$9/24</f>
        <v>45153.799188038298</v>
      </c>
    </row>
    <row r="18" spans="1:18" ht="14.25" thickTop="1" thickBot="1" x14ac:dyDescent="0.25">
      <c r="A18" s="14" t="s">
        <v>5</v>
      </c>
      <c r="B18" s="8"/>
      <c r="C18" s="17">
        <f ca="1">+C15</f>
        <v>59665.697351090406</v>
      </c>
      <c r="D18" s="18">
        <f ca="1">+C16</f>
        <v>0.31421850007111052</v>
      </c>
      <c r="E18" s="19" t="s">
        <v>34</v>
      </c>
    </row>
    <row r="19" spans="1:18" ht="13.5" thickTop="1" x14ac:dyDescent="0.2">
      <c r="A19" s="23" t="s">
        <v>35</v>
      </c>
      <c r="E19" s="24">
        <v>21</v>
      </c>
    </row>
    <row r="20" spans="1:18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5" t="s">
        <v>46</v>
      </c>
      <c r="I20" s="5" t="s">
        <v>28</v>
      </c>
      <c r="J20" s="5" t="s">
        <v>51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14</v>
      </c>
      <c r="R20" s="25" t="s">
        <v>36</v>
      </c>
    </row>
    <row r="21" spans="1:18" s="34" customFormat="1" ht="12" customHeight="1" x14ac:dyDescent="0.2">
      <c r="A21" s="26" t="s">
        <v>42</v>
      </c>
      <c r="C21" s="35">
        <v>53817.777300000002</v>
      </c>
      <c r="D21" s="35" t="s">
        <v>13</v>
      </c>
      <c r="E21" s="34">
        <f>+(C21-C$7)/C$8</f>
        <v>0</v>
      </c>
      <c r="F21" s="34">
        <f>ROUND(2*E21,0)/2</f>
        <v>0</v>
      </c>
      <c r="G21" s="34">
        <f>+C21-(C$7+F21*C$8)</f>
        <v>0</v>
      </c>
      <c r="H21" s="34">
        <f>+G21</f>
        <v>0</v>
      </c>
      <c r="O21" s="34">
        <f ca="1">+C$11+C$12*$F21</f>
        <v>-4.5373303096040308E-4</v>
      </c>
      <c r="Q21" s="36">
        <f>+C21-15018.5</f>
        <v>38799.277300000002</v>
      </c>
    </row>
    <row r="22" spans="1:18" s="34" customFormat="1" ht="12" customHeight="1" x14ac:dyDescent="0.2">
      <c r="A22" s="32" t="s">
        <v>49</v>
      </c>
      <c r="B22" s="33" t="s">
        <v>47</v>
      </c>
      <c r="C22" s="37">
        <v>53817.777300000002</v>
      </c>
      <c r="D22" s="38">
        <v>0</v>
      </c>
      <c r="E22" s="34">
        <f>+(C22-C$7)/C$8</f>
        <v>0</v>
      </c>
      <c r="F22" s="34">
        <f>ROUND(2*E22,0)/2</f>
        <v>0</v>
      </c>
      <c r="G22" s="34">
        <f>+C22-(C$7+F22*C$8)</f>
        <v>0</v>
      </c>
      <c r="I22" s="34">
        <f>+G22</f>
        <v>0</v>
      </c>
      <c r="O22" s="34">
        <f ca="1">+C$11+C$12*$F22</f>
        <v>-4.5373303096040308E-4</v>
      </c>
      <c r="Q22" s="36">
        <f>+C22-15018.5</f>
        <v>38799.277300000002</v>
      </c>
    </row>
    <row r="23" spans="1:18" s="34" customFormat="1" ht="12" customHeight="1" x14ac:dyDescent="0.2">
      <c r="A23" s="32" t="s">
        <v>49</v>
      </c>
      <c r="B23" s="33" t="s">
        <v>47</v>
      </c>
      <c r="C23" s="37">
        <v>54210.866199999997</v>
      </c>
      <c r="D23" s="38">
        <v>1E-3</v>
      </c>
      <c r="E23" s="34">
        <f>+(C23-C$7)/C$8</f>
        <v>1251.0069442234219</v>
      </c>
      <c r="F23" s="34">
        <f>ROUND(2*E23,0)/2</f>
        <v>1251</v>
      </c>
      <c r="G23" s="34">
        <f>+C23-(C$7+F23*C$8)</f>
        <v>2.1819999965373427E-3</v>
      </c>
      <c r="J23" s="34">
        <f>+G23</f>
        <v>2.1819999965373427E-3</v>
      </c>
      <c r="O23" s="34">
        <f ca="1">+C$11+C$12*$F23</f>
        <v>1.718559282700208E-4</v>
      </c>
      <c r="Q23" s="36">
        <f>+C23-15018.5</f>
        <v>39192.366199999997</v>
      </c>
    </row>
    <row r="24" spans="1:18" s="34" customFormat="1" ht="12" customHeight="1" x14ac:dyDescent="0.2">
      <c r="A24" s="32" t="s">
        <v>49</v>
      </c>
      <c r="B24" s="33" t="s">
        <v>45</v>
      </c>
      <c r="C24" s="37">
        <v>55291.933599999997</v>
      </c>
      <c r="D24" s="38">
        <v>2.0000000000000001E-4</v>
      </c>
      <c r="E24" s="34">
        <f>+(C24-C$7)/C$8</f>
        <v>4691.5081249323566</v>
      </c>
      <c r="F24" s="34">
        <f>ROUND(2*E24,0)/2</f>
        <v>4691.5</v>
      </c>
      <c r="G24" s="34">
        <f>+C24-(C$7+F24*C$8)</f>
        <v>2.5529999984428287E-3</v>
      </c>
      <c r="J24" s="34">
        <f>+G24</f>
        <v>2.5529999984428287E-3</v>
      </c>
      <c r="O24" s="34">
        <f ca="1">+C$11+C$12*$F24</f>
        <v>1.8923505839313105E-3</v>
      </c>
      <c r="Q24" s="36">
        <f>+C24-15018.5</f>
        <v>40273.433599999997</v>
      </c>
    </row>
    <row r="25" spans="1:18" s="34" customFormat="1" ht="12" customHeight="1" x14ac:dyDescent="0.2">
      <c r="A25" s="32" t="s">
        <v>49</v>
      </c>
      <c r="B25" s="33" t="s">
        <v>47</v>
      </c>
      <c r="C25" s="37">
        <v>55293.976600000002</v>
      </c>
      <c r="D25" s="38">
        <v>2.0000000000000001E-4</v>
      </c>
      <c r="E25" s="34">
        <f>+(C25-C$7)/C$8</f>
        <v>4698.0099803321273</v>
      </c>
      <c r="F25" s="34">
        <f>ROUND(2*E25,0)/2</f>
        <v>4698</v>
      </c>
      <c r="G25" s="34">
        <f>+C25-(C$7+F25*C$8)</f>
        <v>3.1359999993583187E-3</v>
      </c>
      <c r="J25" s="34">
        <f>+G25</f>
        <v>3.1359999993583187E-3</v>
      </c>
      <c r="O25" s="34">
        <f ca="1">+C$11+C$12*$F25</f>
        <v>1.8956010461495341E-3</v>
      </c>
      <c r="Q25" s="36">
        <f>+C25-15018.5</f>
        <v>40275.476600000002</v>
      </c>
    </row>
    <row r="26" spans="1:18" s="34" customFormat="1" ht="12" customHeight="1" x14ac:dyDescent="0.2">
      <c r="A26" s="32" t="s">
        <v>49</v>
      </c>
      <c r="B26" s="33" t="s">
        <v>47</v>
      </c>
      <c r="C26" s="37">
        <v>55311.886899999998</v>
      </c>
      <c r="D26" s="38">
        <v>2.0000000000000001E-4</v>
      </c>
      <c r="E26" s="34">
        <f>+(C26-C$7)/C$8</f>
        <v>4755.0095793366263</v>
      </c>
      <c r="F26" s="34">
        <f>ROUND(2*E26,0)/2</f>
        <v>4755</v>
      </c>
      <c r="G26" s="34">
        <f>+C26-(C$7+F26*C$8)</f>
        <v>3.0099999930826016E-3</v>
      </c>
      <c r="J26" s="34">
        <f>+G26</f>
        <v>3.0099999930826016E-3</v>
      </c>
      <c r="O26" s="34">
        <f ca="1">+C$11+C$12*$F26</f>
        <v>1.9241050994478026E-3</v>
      </c>
      <c r="Q26" s="36">
        <f>+C26-15018.5</f>
        <v>40293.386899999998</v>
      </c>
    </row>
    <row r="27" spans="1:18" s="34" customFormat="1" ht="12" customHeight="1" x14ac:dyDescent="0.2">
      <c r="A27" s="30" t="s">
        <v>44</v>
      </c>
      <c r="B27" s="31" t="s">
        <v>45</v>
      </c>
      <c r="C27" s="30">
        <v>55721.783199999998</v>
      </c>
      <c r="D27" s="30">
        <v>5.0000000000000001E-4</v>
      </c>
      <c r="E27" s="34">
        <f>+(C27-C$7)/C$8</f>
        <v>6059.5061390499477</v>
      </c>
      <c r="F27" s="34">
        <f>ROUND(2*E27,0)/2</f>
        <v>6059.5</v>
      </c>
      <c r="G27" s="34">
        <f>+C27-(C$7+F27*C$8)</f>
        <v>1.9289999981992878E-3</v>
      </c>
      <c r="I27" s="34">
        <f>+G27</f>
        <v>1.9289999981992878E-3</v>
      </c>
      <c r="O27" s="34">
        <f ca="1">+C$11+C$12*$F27</f>
        <v>2.5764478630897598E-3</v>
      </c>
      <c r="Q27" s="36">
        <f>+C27-15018.5</f>
        <v>40703.283199999998</v>
      </c>
    </row>
    <row r="28" spans="1:18" s="34" customFormat="1" ht="12" customHeight="1" x14ac:dyDescent="0.2">
      <c r="A28" s="32" t="s">
        <v>49</v>
      </c>
      <c r="B28" s="33" t="s">
        <v>45</v>
      </c>
      <c r="C28" s="37">
        <v>55721.783199999998</v>
      </c>
      <c r="D28" s="38">
        <v>5.0000000000000001E-4</v>
      </c>
      <c r="E28" s="34">
        <f>+(C28-C$7)/C$8</f>
        <v>6059.5061390499477</v>
      </c>
      <c r="F28" s="34">
        <f>ROUND(2*E28,0)/2</f>
        <v>6059.5</v>
      </c>
      <c r="G28" s="34">
        <f>+C28-(C$7+F28*C$8)</f>
        <v>1.9289999981992878E-3</v>
      </c>
      <c r="J28" s="34">
        <f>+G28</f>
        <v>1.9289999981992878E-3</v>
      </c>
      <c r="O28" s="34">
        <f ca="1">+C$11+C$12*$F28</f>
        <v>2.5764478630897598E-3</v>
      </c>
      <c r="Q28" s="36">
        <f>+C28-15018.5</f>
        <v>40703.283199999998</v>
      </c>
    </row>
    <row r="29" spans="1:18" s="34" customFormat="1" ht="12" customHeight="1" x14ac:dyDescent="0.2">
      <c r="A29" s="32" t="s">
        <v>49</v>
      </c>
      <c r="B29" s="33" t="s">
        <v>47</v>
      </c>
      <c r="C29" s="37">
        <v>57089.418400000002</v>
      </c>
      <c r="D29" s="38">
        <v>2.9999999999999997E-4</v>
      </c>
      <c r="E29" s="34">
        <f>+(C29-C$7)/C$8</f>
        <v>10412.010451342701</v>
      </c>
      <c r="F29" s="34">
        <f>ROUND(2*E29,0)/2</f>
        <v>10412</v>
      </c>
      <c r="G29" s="34">
        <f>+C29-(C$7+F29*C$8)</f>
        <v>3.2839999985299073E-3</v>
      </c>
      <c r="J29" s="34">
        <f>+G29</f>
        <v>3.2839999985299073E-3</v>
      </c>
      <c r="O29" s="34">
        <f ca="1">+C$11+C$12*$F29</f>
        <v>4.7530073715233486E-3</v>
      </c>
      <c r="Q29" s="36">
        <f>+C29-15018.5</f>
        <v>42070.918400000002</v>
      </c>
    </row>
    <row r="30" spans="1:18" s="34" customFormat="1" ht="12" customHeight="1" x14ac:dyDescent="0.2">
      <c r="A30" s="32" t="s">
        <v>49</v>
      </c>
      <c r="B30" s="33" t="s">
        <v>47</v>
      </c>
      <c r="C30" s="37">
        <v>57126.496200000001</v>
      </c>
      <c r="D30" s="38">
        <v>8.0000000000000004E-4</v>
      </c>
      <c r="E30" s="34">
        <f>+(C30-C$7)/C$8</f>
        <v>10530.010693212991</v>
      </c>
      <c r="F30" s="34">
        <f>ROUND(2*E30,0)/2</f>
        <v>10530</v>
      </c>
      <c r="G30" s="34">
        <f>+C30-(C$7+F30*C$8)</f>
        <v>3.3600000024307519E-3</v>
      </c>
      <c r="J30" s="34">
        <f>+G30</f>
        <v>3.3600000024307519E-3</v>
      </c>
      <c r="O30" s="34">
        <f ca="1">+C$11+C$12*$F30</f>
        <v>4.8120157625618698E-3</v>
      </c>
      <c r="Q30" s="36">
        <f>+C30-15018.5</f>
        <v>42107.996200000001</v>
      </c>
    </row>
    <row r="31" spans="1:18" s="34" customFormat="1" ht="12" customHeight="1" x14ac:dyDescent="0.2">
      <c r="A31" s="32" t="s">
        <v>49</v>
      </c>
      <c r="B31" s="33" t="s">
        <v>45</v>
      </c>
      <c r="C31" s="37">
        <v>57126.653200000001</v>
      </c>
      <c r="D31" s="38">
        <v>8.9999999999999998E-4</v>
      </c>
      <c r="E31" s="34">
        <f>+(C31-C$7)/C$8</f>
        <v>10530.510346320068</v>
      </c>
      <c r="F31" s="34">
        <f>ROUND(2*E31,0)/2</f>
        <v>10530.5</v>
      </c>
      <c r="G31" s="34">
        <f>+C31-(C$7+F31*C$8)</f>
        <v>3.2510000019101426E-3</v>
      </c>
      <c r="J31" s="34">
        <f>+G31</f>
        <v>3.2510000019101426E-3</v>
      </c>
      <c r="O31" s="34">
        <f ca="1">+C$11+C$12*$F31</f>
        <v>4.812265798117118E-3</v>
      </c>
      <c r="Q31" s="36">
        <f>+C31-15018.5</f>
        <v>42108.153200000001</v>
      </c>
    </row>
    <row r="32" spans="1:18" s="34" customFormat="1" ht="12" customHeight="1" x14ac:dyDescent="0.2">
      <c r="A32" s="32" t="s">
        <v>49</v>
      </c>
      <c r="B32" s="33" t="s">
        <v>45</v>
      </c>
      <c r="C32" s="37">
        <v>57142.364300000001</v>
      </c>
      <c r="D32" s="38">
        <v>2.0000000000000001E-4</v>
      </c>
      <c r="E32" s="34">
        <f>+(C32-C$7)/C$8</f>
        <v>10580.510982820842</v>
      </c>
      <c r="F32" s="34">
        <f>ROUND(2*E32,0)/2</f>
        <v>10580.5</v>
      </c>
      <c r="G32" s="34">
        <f>+C32-(C$7+F32*C$8)</f>
        <v>3.4509999968577176E-3</v>
      </c>
      <c r="J32" s="34">
        <f>+G32</f>
        <v>3.4509999968577176E-3</v>
      </c>
      <c r="O32" s="34">
        <f ca="1">+C$11+C$12*$F32</f>
        <v>4.8372693536419152E-3</v>
      </c>
      <c r="Q32" s="36">
        <f>+C32-15018.5</f>
        <v>42123.864300000001</v>
      </c>
    </row>
    <row r="33" spans="1:17" s="34" customFormat="1" ht="12" customHeight="1" x14ac:dyDescent="0.2">
      <c r="A33" s="32" t="s">
        <v>49</v>
      </c>
      <c r="B33" s="33" t="s">
        <v>45</v>
      </c>
      <c r="C33" s="37">
        <v>57147.391900000002</v>
      </c>
      <c r="D33" s="38">
        <v>5.0000000000000001E-4</v>
      </c>
      <c r="E33" s="34">
        <f>+(C33-C$7)/C$8</f>
        <v>10596.51133926128</v>
      </c>
      <c r="F33" s="34">
        <f>ROUND(2*E33,0)/2</f>
        <v>10596.5</v>
      </c>
      <c r="G33" s="34">
        <f>+C33-(C$7+F33*C$8)</f>
        <v>3.5629999983939342E-3</v>
      </c>
      <c r="J33" s="34">
        <f>+G33</f>
        <v>3.5629999983939342E-3</v>
      </c>
      <c r="O33" s="34">
        <f ca="1">+C$11+C$12*$F33</f>
        <v>4.8452704914098499E-3</v>
      </c>
      <c r="Q33" s="36">
        <f>+C33-15018.5</f>
        <v>42128.891900000002</v>
      </c>
    </row>
    <row r="34" spans="1:17" s="34" customFormat="1" ht="12" customHeight="1" x14ac:dyDescent="0.2">
      <c r="A34" s="32" t="s">
        <v>49</v>
      </c>
      <c r="B34" s="33" t="s">
        <v>47</v>
      </c>
      <c r="C34" s="37">
        <v>57177.399400000002</v>
      </c>
      <c r="D34" s="38">
        <v>4.0000000000000002E-4</v>
      </c>
      <c r="E34" s="34">
        <f>+(C34-C$7)/C$8</f>
        <v>10692.010324042545</v>
      </c>
      <c r="F34" s="34">
        <f>ROUND(2*E34,0)/2</f>
        <v>10692</v>
      </c>
      <c r="G34" s="34">
        <f>+C34-(C$7+F34*C$8)</f>
        <v>3.2439999995403923E-3</v>
      </c>
      <c r="J34" s="34">
        <f>+G34</f>
        <v>3.2439999995403923E-3</v>
      </c>
      <c r="O34" s="34">
        <f ca="1">+C$11+C$12*$F34</f>
        <v>4.8930272824622128E-3</v>
      </c>
      <c r="Q34" s="36">
        <f>+C34-15018.5</f>
        <v>42158.899400000002</v>
      </c>
    </row>
    <row r="35" spans="1:17" s="34" customFormat="1" ht="12" customHeight="1" x14ac:dyDescent="0.2">
      <c r="A35" s="32" t="s">
        <v>49</v>
      </c>
      <c r="B35" s="33" t="s">
        <v>47</v>
      </c>
      <c r="C35" s="37">
        <v>57890.047200000001</v>
      </c>
      <c r="D35" s="38">
        <v>1E-3</v>
      </c>
      <c r="E35" s="34">
        <f>+(C35-C$7)/C$8</f>
        <v>12960.014703167863</v>
      </c>
      <c r="F35" s="34">
        <f>ROUND(2*E35,0)/2</f>
        <v>12960</v>
      </c>
      <c r="G35" s="34">
        <f>+C35-(C$7+F35*C$8)</f>
        <v>4.6199999997043051E-3</v>
      </c>
      <c r="J35" s="34">
        <f>+G35</f>
        <v>4.6199999997043051E-3</v>
      </c>
      <c r="O35" s="34">
        <f ca="1">+C$11+C$12*$F35</f>
        <v>6.0271885610670099E-3</v>
      </c>
      <c r="Q35" s="36">
        <f>+C35-15018.5</f>
        <v>42871.547200000001</v>
      </c>
    </row>
    <row r="36" spans="1:17" s="34" customFormat="1" ht="12" customHeight="1" x14ac:dyDescent="0.2">
      <c r="A36" s="38" t="s">
        <v>50</v>
      </c>
      <c r="B36" s="40" t="s">
        <v>45</v>
      </c>
      <c r="C36" s="41">
        <v>59297.591800000002</v>
      </c>
      <c r="D36" s="38">
        <v>1E-4</v>
      </c>
      <c r="E36" s="34">
        <f>+(C36-C$7)/C$8</f>
        <v>17439.530835279966</v>
      </c>
      <c r="F36" s="34">
        <f>ROUND(2*E36,0)/2</f>
        <v>17439.5</v>
      </c>
      <c r="G36" s="34">
        <f>+C36-(C$7+F36*C$8)</f>
        <v>9.6889999986160547E-3</v>
      </c>
      <c r="J36" s="34">
        <f>+G36</f>
        <v>9.6889999986160547E-3</v>
      </c>
      <c r="O36" s="34">
        <f ca="1">+C$11+C$12*$F36</f>
        <v>8.267257100533585E-3</v>
      </c>
      <c r="Q36" s="36">
        <f>+C36-15018.5</f>
        <v>44279.091800000002</v>
      </c>
    </row>
    <row r="37" spans="1:17" s="34" customFormat="1" ht="12" customHeight="1" x14ac:dyDescent="0.2">
      <c r="A37" s="32" t="s">
        <v>49</v>
      </c>
      <c r="B37" s="33" t="s">
        <v>47</v>
      </c>
      <c r="C37" s="37">
        <v>59644.017800000001</v>
      </c>
      <c r="D37" s="38">
        <v>2.0000000000000001E-4</v>
      </c>
      <c r="E37" s="34">
        <f>+(C37-C$7)/C$8</f>
        <v>18542.032919819998</v>
      </c>
      <c r="F37" s="34">
        <f>ROUND(2*E37,0)/2</f>
        <v>18542</v>
      </c>
      <c r="G37" s="34">
        <f>+C37-(C$7+F37*C$8)</f>
        <v>1.0344000002078246E-2</v>
      </c>
      <c r="J37" s="34">
        <f>+G37</f>
        <v>1.0344000002078246E-2</v>
      </c>
      <c r="O37" s="34">
        <f ca="1">+C$11+C$12*$F37</f>
        <v>8.8185854998553588E-3</v>
      </c>
      <c r="Q37" s="36">
        <f>+C37-15018.5</f>
        <v>44625.517800000001</v>
      </c>
    </row>
    <row r="38" spans="1:17" s="34" customFormat="1" ht="12" customHeight="1" x14ac:dyDescent="0.2">
      <c r="A38" s="32" t="s">
        <v>49</v>
      </c>
      <c r="B38" s="33" t="s">
        <v>47</v>
      </c>
      <c r="C38" s="37">
        <v>59663.812899999997</v>
      </c>
      <c r="D38" s="38">
        <v>2.0000000000000001E-4</v>
      </c>
      <c r="E38" s="34">
        <f>+(C38-C$7)/C$8</f>
        <v>18605.030902112532</v>
      </c>
      <c r="F38" s="34">
        <f>ROUND(2*E38,0)/2</f>
        <v>18605</v>
      </c>
      <c r="G38" s="34">
        <f>+C38-(C$7+F38*C$8)</f>
        <v>9.7099999984493479E-3</v>
      </c>
      <c r="J38" s="34">
        <f>+G38</f>
        <v>9.7099999984493479E-3</v>
      </c>
      <c r="O38" s="34">
        <f ca="1">+C$11+C$12*$F38</f>
        <v>8.8500899798166048E-3</v>
      </c>
      <c r="Q38" s="36">
        <f>+C38-15018.5</f>
        <v>44645.312899999997</v>
      </c>
    </row>
    <row r="39" spans="1:17" s="34" customFormat="1" ht="12" customHeight="1" x14ac:dyDescent="0.2">
      <c r="A39" s="32" t="s">
        <v>49</v>
      </c>
      <c r="B39" s="33" t="s">
        <v>45</v>
      </c>
      <c r="C39" s="37">
        <v>59663.970300000001</v>
      </c>
      <c r="D39" s="38">
        <v>2.0000000000000001E-4</v>
      </c>
      <c r="E39" s="34">
        <f>+(C39-C$7)/C$8</f>
        <v>18605.53182822117</v>
      </c>
      <c r="F39" s="34">
        <f>ROUND(2*E39,0)/2</f>
        <v>18605.5</v>
      </c>
      <c r="G39" s="34">
        <f>+C39-(C$7+F39*C$8)</f>
        <v>1.0001000002375804E-2</v>
      </c>
      <c r="J39" s="34">
        <f>+G39</f>
        <v>1.0001000002375804E-2</v>
      </c>
      <c r="O39" s="34">
        <f ca="1">+C$11+C$12*$F39</f>
        <v>8.8503400153718513E-3</v>
      </c>
      <c r="Q39" s="36">
        <f>+C39-15018.5</f>
        <v>44645.470300000001</v>
      </c>
    </row>
    <row r="40" spans="1:17" s="34" customFormat="1" ht="12" customHeight="1" x14ac:dyDescent="0.2">
      <c r="A40" s="32" t="s">
        <v>49</v>
      </c>
      <c r="B40" s="33" t="s">
        <v>45</v>
      </c>
      <c r="C40" s="37">
        <v>59665.855100000001</v>
      </c>
      <c r="D40" s="38">
        <v>2.0000000000000001E-4</v>
      </c>
      <c r="E40" s="34">
        <f>+(C40-C$7)/C$8</f>
        <v>18611.530211509205</v>
      </c>
      <c r="F40" s="34">
        <f>ROUND(2*E40,0)/2</f>
        <v>18611.5</v>
      </c>
      <c r="G40" s="34">
        <f>+C40-(C$7+F40*C$8)</f>
        <v>9.492999997746665E-3</v>
      </c>
      <c r="J40" s="34">
        <f>+G40</f>
        <v>9.492999997746665E-3</v>
      </c>
      <c r="O40" s="34">
        <f ca="1">+C$11+C$12*$F40</f>
        <v>8.8533404420348266E-3</v>
      </c>
      <c r="Q40" s="36">
        <f>+C40-15018.5</f>
        <v>44647.355100000001</v>
      </c>
    </row>
    <row r="41" spans="1:17" s="34" customFormat="1" ht="12" customHeight="1" x14ac:dyDescent="0.2">
      <c r="C41" s="35"/>
      <c r="D41" s="35"/>
    </row>
    <row r="42" spans="1:17" s="34" customFormat="1" ht="12" customHeight="1" x14ac:dyDescent="0.2">
      <c r="C42" s="35"/>
      <c r="D42" s="35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R42">
    <sortCondition ref="C21:C42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2023-08-15T01:11:20Z</dcterms:modified>
</cp:coreProperties>
</file>