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2181AC2-37EF-4D2A-9B29-D21AD1A53E7E}" xr6:coauthVersionLast="47" xr6:coauthVersionMax="47" xr10:uidLastSave="{00000000-0000-0000-0000-000000000000}"/>
  <bookViews>
    <workbookView xWindow="13965" yWindow="285" windowWidth="14520" windowHeight="141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/>
  <c r="G35" i="1" s="1"/>
  <c r="K35" i="1" s="1"/>
  <c r="Q35" i="1"/>
  <c r="E34" i="1"/>
  <c r="F34" i="1" s="1"/>
  <c r="G34" i="1" s="1"/>
  <c r="K34" i="1" s="1"/>
  <c r="Q34" i="1"/>
  <c r="E33" i="1"/>
  <c r="F33" i="1"/>
  <c r="G33" i="1"/>
  <c r="K33" i="1"/>
  <c r="D9" i="1"/>
  <c r="C9" i="1"/>
  <c r="E21" i="1"/>
  <c r="F21" i="1"/>
  <c r="G21" i="1"/>
  <c r="H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J25" i="1"/>
  <c r="E26" i="1"/>
  <c r="F26" i="1"/>
  <c r="G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Q33" i="1"/>
  <c r="Q28" i="1"/>
  <c r="Q29" i="1"/>
  <c r="Q30" i="1"/>
  <c r="Q31" i="1"/>
  <c r="Q32" i="1"/>
  <c r="Q21" i="1"/>
  <c r="Q22" i="1"/>
  <c r="Q23" i="1"/>
  <c r="Q24" i="1"/>
  <c r="Q25" i="1"/>
  <c r="J26" i="1"/>
  <c r="Q26" i="1"/>
  <c r="Q27" i="1"/>
  <c r="F16" i="1"/>
  <c r="F17" i="1" s="1"/>
  <c r="C17" i="1"/>
  <c r="C12" i="1"/>
  <c r="C11" i="1"/>
  <c r="O35" i="1" l="1"/>
  <c r="S35" i="1" s="1"/>
  <c r="O34" i="1"/>
  <c r="S34" i="1" s="1"/>
  <c r="C16" i="1"/>
  <c r="D18" i="1" s="1"/>
  <c r="O22" i="1"/>
  <c r="S22" i="1" s="1"/>
  <c r="O31" i="1"/>
  <c r="S31" i="1" s="1"/>
  <c r="O27" i="1"/>
  <c r="S27" i="1" s="1"/>
  <c r="O21" i="1"/>
  <c r="S21" i="1" s="1"/>
  <c r="O32" i="1"/>
  <c r="S32" i="1" s="1"/>
  <c r="O29" i="1"/>
  <c r="S29" i="1" s="1"/>
  <c r="O25" i="1"/>
  <c r="S25" i="1" s="1"/>
  <c r="O23" i="1"/>
  <c r="S23" i="1" s="1"/>
  <c r="C15" i="1"/>
  <c r="O28" i="1"/>
  <c r="S28" i="1" s="1"/>
  <c r="O24" i="1"/>
  <c r="S24" i="1" s="1"/>
  <c r="O33" i="1"/>
  <c r="S33" i="1" s="1"/>
  <c r="O30" i="1"/>
  <c r="S30" i="1" s="1"/>
  <c r="O26" i="1"/>
  <c r="S26" i="1" s="1"/>
  <c r="F18" i="1" l="1"/>
  <c r="F19" i="1" s="1"/>
  <c r="S19" i="1"/>
  <c r="C18" i="1"/>
</calcChain>
</file>

<file path=xl/sharedStrings.xml><?xml version="1.0" encoding="utf-8"?>
<sst xmlns="http://schemas.openxmlformats.org/spreadsheetml/2006/main" count="83" uniqueCount="58">
  <si>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</si>
  <si>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</si>
  <si>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</si>
  <si>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</si>
  <si>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</si>
  <si>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</si>
  <si>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</si>
  <si>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</si>
  <si>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</si>
  <si>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</si>
  <si>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</si>
  <si>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</si>
  <si>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</si>
  <si>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</si>
  <si>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</si>
  <si>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</si>
  <si>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</si>
  <si>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</si>
  <si>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</si>
  <si>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</si>
  <si>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</si>
  <si>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</si>
  <si>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</si>
  <si>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</si>
  <si>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</si>
  <si>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</si>
  <si>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</si>
  <si>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</si>
  <si>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</si>
  <si>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</si>
  <si>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</si>
  <si>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</si>
  <si>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</si>
  <si>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</si>
  <si>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</si>
  <si>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</si>
  <si>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</si>
  <si>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</si>
  <si>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</si>
  <si>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G4190-1948</t>
  </si>
  <si>
    <t>G4190-1948_Dra.xls</t>
  </si>
  <si>
    <t>EW</t>
  </si>
  <si>
    <t>Dra</t>
  </si>
  <si>
    <t>VSX</t>
  </si>
  <si>
    <t>OEJV 0160</t>
  </si>
  <si>
    <t>I</t>
  </si>
  <si>
    <t>IBVS 6048</t>
  </si>
  <si>
    <t>IBVS 6118</t>
  </si>
  <si>
    <t>IBVS 6196</t>
  </si>
  <si>
    <t>0.0001</t>
  </si>
  <si>
    <t>II</t>
  </si>
  <si>
    <t>pg</t>
  </si>
  <si>
    <t>vis</t>
  </si>
  <si>
    <t>PE</t>
  </si>
  <si>
    <t>CCD</t>
  </si>
  <si>
    <t>JBAV, 60</t>
  </si>
  <si>
    <t>OEJV 234</t>
  </si>
  <si>
    <t>V0554 Dra / GSC 4190-1948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</si>
</sst>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4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30" fillId="0" borderId="0" xfId="41" applyFont="1" applyAlignment="1">
      <alignment wrapText="1"/>
    </xf>
    <xf numFmtId="0" fontId="30" fillId="0" borderId="0" xfId="41" applyFont="1" applyAlignment="1">
      <alignment horizontal="center" wrapText="1"/>
    </xf>
    <xf numFmtId="0" fontId="30" fillId="0" borderId="0" xfId="41" applyFont="1" applyAlignment="1">
      <alignment horizontal="left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 applyProtection="1">
      <alignment vertical="center" wrapText="1"/>
      <protection locked="0"/>
    </xf>
    <xf numFmtId="0" fontId="32" fillId="0" borderId="0" xfId="0" applyFont="1" applyAlignment="1">
      <alignment horizontal="center"/>
    </xf>
    <xf numFmtId="166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V0554 Dra /</a:t>
            </a:r>
            <a:r>
              <a:rPr lang="en-AU" baseline="0"/>
              <a:t> </a:t>
            </a:r>
            <a:r>
              <a:rPr lang="en-AU"/>
              <a:t>GSC 4190-1948 - O-C Diagr.</a:t>
            </a:r>
          </a:p>
        </c:rich>
      </c:tx>
      <c:layout>
        <c:manualLayout>
          <c:xMode val="edge"/>
          <c:yMode val="edge"/>
          <c:x val="0.3532684283727399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17107093184978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  <c:pt idx="14">
                  <c:v>8350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F8-4DEA-B6BC-11CE2E1BD8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  <c:pt idx="14">
                  <c:v>8350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F8-4DEA-B6BC-11CE2E1BD8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  <c:pt idx="14">
                  <c:v>8350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4">
                  <c:v>2.7688899936038069E-3</c:v>
                </c:pt>
                <c:pt idx="5">
                  <c:v>1.0549259997787885E-2</c:v>
                </c:pt>
                <c:pt idx="6">
                  <c:v>8.0650699965190142E-3</c:v>
                </c:pt>
                <c:pt idx="7">
                  <c:v>3.4712859996943735E-2</c:v>
                </c:pt>
                <c:pt idx="8">
                  <c:v>2.8503879999334458E-2</c:v>
                </c:pt>
                <c:pt idx="9">
                  <c:v>3.2397889997810125E-2</c:v>
                </c:pt>
                <c:pt idx="10">
                  <c:v>9.4485699955839664E-3</c:v>
                </c:pt>
                <c:pt idx="11">
                  <c:v>4.7808500021346845E-3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F8-4DEA-B6BC-11CE2E1BD8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  <c:pt idx="14">
                  <c:v>8350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2.4300000004586764E-3</c:v>
                </c:pt>
                <c:pt idx="2">
                  <c:v>3.6899999977322295E-3</c:v>
                </c:pt>
                <c:pt idx="3">
                  <c:v>5.2299999952083454E-3</c:v>
                </c:pt>
                <c:pt idx="12">
                  <c:v>-1.1091750006016809E-2</c:v>
                </c:pt>
                <c:pt idx="13">
                  <c:v>-6.3088449998758733E-2</c:v>
                </c:pt>
                <c:pt idx="14">
                  <c:v>-6.9643000002542976E-2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F8-4DEA-B6BC-11CE2E1BD8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  <c:pt idx="14">
                  <c:v>8350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F8-4DEA-B6BC-11CE2E1BD8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  <c:pt idx="14">
                  <c:v>8350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F8-4DEA-B6BC-11CE2E1BD8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  <c:pt idx="14">
                  <c:v>8350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F8-4DEA-B6BC-11CE2E1BD8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  <c:pt idx="14">
                  <c:v>8350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7.3793020071637547E-3</c:v>
                </c:pt>
                <c:pt idx="1">
                  <c:v>7.3793020071637547E-3</c:v>
                </c:pt>
                <c:pt idx="2">
                  <c:v>7.3793020071637547E-3</c:v>
                </c:pt>
                <c:pt idx="3">
                  <c:v>7.3793020071637547E-3</c:v>
                </c:pt>
                <c:pt idx="4">
                  <c:v>1.7447173966042579E-3</c:v>
                </c:pt>
                <c:pt idx="5">
                  <c:v>7.0872317418175894E-4</c:v>
                </c:pt>
                <c:pt idx="6">
                  <c:v>-8.2479164461583127E-5</c:v>
                </c:pt>
                <c:pt idx="7">
                  <c:v>3.4105330175480869E-2</c:v>
                </c:pt>
                <c:pt idx="8">
                  <c:v>3.2785202516528993E-2</c:v>
                </c:pt>
                <c:pt idx="9">
                  <c:v>3.2780831232890086E-2</c:v>
                </c:pt>
                <c:pt idx="10">
                  <c:v>7.1301388397456856E-3</c:v>
                </c:pt>
                <c:pt idx="11">
                  <c:v>7.007742897856108E-3</c:v>
                </c:pt>
                <c:pt idx="12">
                  <c:v>-2.2454708828420857E-2</c:v>
                </c:pt>
                <c:pt idx="13">
                  <c:v>-5.8867501540570279E-2</c:v>
                </c:pt>
                <c:pt idx="14">
                  <c:v>-6.562113476269163E-2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F8-4DEA-B6BC-11CE2E1BD8D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  <c:pt idx="14">
                  <c:v>8350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F8-4DEA-B6BC-11CE2E1BD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69472"/>
        <c:axId val="1"/>
      </c:scatterChart>
      <c:valAx>
        <c:axId val="71816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69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22114047287898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66675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E0D6F9-1E12-648C-A600-B29C6ABF6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57</v>
      </c>
      <c r="E1" t="s">
        <v>40</v>
      </c>
    </row>
    <row r="2" spans="1:6" x14ac:dyDescent="0.2">
      <c r="A2" t="s">
        <v>23</v>
      </c>
      <c r="B2" t="s">
        <v>41</v>
      </c>
      <c r="C2" s="30" t="s">
        <v>38</v>
      </c>
      <c r="D2" s="3" t="s">
        <v>42</v>
      </c>
      <c r="E2" s="31" t="s">
        <v>39</v>
      </c>
      <c r="F2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55629.645210000002</v>
      </c>
      <c r="D7" s="29" t="s">
        <v>43</v>
      </c>
    </row>
    <row r="8" spans="1:6" x14ac:dyDescent="0.2">
      <c r="A8" t="s">
        <v>3</v>
      </c>
      <c r="C8" s="8">
        <v>0.48841198000000002</v>
      </c>
      <c r="D8" s="29" t="s">
        <v>43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INTERCEPT(INDIRECT($D$9):G991,INDIRECT($C$9):F991)</f>
        <v>7.3793020071637547E-3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SLOPE(INDIRECT($D$9):G991,INDIRECT($C$9):F991)</f>
        <v>-8.7425672778269927E-6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59707.819621865237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0.48840323743272218</v>
      </c>
      <c r="E16" s="14" t="s">
        <v>30</v>
      </c>
      <c r="F16" s="15">
        <f ca="1">NOW()+15018.5+$C$5/24</f>
        <v>60210.74064895833</v>
      </c>
    </row>
    <row r="17" spans="1:21" ht="13.5" thickBot="1" x14ac:dyDescent="0.25">
      <c r="A17" s="14" t="s">
        <v>27</v>
      </c>
      <c r="B17" s="10"/>
      <c r="C17" s="10">
        <f>COUNT(C21:C2190)</f>
        <v>15</v>
      </c>
      <c r="E17" s="14" t="s">
        <v>35</v>
      </c>
      <c r="F17" s="15">
        <f ca="1">ROUND(2*(F16-$C$7)/$C$8,0)/2+F15</f>
        <v>9380.5</v>
      </c>
    </row>
    <row r="18" spans="1:21" ht="14.25" thickTop="1" thickBot="1" x14ac:dyDescent="0.25">
      <c r="A18" s="16" t="s">
        <v>5</v>
      </c>
      <c r="B18" s="10"/>
      <c r="C18" s="19">
        <f ca="1">+C15</f>
        <v>59707.819621865237</v>
      </c>
      <c r="D18" s="20">
        <f ca="1">+C16</f>
        <v>0.48840323743272218</v>
      </c>
      <c r="E18" s="14" t="s">
        <v>36</v>
      </c>
      <c r="F18" s="23">
        <f ca="1">ROUND(2*(F16-$C$15)/$C$16,0)/2+F15</f>
        <v>1030.5</v>
      </c>
    </row>
    <row r="19" spans="1:21" ht="13.5" thickTop="1" x14ac:dyDescent="0.2">
      <c r="E19" s="14" t="s">
        <v>31</v>
      </c>
      <c r="F19" s="18">
        <f ca="1">+$C$15+$C$16*F18-15018.5-$C$5/24</f>
        <v>45193.014991372991</v>
      </c>
      <c r="S19">
        <f ca="1">SQRT(SUM(S21:S49)/(COUNT(S21:S49)-1))</f>
        <v>5.6929534250349974E-3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52</v>
      </c>
      <c r="J20" s="7" t="s">
        <v>53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2" t="s">
        <v>44</v>
      </c>
      <c r="B21" s="33" t="s">
        <v>45</v>
      </c>
      <c r="C21" s="34">
        <v>55629.645210000002</v>
      </c>
      <c r="D21" s="34">
        <v>5.0000000000000001E-4</v>
      </c>
      <c r="E21">
        <f t="shared" ref="E21:E27" si="0">+(C21-C$7)/C$8</f>
        <v>0</v>
      </c>
      <c r="F21">
        <f t="shared" ref="F21:F33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7.3793020071637547E-3</v>
      </c>
      <c r="Q21" s="2">
        <f t="shared" ref="Q21:Q27" si="4">+C21-15018.5</f>
        <v>40611.145210000002</v>
      </c>
      <c r="S21">
        <f t="shared" ref="S21:S27" ca="1" si="5">+(O21-G21)^2</f>
        <v>5.4454098112931019E-5</v>
      </c>
    </row>
    <row r="22" spans="1:21" x14ac:dyDescent="0.2">
      <c r="A22" s="32" t="s">
        <v>44</v>
      </c>
      <c r="B22" s="33" t="s">
        <v>45</v>
      </c>
      <c r="C22" s="34">
        <v>55629.647640000003</v>
      </c>
      <c r="D22" s="34">
        <v>2.9999999999999997E-4</v>
      </c>
      <c r="E22">
        <f t="shared" si="0"/>
        <v>4.9753079366699326E-3</v>
      </c>
      <c r="F22">
        <f t="shared" si="1"/>
        <v>0</v>
      </c>
      <c r="G22">
        <f t="shared" si="2"/>
        <v>2.4300000004586764E-3</v>
      </c>
      <c r="K22">
        <f>+G22</f>
        <v>2.4300000004586764E-3</v>
      </c>
      <c r="O22">
        <f t="shared" ca="1" si="3"/>
        <v>7.3793020071637547E-3</v>
      </c>
      <c r="Q22" s="2">
        <f t="shared" si="4"/>
        <v>40611.147640000003</v>
      </c>
      <c r="S22">
        <f t="shared" ca="1" si="5"/>
        <v>2.4495590353574916E-5</v>
      </c>
    </row>
    <row r="23" spans="1:21" x14ac:dyDescent="0.2">
      <c r="A23" s="32" t="s">
        <v>44</v>
      </c>
      <c r="B23" s="33" t="s">
        <v>45</v>
      </c>
      <c r="C23" s="34">
        <v>55629.6489</v>
      </c>
      <c r="D23" s="34">
        <v>5.9999999999999995E-4</v>
      </c>
      <c r="E23">
        <f t="shared" si="0"/>
        <v>7.5550972310962344E-3</v>
      </c>
      <c r="F23">
        <f t="shared" si="1"/>
        <v>0</v>
      </c>
      <c r="G23">
        <f t="shared" si="2"/>
        <v>3.6899999977322295E-3</v>
      </c>
      <c r="K23">
        <f>+G23</f>
        <v>3.6899999977322295E-3</v>
      </c>
      <c r="O23">
        <f t="shared" ca="1" si="3"/>
        <v>7.3793020071637547E-3</v>
      </c>
      <c r="Q23" s="2">
        <f t="shared" si="4"/>
        <v>40611.1489</v>
      </c>
      <c r="S23">
        <f t="shared" ca="1" si="5"/>
        <v>1.361094931679549E-5</v>
      </c>
    </row>
    <row r="24" spans="1:21" x14ac:dyDescent="0.2">
      <c r="A24" s="32" t="s">
        <v>44</v>
      </c>
      <c r="B24" s="33" t="s">
        <v>45</v>
      </c>
      <c r="C24" s="34">
        <v>55629.650439999998</v>
      </c>
      <c r="D24" s="34">
        <v>5.0000000000000001E-4</v>
      </c>
      <c r="E24">
        <f t="shared" si="0"/>
        <v>1.070817303705029E-2</v>
      </c>
      <c r="F24">
        <f t="shared" si="1"/>
        <v>0</v>
      </c>
      <c r="G24">
        <f t="shared" si="2"/>
        <v>5.2299999952083454E-3</v>
      </c>
      <c r="K24">
        <f>+G24</f>
        <v>5.2299999952083454E-3</v>
      </c>
      <c r="O24">
        <f t="shared" ca="1" si="3"/>
        <v>7.3793020071637547E-3</v>
      </c>
      <c r="Q24" s="2">
        <f t="shared" si="4"/>
        <v>40611.150439999998</v>
      </c>
      <c r="S24">
        <f t="shared" ca="1" si="5"/>
        <v>4.6194991385955705E-6</v>
      </c>
    </row>
    <row r="25" spans="1:21" x14ac:dyDescent="0.2">
      <c r="A25" s="32" t="s">
        <v>46</v>
      </c>
      <c r="B25" s="33" t="s">
        <v>45</v>
      </c>
      <c r="C25" s="34">
        <v>55944.429499999998</v>
      </c>
      <c r="D25" s="34">
        <v>2.0999999999999999E-3</v>
      </c>
      <c r="E25">
        <f t="shared" si="0"/>
        <v>644.50566916887658</v>
      </c>
      <c r="F25">
        <f t="shared" si="1"/>
        <v>644.5</v>
      </c>
      <c r="G25">
        <f t="shared" si="2"/>
        <v>2.7688899936038069E-3</v>
      </c>
      <c r="J25">
        <f t="shared" ref="J25:J32" si="6">+G25</f>
        <v>2.7688899936038069E-3</v>
      </c>
      <c r="O25">
        <f t="shared" ca="1" si="3"/>
        <v>1.7447173966042579E-3</v>
      </c>
      <c r="Q25" s="2">
        <f t="shared" si="4"/>
        <v>40925.929499999998</v>
      </c>
      <c r="S25">
        <f t="shared" ca="1" si="5"/>
        <v>1.0489295084448006E-6</v>
      </c>
    </row>
    <row r="26" spans="1:21" x14ac:dyDescent="0.2">
      <c r="A26" s="32" t="s">
        <v>46</v>
      </c>
      <c r="B26" s="33" t="s">
        <v>45</v>
      </c>
      <c r="C26" s="34">
        <v>56002.314100000003</v>
      </c>
      <c r="D26" s="34">
        <v>2.3999999999999998E-3</v>
      </c>
      <c r="E26">
        <f t="shared" si="0"/>
        <v>763.02159910164528</v>
      </c>
      <c r="F26">
        <f t="shared" si="1"/>
        <v>763</v>
      </c>
      <c r="G26">
        <f t="shared" si="2"/>
        <v>1.0549259997787885E-2</v>
      </c>
      <c r="J26">
        <f t="shared" si="6"/>
        <v>1.0549259997787885E-2</v>
      </c>
      <c r="O26">
        <f t="shared" ca="1" si="3"/>
        <v>7.0872317418175894E-4</v>
      </c>
      <c r="Q26" s="2">
        <f t="shared" si="4"/>
        <v>40983.814100000003</v>
      </c>
      <c r="S26">
        <f t="shared" ca="1" si="5"/>
        <v>9.6836164976748157E-5</v>
      </c>
    </row>
    <row r="27" spans="1:21" x14ac:dyDescent="0.2">
      <c r="A27" s="32" t="s">
        <v>46</v>
      </c>
      <c r="B27" s="33" t="s">
        <v>45</v>
      </c>
      <c r="C27" s="34">
        <v>56046.512900000002</v>
      </c>
      <c r="D27" s="34">
        <v>2.8E-3</v>
      </c>
      <c r="E27">
        <f t="shared" si="0"/>
        <v>853.51651284229172</v>
      </c>
      <c r="F27">
        <f t="shared" si="1"/>
        <v>853.5</v>
      </c>
      <c r="G27">
        <f t="shared" si="2"/>
        <v>8.0650699965190142E-3</v>
      </c>
      <c r="J27">
        <f t="shared" si="6"/>
        <v>8.0650699965190142E-3</v>
      </c>
      <c r="O27">
        <f t="shared" ca="1" si="3"/>
        <v>-8.2479164461583127E-5</v>
      </c>
      <c r="Q27" s="2">
        <f t="shared" si="4"/>
        <v>41028.012900000002</v>
      </c>
      <c r="S27">
        <f t="shared" ca="1" si="5"/>
        <v>6.6382557330595631E-5</v>
      </c>
    </row>
    <row r="28" spans="1:21" x14ac:dyDescent="0.2">
      <c r="A28" s="35" t="s">
        <v>47</v>
      </c>
      <c r="B28" s="36" t="s">
        <v>45</v>
      </c>
      <c r="C28" s="37">
        <v>54136.604500000001</v>
      </c>
      <c r="D28" s="38">
        <v>2.3999999999999998E-3</v>
      </c>
      <c r="E28">
        <f t="shared" ref="E28:E33" si="7">+(C28-C$7)/C$8</f>
        <v>-3056.9289270914301</v>
      </c>
      <c r="F28">
        <f t="shared" si="1"/>
        <v>-3057</v>
      </c>
      <c r="G28">
        <f t="shared" ref="G28:G33" si="8">+C28-(C$7+F28*C$8)</f>
        <v>3.4712859996943735E-2</v>
      </c>
      <c r="J28">
        <f t="shared" si="6"/>
        <v>3.4712859996943735E-2</v>
      </c>
      <c r="O28">
        <f t="shared" ref="O28:O33" ca="1" si="9">+C$11+C$12*$F28</f>
        <v>3.4105330175480869E-2</v>
      </c>
      <c r="Q28" s="2">
        <f t="shared" ref="Q28:Q33" si="10">+C28-15018.5</f>
        <v>39118.104500000001</v>
      </c>
      <c r="S28">
        <f t="shared" ref="S28:S33" ca="1" si="11">+(O28-G28)^2</f>
        <v>3.6909248396670122E-7</v>
      </c>
    </row>
    <row r="29" spans="1:21" x14ac:dyDescent="0.2">
      <c r="A29" s="35" t="s">
        <v>47</v>
      </c>
      <c r="B29" s="36" t="s">
        <v>45</v>
      </c>
      <c r="C29" s="37">
        <v>54210.3485</v>
      </c>
      <c r="D29" s="38">
        <v>2.0999999999999999E-3</v>
      </c>
      <c r="E29">
        <f t="shared" si="7"/>
        <v>-2905.9416396788674</v>
      </c>
      <c r="F29">
        <f t="shared" si="1"/>
        <v>-2906</v>
      </c>
      <c r="G29">
        <f t="shared" si="8"/>
        <v>2.8503879999334458E-2</v>
      </c>
      <c r="J29">
        <f t="shared" si="6"/>
        <v>2.8503879999334458E-2</v>
      </c>
      <c r="O29">
        <f t="shared" ca="1" si="9"/>
        <v>3.2785202516528993E-2</v>
      </c>
      <c r="Q29" s="2">
        <f t="shared" si="10"/>
        <v>39191.8485</v>
      </c>
      <c r="S29">
        <f t="shared" ca="1" si="11"/>
        <v>1.8329722496236944E-5</v>
      </c>
    </row>
    <row r="30" spans="1:21" x14ac:dyDescent="0.2">
      <c r="A30" s="35" t="s">
        <v>47</v>
      </c>
      <c r="B30" s="36" t="s">
        <v>45</v>
      </c>
      <c r="C30" s="37">
        <v>54210.596599999997</v>
      </c>
      <c r="D30" s="38">
        <v>2.8999999999999998E-3</v>
      </c>
      <c r="E30">
        <f t="shared" si="7"/>
        <v>-2905.433666880991</v>
      </c>
      <c r="F30">
        <f t="shared" si="1"/>
        <v>-2905.5</v>
      </c>
      <c r="G30">
        <f t="shared" si="8"/>
        <v>3.2397889997810125E-2</v>
      </c>
      <c r="J30">
        <f t="shared" si="6"/>
        <v>3.2397889997810125E-2</v>
      </c>
      <c r="O30">
        <f t="shared" ca="1" si="9"/>
        <v>3.2780831232890086E-2</v>
      </c>
      <c r="Q30" s="2">
        <f t="shared" si="10"/>
        <v>39192.096599999997</v>
      </c>
      <c r="S30">
        <f t="shared" ca="1" si="11"/>
        <v>1.4664398952456535E-7</v>
      </c>
    </row>
    <row r="31" spans="1:21" x14ac:dyDescent="0.2">
      <c r="A31" s="35" t="s">
        <v>47</v>
      </c>
      <c r="B31" s="36" t="s">
        <v>45</v>
      </c>
      <c r="C31" s="37">
        <v>55643.574399999998</v>
      </c>
      <c r="D31" s="38">
        <v>3.0999999999999999E-3</v>
      </c>
      <c r="E31">
        <f t="shared" si="7"/>
        <v>28.519345491884305</v>
      </c>
      <c r="F31">
        <f t="shared" si="1"/>
        <v>28.5</v>
      </c>
      <c r="G31">
        <f t="shared" si="8"/>
        <v>9.4485699955839664E-3</v>
      </c>
      <c r="J31">
        <f t="shared" si="6"/>
        <v>9.4485699955839664E-3</v>
      </c>
      <c r="O31">
        <f t="shared" ca="1" si="9"/>
        <v>7.1301388397456856E-3</v>
      </c>
      <c r="Q31" s="2">
        <f t="shared" si="10"/>
        <v>40625.074399999998</v>
      </c>
      <c r="S31">
        <f t="shared" ca="1" si="11"/>
        <v>5.3751230243616264E-6</v>
      </c>
    </row>
    <row r="32" spans="1:21" x14ac:dyDescent="0.2">
      <c r="A32" s="35" t="s">
        <v>47</v>
      </c>
      <c r="B32" s="36" t="s">
        <v>45</v>
      </c>
      <c r="C32" s="37">
        <v>55650.407500000001</v>
      </c>
      <c r="D32" s="38">
        <v>2.2000000000000001E-3</v>
      </c>
      <c r="E32">
        <f t="shared" si="7"/>
        <v>42.509788560056933</v>
      </c>
      <c r="F32">
        <f t="shared" si="1"/>
        <v>42.5</v>
      </c>
      <c r="G32">
        <f t="shared" si="8"/>
        <v>4.7808500021346845E-3</v>
      </c>
      <c r="J32">
        <f t="shared" si="6"/>
        <v>4.7808500021346845E-3</v>
      </c>
      <c r="O32">
        <f t="shared" ca="1" si="9"/>
        <v>7.007742897856108E-3</v>
      </c>
      <c r="Q32" s="2">
        <f t="shared" si="10"/>
        <v>40631.907500000001</v>
      </c>
      <c r="S32">
        <f t="shared" ca="1" si="11"/>
        <v>4.9590519690145472E-6</v>
      </c>
    </row>
    <row r="33" spans="1:19" x14ac:dyDescent="0.2">
      <c r="A33" s="39" t="s">
        <v>48</v>
      </c>
      <c r="B33" s="40" t="s">
        <v>50</v>
      </c>
      <c r="C33" s="41">
        <v>57296.34</v>
      </c>
      <c r="D33" s="41" t="s">
        <v>49</v>
      </c>
      <c r="E33">
        <f t="shared" si="7"/>
        <v>3412.4772901762035</v>
      </c>
      <c r="F33">
        <f t="shared" si="1"/>
        <v>3412.5</v>
      </c>
      <c r="G33">
        <f t="shared" si="8"/>
        <v>-1.1091750006016809E-2</v>
      </c>
      <c r="K33">
        <f>+G33</f>
        <v>-1.1091750006016809E-2</v>
      </c>
      <c r="O33">
        <f t="shared" ca="1" si="9"/>
        <v>-2.2454708828420857E-2</v>
      </c>
      <c r="Q33" s="2">
        <f t="shared" si="10"/>
        <v>42277.84</v>
      </c>
      <c r="S33">
        <f t="shared" ca="1" si="11"/>
        <v>1.2911683319964996E-4</v>
      </c>
    </row>
    <row r="34" spans="1:19" x14ac:dyDescent="0.2">
      <c r="A34" s="42" t="s">
        <v>55</v>
      </c>
      <c r="B34" s="43" t="s">
        <v>45</v>
      </c>
      <c r="C34" s="48">
        <v>59330.5239</v>
      </c>
      <c r="D34" s="49">
        <v>8.0000000000000004E-4</v>
      </c>
      <c r="E34">
        <f t="shared" ref="E34" si="12">+(C34-C$7)/C$8</f>
        <v>7577.3708294378803</v>
      </c>
      <c r="F34">
        <f t="shared" ref="F34" si="13">ROUND(2*E34,0)/2</f>
        <v>7577.5</v>
      </c>
      <c r="G34">
        <f t="shared" ref="G34" si="14">+C34-(C$7+F34*C$8)</f>
        <v>-6.3088449998758733E-2</v>
      </c>
      <c r="K34">
        <f>+G34</f>
        <v>-6.3088449998758733E-2</v>
      </c>
      <c r="O34">
        <f t="shared" ref="O34" ca="1" si="15">+C$11+C$12*$F34</f>
        <v>-5.8867501540570279E-2</v>
      </c>
      <c r="Q34" s="2">
        <f t="shared" ref="Q34" si="16">+C34-15018.5</f>
        <v>44312.0239</v>
      </c>
      <c r="S34">
        <f t="shared" ref="S34" ca="1" si="17">+(O34-G34)^2</f>
        <v>1.7816405886683493E-5</v>
      </c>
    </row>
    <row r="35" spans="1:19" x14ac:dyDescent="0.2">
      <c r="A35" s="44" t="s">
        <v>56</v>
      </c>
      <c r="B35" s="45" t="s">
        <v>45</v>
      </c>
      <c r="C35" s="46">
        <v>59707.815600000002</v>
      </c>
      <c r="D35" s="47">
        <v>2.0000000000000001E-4</v>
      </c>
      <c r="E35">
        <f t="shared" ref="E35" si="18">+(C35-C$7)/C$8</f>
        <v>8349.8574093125208</v>
      </c>
      <c r="F35">
        <f t="shared" ref="F35" si="19">ROUND(2*E35,0)/2</f>
        <v>8350</v>
      </c>
      <c r="G35">
        <f t="shared" ref="G35" si="20">+C35-(C$7+F35*C$8)</f>
        <v>-6.9643000002542976E-2</v>
      </c>
      <c r="K35">
        <f>+G35</f>
        <v>-6.9643000002542976E-2</v>
      </c>
      <c r="O35">
        <f t="shared" ref="O35" ca="1" si="21">+C$11+C$12*$F35</f>
        <v>-6.562113476269163E-2</v>
      </c>
      <c r="Q35" s="2">
        <f t="shared" ref="Q35" si="22">+C35-15018.5</f>
        <v>44689.315600000002</v>
      </c>
      <c r="S35">
        <f t="shared" ref="S35" ca="1" si="23">+(O35-G35)^2</f>
        <v>1.617540000752453E-5</v>
      </c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2023-09-23T05:46:32Z</dcterms:modified>
</cp:coreProperties>
</file>