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2C175C0-7D3A-42F7-AFB3-EC6DFCBD96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1" i="1" l="1"/>
  <c r="F71" i="1" s="1"/>
  <c r="G71" i="1" s="1"/>
  <c r="K71" i="1" s="1"/>
  <c r="Q71" i="1"/>
  <c r="E21" i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E50" i="1"/>
  <c r="F50" i="1"/>
  <c r="G50" i="1"/>
  <c r="I50" i="1"/>
  <c r="E51" i="1"/>
  <c r="F51" i="1"/>
  <c r="G51" i="1"/>
  <c r="I51" i="1"/>
  <c r="E52" i="1"/>
  <c r="F52" i="1"/>
  <c r="G52" i="1"/>
  <c r="I52" i="1"/>
  <c r="E53" i="1"/>
  <c r="F53" i="1"/>
  <c r="G53" i="1"/>
  <c r="I53" i="1"/>
  <c r="E54" i="1"/>
  <c r="F54" i="1"/>
  <c r="G54" i="1"/>
  <c r="I54" i="1"/>
  <c r="E55" i="1"/>
  <c r="F55" i="1"/>
  <c r="G55" i="1"/>
  <c r="I55" i="1"/>
  <c r="E56" i="1"/>
  <c r="F56" i="1"/>
  <c r="G56" i="1"/>
  <c r="I56" i="1"/>
  <c r="E57" i="1"/>
  <c r="F57" i="1"/>
  <c r="G57" i="1"/>
  <c r="I57" i="1"/>
  <c r="E58" i="1"/>
  <c r="F58" i="1"/>
  <c r="G58" i="1"/>
  <c r="I58" i="1"/>
  <c r="E59" i="1"/>
  <c r="F59" i="1"/>
  <c r="G59" i="1"/>
  <c r="I59" i="1"/>
  <c r="E60" i="1"/>
  <c r="F60" i="1"/>
  <c r="G60" i="1"/>
  <c r="I60" i="1"/>
  <c r="E61" i="1"/>
  <c r="F61" i="1"/>
  <c r="G61" i="1"/>
  <c r="I61" i="1"/>
  <c r="E62" i="1"/>
  <c r="F62" i="1"/>
  <c r="G62" i="1"/>
  <c r="I62" i="1"/>
  <c r="E63" i="1"/>
  <c r="F63" i="1"/>
  <c r="G63" i="1"/>
  <c r="I63" i="1"/>
  <c r="E64" i="1"/>
  <c r="F64" i="1"/>
  <c r="G64" i="1"/>
  <c r="I64" i="1"/>
  <c r="E65" i="1"/>
  <c r="F65" i="1"/>
  <c r="G65" i="1"/>
  <c r="I65" i="1"/>
  <c r="E66" i="1"/>
  <c r="F66" i="1"/>
  <c r="G66" i="1"/>
  <c r="I66" i="1"/>
  <c r="E67" i="1"/>
  <c r="F67" i="1"/>
  <c r="U67" i="1"/>
  <c r="E68" i="1"/>
  <c r="F68" i="1"/>
  <c r="G68" i="1"/>
  <c r="I68" i="1"/>
  <c r="E70" i="1"/>
  <c r="F70" i="1"/>
  <c r="G70" i="1"/>
  <c r="I70" i="1"/>
  <c r="D9" i="1"/>
  <c r="C9" i="1"/>
  <c r="E28" i="1"/>
  <c r="F28" i="1"/>
  <c r="G28" i="1"/>
  <c r="H28" i="1"/>
  <c r="E69" i="1"/>
  <c r="F69" i="1"/>
  <c r="G69" i="1"/>
  <c r="K69" i="1"/>
  <c r="Q21" i="1"/>
  <c r="Q22" i="1"/>
  <c r="Q23" i="1"/>
  <c r="Q24" i="1"/>
  <c r="Q25" i="1"/>
  <c r="Q26" i="1"/>
  <c r="Q27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70" i="1"/>
  <c r="G59" i="2"/>
  <c r="C59" i="2"/>
  <c r="E59" i="2"/>
  <c r="G11" i="2"/>
  <c r="C11" i="2"/>
  <c r="E11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H59" i="2"/>
  <c r="B59" i="2"/>
  <c r="D59" i="2"/>
  <c r="A59" i="2"/>
  <c r="H11" i="2"/>
  <c r="B11" i="2"/>
  <c r="D11" i="2"/>
  <c r="A11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Q69" i="1"/>
  <c r="F16" i="1"/>
  <c r="F17" i="1" s="1"/>
  <c r="C17" i="1"/>
  <c r="Q28" i="1"/>
  <c r="E46" i="2"/>
  <c r="E54" i="2"/>
  <c r="C12" i="1"/>
  <c r="C11" i="1"/>
  <c r="O71" i="1" l="1"/>
  <c r="C16" i="1"/>
  <c r="D18" i="1" s="1"/>
  <c r="O45" i="1"/>
  <c r="O64" i="1"/>
  <c r="O30" i="1"/>
  <c r="O41" i="1"/>
  <c r="O52" i="1"/>
  <c r="O25" i="1"/>
  <c r="C15" i="1"/>
  <c r="O37" i="1"/>
  <c r="O69" i="1"/>
  <c r="O53" i="1"/>
  <c r="O67" i="1"/>
  <c r="O38" i="1"/>
  <c r="O49" i="1"/>
  <c r="O60" i="1"/>
  <c r="O34" i="1"/>
  <c r="O44" i="1"/>
  <c r="O61" i="1"/>
  <c r="O26" i="1"/>
  <c r="O46" i="1"/>
  <c r="O57" i="1"/>
  <c r="O22" i="1"/>
  <c r="O42" i="1"/>
  <c r="O21" i="1"/>
  <c r="O23" i="1"/>
  <c r="O35" i="1"/>
  <c r="O54" i="1"/>
  <c r="O65" i="1"/>
  <c r="O31" i="1"/>
  <c r="O50" i="1"/>
  <c r="O32" i="1"/>
  <c r="O43" i="1"/>
  <c r="O62" i="1"/>
  <c r="O68" i="1"/>
  <c r="O39" i="1"/>
  <c r="O58" i="1"/>
  <c r="O33" i="1"/>
  <c r="O40" i="1"/>
  <c r="O51" i="1"/>
  <c r="O28" i="1"/>
  <c r="O27" i="1"/>
  <c r="O47" i="1"/>
  <c r="O66" i="1"/>
  <c r="O56" i="1"/>
  <c r="O63" i="1"/>
  <c r="O29" i="1"/>
  <c r="O48" i="1"/>
  <c r="O59" i="1"/>
  <c r="O24" i="1"/>
  <c r="O36" i="1"/>
  <c r="O55" i="1"/>
  <c r="O70" i="1"/>
  <c r="C18" i="1" l="1"/>
  <c r="F18" i="1"/>
  <c r="F19" i="1" s="1"/>
</calcChain>
</file>

<file path=xl/sharedStrings.xml><?xml version="1.0" encoding="utf-8"?>
<sst xmlns="http://schemas.openxmlformats.org/spreadsheetml/2006/main" count="555" uniqueCount="210">
  <si>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</si>
  <si>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</si>
  <si>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</si>
  <si>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</si>
  <si>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</si>
  <si>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</si>
  <si>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</si>
  <si>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</si>
  <si>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</si>
  <si>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</si>
  <si>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</si>
  <si>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</si>
  <si>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</si>
  <si>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</si>
  <si>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</si>
  <si>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</si>
  <si>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</si>
  <si>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</si>
  <si>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</si>
  <si>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</si>
  <si>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</si>
  <si>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</si>
  <si>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</si>
  <si>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</si>
  <si>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</si>
  <si>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</si>
  <si>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</si>
  <si>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</si>
  <si>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</si>
  <si>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</si>
  <si>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</si>
  <si>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</si>
  <si>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</si>
  <si>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</si>
  <si>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</si>
  <si>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</si>
  <si>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</si>
  <si>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</si>
  <si>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W Equ / GSC 1113-0465</t>
  </si>
  <si>
    <t>G1113-0465</t>
  </si>
  <si>
    <t>EA/DM</t>
  </si>
  <si>
    <t>IBVS 6007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</si>
  <si>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</si>
  <si>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</si>
  <si>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</si>
  <si>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</si>
  <si>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</si>
  <si>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</si>
  <si>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</si>
  <si>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</si>
  <si>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</si>
  <si>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</si>
  <si>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</si>
  <si>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</si>
  <si>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2422206.34 </t>
  </si>
  <si>
    <t> 04.09.1919 20:09 </t>
  </si>
  <si>
    <t> 0.05 </t>
  </si>
  <si>
    <t>P </t>
  </si>
  <si>
    <t> W.Zessewitsch </t>
  </si>
  <si>
    <t> IODE 4.2.27 </t>
  </si>
  <si>
    <t>2423706.22 </t>
  </si>
  <si>
    <t> 13.10.1923 17:16 </t>
  </si>
  <si>
    <t> 0.09 </t>
  </si>
  <si>
    <t>2424409.47 </t>
  </si>
  <si>
    <t> 15.09.1925 23:16 </t>
  </si>
  <si>
    <t> 0.02 </t>
  </si>
  <si>
    <t>2424443.32 </t>
  </si>
  <si>
    <t> 19.10.1925 19:40 </t>
  </si>
  <si>
    <t> -0.03 </t>
  </si>
  <si>
    <t>2424765.30 </t>
  </si>
  <si>
    <t> 06.09.1926 19:12 </t>
  </si>
  <si>
    <t> -0.05 </t>
  </si>
  <si>
    <t>V </t>
  </si>
  <si>
    <t>2424803.39 </t>
  </si>
  <si>
    <t> 14.10.1926 21:21 </t>
  </si>
  <si>
    <t> -0.09 </t>
  </si>
  <si>
    <t>2425070.339 </t>
  </si>
  <si>
    <t> 08.07.1927 20:08 </t>
  </si>
  <si>
    <t> -0.061 </t>
  </si>
  <si>
    <t>2425087.286 </t>
  </si>
  <si>
    <t> 25.07.1927 18:51 </t>
  </si>
  <si>
    <t>2425104.228 </t>
  </si>
  <si>
    <t> 11.08.1927 17:28 </t>
  </si>
  <si>
    <t> -0.067 </t>
  </si>
  <si>
    <t>2426591.380 </t>
  </si>
  <si>
    <t> 06.09.1931 21:07 </t>
  </si>
  <si>
    <t> -0.051 </t>
  </si>
  <si>
    <t>2427307.531 </t>
  </si>
  <si>
    <t> 23.08.1933 00:44 </t>
  </si>
  <si>
    <t> 0.072 </t>
  </si>
  <si>
    <t> H.Huth </t>
  </si>
  <si>
    <t> MVS 3.125 </t>
  </si>
  <si>
    <t>2427629.525 </t>
  </si>
  <si>
    <t> 11.07.1934 00:36 </t>
  </si>
  <si>
    <t> 0.065 </t>
  </si>
  <si>
    <t>2427684.535 </t>
  </si>
  <si>
    <t> 04.09.1934 00:50 </t>
  </si>
  <si>
    <t> -0.005 </t>
  </si>
  <si>
    <t>2428023.508 </t>
  </si>
  <si>
    <t> 09.08.1935 00:11 </t>
  </si>
  <si>
    <t> 0.020 </t>
  </si>
  <si>
    <t>2428074.374 </t>
  </si>
  <si>
    <t> 28.09.1935 20:58 </t>
  </si>
  <si>
    <t> 0.044 </t>
  </si>
  <si>
    <t>2428127.287 </t>
  </si>
  <si>
    <t> 20.11.1935 18:53 </t>
  </si>
  <si>
    <t> -0.004 </t>
  </si>
  <si>
    <t>2428432.423 </t>
  </si>
  <si>
    <t> 20.09.1936 22:09 </t>
  </si>
  <si>
    <t> 0.079 </t>
  </si>
  <si>
    <t>2428451.369 </t>
  </si>
  <si>
    <t> 09.10.1936 20:51 </t>
  </si>
  <si>
    <t> -0.041 </t>
  </si>
  <si>
    <t>2429167.464 </t>
  </si>
  <si>
    <t> 25.09.1938 23:08 </t>
  </si>
  <si>
    <t> 0.025 </t>
  </si>
  <si>
    <t>2429576.263 </t>
  </si>
  <si>
    <t> 08.11.1939 18:18 </t>
  </si>
  <si>
    <t> -0.032 </t>
  </si>
  <si>
    <t>2430705.328 </t>
  </si>
  <si>
    <t> 11.12.1942 19:52 </t>
  </si>
  <si>
    <t> -0.089 </t>
  </si>
  <si>
    <t>2430849.557 </t>
  </si>
  <si>
    <t> 05.05.1943 01:22 </t>
  </si>
  <si>
    <t> 0.087 </t>
  </si>
  <si>
    <t>2430938.403 </t>
  </si>
  <si>
    <t> 01.08.1943 21:40 </t>
  </si>
  <si>
    <t>2430976.494 </t>
  </si>
  <si>
    <t> 08.09.1943 23:51 </t>
  </si>
  <si>
    <t> -0.082 </t>
  </si>
  <si>
    <t>2431057.13 </t>
  </si>
  <si>
    <t> 28.11.1943 15:07 </t>
  </si>
  <si>
    <t>2431260.448 </t>
  </si>
  <si>
    <t> 18.06.1944 22:45 </t>
  </si>
  <si>
    <t> 0.003 </t>
  </si>
  <si>
    <t>2431313.407 </t>
  </si>
  <si>
    <t> 10.08.1944 21:46 </t>
  </si>
  <si>
    <t> 0.001 </t>
  </si>
  <si>
    <t>2431671.456 </t>
  </si>
  <si>
    <t> 03.08.1945 22:56 </t>
  </si>
  <si>
    <t> 0.036 </t>
  </si>
  <si>
    <t>2433514.452 </t>
  </si>
  <si>
    <t> 20.08.1950 22:50 </t>
  </si>
  <si>
    <t> -0.000 </t>
  </si>
  <si>
    <t>2433870.444 </t>
  </si>
  <si>
    <t> 11.08.1951 22:39 </t>
  </si>
  <si>
    <t> 0.096 </t>
  </si>
  <si>
    <t>2433925.352 </t>
  </si>
  <si>
    <t> 05.10.1951 20:26 </t>
  </si>
  <si>
    <t> -0.075 </t>
  </si>
  <si>
    <t>2434298.378 </t>
  </si>
  <si>
    <t> 12.10.1952 21:04 </t>
  </si>
  <si>
    <t> 0.108 </t>
  </si>
  <si>
    <t>2434605.423 </t>
  </si>
  <si>
    <t> 15.08.1953 22:09 </t>
  </si>
  <si>
    <t> -0.019 </t>
  </si>
  <si>
    <t>2434607.438 </t>
  </si>
  <si>
    <t> 17.08.1953 22:30 </t>
  </si>
  <si>
    <t> -0.123 </t>
  </si>
  <si>
    <t>2435304.472 </t>
  </si>
  <si>
    <t> 15.07.1955 23:19 </t>
  </si>
  <si>
    <t>2435391.328 </t>
  </si>
  <si>
    <t> 10.10.1955 19:52 </t>
  </si>
  <si>
    <t>2435802.254 </t>
  </si>
  <si>
    <t> 24.11.1956 18:05 </t>
  </si>
  <si>
    <t> -0.100 </t>
  </si>
  <si>
    <t> MVS 3.121 </t>
  </si>
  <si>
    <t>2436056.490 </t>
  </si>
  <si>
    <t> 05.08.1957 23:45 </t>
  </si>
  <si>
    <t>2436073.454 </t>
  </si>
  <si>
    <t> 22.08.1957 22:53 </t>
  </si>
  <si>
    <t> -0.058 </t>
  </si>
  <si>
    <t>2436395.497 </t>
  </si>
  <si>
    <t> 10.07.1958 23:55 </t>
  </si>
  <si>
    <t> -0.016 </t>
  </si>
  <si>
    <t>2436482.345 </t>
  </si>
  <si>
    <t> 05.10.1958 20:16 </t>
  </si>
  <si>
    <t> -0.024 </t>
  </si>
  <si>
    <t>2437145.494 </t>
  </si>
  <si>
    <t> 29.07.1960 23:51 </t>
  </si>
  <si>
    <t> 0.057 </t>
  </si>
  <si>
    <t>2437575.377 </t>
  </si>
  <si>
    <t> 02.10.1961 21:02 </t>
  </si>
  <si>
    <t> -0.101 </t>
  </si>
  <si>
    <t>2437878.511 </t>
  </si>
  <si>
    <t> 02.08.1962 00:15 </t>
  </si>
  <si>
    <t> 0.098 </t>
  </si>
  <si>
    <t>2438594.472 </t>
  </si>
  <si>
    <t> 17.07.1964 23:19 </t>
  </si>
  <si>
    <t> 0.031 </t>
  </si>
  <si>
    <t>2438883.571 </t>
  </si>
  <si>
    <t> 03.05.1965 01:42 </t>
  </si>
  <si>
    <t> 1.024 </t>
  </si>
  <si>
    <t>2438935.482 </t>
  </si>
  <si>
    <t> 23.06.1965 23:34 </t>
  </si>
  <si>
    <t> -0.026 </t>
  </si>
  <si>
    <t>2454692.43944 </t>
  </si>
  <si>
    <t> 13.08.2008 22:32 </t>
  </si>
  <si>
    <t> 0.06771 </t>
  </si>
  <si>
    <t>C </t>
  </si>
  <si>
    <t> P.Zasche </t>
  </si>
  <si>
    <t>IBVS 6007 </t>
  </si>
  <si>
    <t>2456499.470 </t>
  </si>
  <si>
    <t> 25.07.2013 23:16 </t>
  </si>
  <si>
    <t> 0.080 </t>
  </si>
  <si>
    <t>o</t>
  </si>
  <si>
    <t> A.Paschke </t>
  </si>
  <si>
    <t>OEJV 0162 </t>
  </si>
  <si>
    <t>I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</si>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</sst>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1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6" fillId="0" borderId="0" xfId="0" applyFont="1" applyAlignment="1"/>
    <xf numFmtId="165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Equ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99-4A3B-9E20-D862B86B4A6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5.3980000000592554E-2</c:v>
                </c:pt>
                <c:pt idx="1">
                  <c:v>8.7309999998979038E-2</c:v>
                </c:pt>
                <c:pt idx="2">
                  <c:v>1.9379999997909181E-2</c:v>
                </c:pt>
                <c:pt idx="3">
                  <c:v>-2.5460000000748551E-2</c:v>
                </c:pt>
                <c:pt idx="4">
                  <c:v>-4.6440000001894077E-2</c:v>
                </c:pt>
                <c:pt idx="5">
                  <c:v>-8.8135000001784647E-2</c:v>
                </c:pt>
                <c:pt idx="6">
                  <c:v>-6.1000000001513399E-2</c:v>
                </c:pt>
                <c:pt idx="8">
                  <c:v>-6.1420000001817243E-2</c:v>
                </c:pt>
                <c:pt idx="9">
                  <c:v>-6.6840000003139721E-2</c:v>
                </c:pt>
                <c:pt idx="10">
                  <c:v>-5.0944999999046559E-2</c:v>
                </c:pt>
                <c:pt idx="11">
                  <c:v>7.1559999996679835E-2</c:v>
                </c:pt>
                <c:pt idx="12">
                  <c:v>6.4579999998386484E-2</c:v>
                </c:pt>
                <c:pt idx="13">
                  <c:v>-4.5350000036705751E-3</c:v>
                </c:pt>
                <c:pt idx="14">
                  <c:v>2.0065000000613509E-2</c:v>
                </c:pt>
                <c:pt idx="15">
                  <c:v>4.3804999997519189E-2</c:v>
                </c:pt>
                <c:pt idx="16">
                  <c:v>-3.8825000010547228E-3</c:v>
                </c:pt>
                <c:pt idx="17">
                  <c:v>7.8557499997259583E-2</c:v>
                </c:pt>
                <c:pt idx="18">
                  <c:v>-4.1290000001026783E-2</c:v>
                </c:pt>
                <c:pt idx="19">
                  <c:v>2.5214999997842824E-2</c:v>
                </c:pt>
                <c:pt idx="20">
                  <c:v>-3.229250000367756E-2</c:v>
                </c:pt>
                <c:pt idx="21">
                  <c:v>-8.9149999999790452E-2</c:v>
                </c:pt>
                <c:pt idx="22">
                  <c:v>8.6779999997816049E-2</c:v>
                </c:pt>
                <c:pt idx="23">
                  <c:v>-4.1175000002112938E-2</c:v>
                </c:pt>
                <c:pt idx="24">
                  <c:v>-8.1870000001799781E-2</c:v>
                </c:pt>
                <c:pt idx="25">
                  <c:v>5.3884999997535488E-2</c:v>
                </c:pt>
                <c:pt idx="26">
                  <c:v>2.8449999990698416E-3</c:v>
                </c:pt>
                <c:pt idx="27">
                  <c:v>1.1574999953154474E-3</c:v>
                </c:pt>
                <c:pt idx="28">
                  <c:v>3.590999999869382E-2</c:v>
                </c:pt>
                <c:pt idx="29">
                  <c:v>-1.5000005078036338E-5</c:v>
                </c:pt>
                <c:pt idx="30">
                  <c:v>9.6165000002656598E-2</c:v>
                </c:pt>
                <c:pt idx="31">
                  <c:v>-7.4950000001990702E-2</c:v>
                </c:pt>
                <c:pt idx="32">
                  <c:v>0.10780999999406049</c:v>
                </c:pt>
                <c:pt idx="33">
                  <c:v>-1.9177499998477288E-2</c:v>
                </c:pt>
                <c:pt idx="34">
                  <c:v>-0.12260500000411412</c:v>
                </c:pt>
                <c:pt idx="35">
                  <c:v>-5.1252500001282897E-2</c:v>
                </c:pt>
                <c:pt idx="36">
                  <c:v>-5.0779999997757841E-2</c:v>
                </c:pt>
                <c:pt idx="37">
                  <c:v>-9.9715000003925525E-2</c:v>
                </c:pt>
                <c:pt idx="38">
                  <c:v>-7.5015000002167653E-2</c:v>
                </c:pt>
                <c:pt idx="39">
                  <c:v>-5.8435000006284099E-2</c:v>
                </c:pt>
                <c:pt idx="40">
                  <c:v>-1.6414999998232815E-2</c:v>
                </c:pt>
                <c:pt idx="41">
                  <c:v>-2.3942500003613532E-2</c:v>
                </c:pt>
                <c:pt idx="42">
                  <c:v>5.724999999802094E-2</c:v>
                </c:pt>
                <c:pt idx="43">
                  <c:v>-0.10053250000055414</c:v>
                </c:pt>
                <c:pt idx="44">
                  <c:v>9.8334999995131511E-2</c:v>
                </c:pt>
                <c:pt idx="45">
                  <c:v>3.0839999999443535E-2</c:v>
                </c:pt>
                <c:pt idx="47">
                  <c:v>-2.5987499997427221E-2</c:v>
                </c:pt>
                <c:pt idx="49">
                  <c:v>7.9610000000684522E-2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99-4A3B-9E20-D862B86B4A6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99-4A3B-9E20-D862B86B4A6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8">
                  <c:v>6.7707499998505227E-2</c:v>
                </c:pt>
                <c:pt idx="50">
                  <c:v>7.2042499996314291E-2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99-4A3B-9E20-D862B86B4A6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99-4A3B-9E20-D862B86B4A6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99-4A3B-9E20-D862B86B4A6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99-4A3B-9E20-D862B86B4A6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-1.9787534959045814E-2</c:v>
                </c:pt>
                <c:pt idx="1">
                  <c:v>-1.7340359926952223E-2</c:v>
                </c:pt>
                <c:pt idx="2">
                  <c:v>-1.6192814572919632E-2</c:v>
                </c:pt>
                <c:pt idx="3">
                  <c:v>-1.6137511182363846E-2</c:v>
                </c:pt>
                <c:pt idx="4">
                  <c:v>-1.5612128972083864E-2</c:v>
                </c:pt>
                <c:pt idx="5">
                  <c:v>-1.5549912657708604E-2</c:v>
                </c:pt>
                <c:pt idx="6">
                  <c:v>-1.5114398457081778E-2</c:v>
                </c:pt>
                <c:pt idx="7">
                  <c:v>-1.5114398457081778E-2</c:v>
                </c:pt>
                <c:pt idx="8">
                  <c:v>-1.5086746761803884E-2</c:v>
                </c:pt>
                <c:pt idx="9">
                  <c:v>-1.5059095066525991E-2</c:v>
                </c:pt>
                <c:pt idx="10">
                  <c:v>-1.2632658805890817E-2</c:v>
                </c:pt>
                <c:pt idx="11">
                  <c:v>-1.1464374680399809E-2</c:v>
                </c:pt>
                <c:pt idx="12">
                  <c:v>-1.0938992470119828E-2</c:v>
                </c:pt>
                <c:pt idx="13">
                  <c:v>-1.0849124460466673E-2</c:v>
                </c:pt>
                <c:pt idx="14">
                  <c:v>-1.02960905549088E-2</c:v>
                </c:pt>
                <c:pt idx="15">
                  <c:v>-1.0213135469075119E-2</c:v>
                </c:pt>
                <c:pt idx="16">
                  <c:v>-1.0126723921331701E-2</c:v>
                </c:pt>
                <c:pt idx="17">
                  <c:v>-9.6289934063296147E-3</c:v>
                </c:pt>
                <c:pt idx="18">
                  <c:v>-9.5978852491419835E-3</c:v>
                </c:pt>
                <c:pt idx="19">
                  <c:v>-8.4296011236509732E-3</c:v>
                </c:pt>
                <c:pt idx="20">
                  <c:v>-7.7625039750717885E-3</c:v>
                </c:pt>
                <c:pt idx="21">
                  <c:v>-5.9202097771821199E-3</c:v>
                </c:pt>
                <c:pt idx="22">
                  <c:v>-5.6851703673200249E-3</c:v>
                </c:pt>
                <c:pt idx="23">
                  <c:v>-5.5399989671110813E-3</c:v>
                </c:pt>
                <c:pt idx="24">
                  <c:v>-5.4777826527358207E-3</c:v>
                </c:pt>
                <c:pt idx="25">
                  <c:v>-5.346437100165826E-3</c:v>
                </c:pt>
                <c:pt idx="26">
                  <c:v>-5.0146167568311025E-3</c:v>
                </c:pt>
                <c:pt idx="27">
                  <c:v>-4.9282052090876844E-3</c:v>
                </c:pt>
                <c:pt idx="28">
                  <c:v>-4.3440631463421801E-3</c:v>
                </c:pt>
                <c:pt idx="29">
                  <c:v>-1.3369412848712389E-3</c:v>
                </c:pt>
                <c:pt idx="30">
                  <c:v>-7.5625568403547144E-4</c:v>
                </c:pt>
                <c:pt idx="31">
                  <c:v>-6.6638767438231654E-4</c:v>
                </c:pt>
                <c:pt idx="32">
                  <c:v>-5.8050378268654709E-5</c:v>
                </c:pt>
                <c:pt idx="33">
                  <c:v>4.4313659864316825E-4</c:v>
                </c:pt>
                <c:pt idx="34">
                  <c:v>4.4659306055290504E-4</c:v>
                </c:pt>
                <c:pt idx="35">
                  <c:v>1.5837690288562824E-3</c:v>
                </c:pt>
                <c:pt idx="36">
                  <c:v>1.7254839671554893E-3</c:v>
                </c:pt>
                <c:pt idx="37">
                  <c:v>2.3960375776444134E-3</c:v>
                </c:pt>
                <c:pt idx="38">
                  <c:v>2.8108130068128182E-3</c:v>
                </c:pt>
                <c:pt idx="39">
                  <c:v>2.8384647020907126E-3</c:v>
                </c:pt>
                <c:pt idx="40">
                  <c:v>3.3638469123706913E-3</c:v>
                </c:pt>
                <c:pt idx="41">
                  <c:v>3.5055618506698982E-3</c:v>
                </c:pt>
                <c:pt idx="42">
                  <c:v>4.5874344284174886E-3</c:v>
                </c:pt>
                <c:pt idx="43">
                  <c:v>5.2890961960940421E-3</c:v>
                </c:pt>
                <c:pt idx="44">
                  <c:v>5.7833702491863915E-3</c:v>
                </c:pt>
                <c:pt idx="45">
                  <c:v>6.9516543746774E-3</c:v>
                </c:pt>
                <c:pt idx="46">
                  <c:v>7.4217331944015936E-3</c:v>
                </c:pt>
                <c:pt idx="47">
                  <c:v>7.5081447421450117E-3</c:v>
                </c:pt>
                <c:pt idx="48">
                  <c:v>3.3217308426766685E-2</c:v>
                </c:pt>
                <c:pt idx="49">
                  <c:v>3.6165670435772103E-2</c:v>
                </c:pt>
                <c:pt idx="50">
                  <c:v>4.0925218485479559E-2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99-4A3B-9E20-D862B86B4A6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6">
                  <c:v>1.0236999999979162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99-4A3B-9E20-D862B86B4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101896"/>
        <c:axId val="1"/>
      </c:scatterChart>
      <c:valAx>
        <c:axId val="260101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101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60150375939849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788052E-B3F4-2D5D-368A-449883C8B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var.astro.cz/oejv/issues/oejv0162.pdf" TargetMode="External"/><Relationship Id="rId1" Type="http://schemas.openxmlformats.org/officeDocument/2006/relationships/hyperlink" Target="http://www.konkoly.hu/cgi-bin/IBVS?60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55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1" t="s">
        <v>38</v>
      </c>
      <c r="E1" s="29"/>
      <c r="F1" t="s">
        <v>39</v>
      </c>
    </row>
    <row r="2" spans="1:6" x14ac:dyDescent="0.2">
      <c r="A2" t="s">
        <v>23</v>
      </c>
      <c r="B2" t="s">
        <v>40</v>
      </c>
      <c r="C2" s="3"/>
      <c r="D2" s="3"/>
      <c r="E2">
        <v>0</v>
      </c>
    </row>
    <row r="3" spans="1:6" ht="13.5" thickBot="1" x14ac:dyDescent="0.25"/>
    <row r="4" spans="1:6" ht="14.25" thickTop="1" thickBot="1" x14ac:dyDescent="0.25">
      <c r="A4" s="5" t="s">
        <v>0</v>
      </c>
      <c r="C4" s="8">
        <v>25070.400000000001</v>
      </c>
      <c r="D4" s="9">
        <v>4.2368550000000003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54">
        <v>25070.400000000001</v>
      </c>
      <c r="D7" s="30" t="s">
        <v>37</v>
      </c>
    </row>
    <row r="8" spans="1:6" x14ac:dyDescent="0.2">
      <c r="A8" t="s">
        <v>3</v>
      </c>
      <c r="C8" s="54">
        <v>4.2368550000000003</v>
      </c>
      <c r="D8" s="30" t="s">
        <v>37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INTERCEPT(INDIRECT($D$9):G992,INDIRECT($C$9):F992)</f>
        <v>-1.5114398457081778E-2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SLOPE(INDIRECT($D$9):G992,INDIRECT($C$9):F992)</f>
        <v>6.9129238194734266E-6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(C7+C11)+(C8+C12)*INT(MAX(F21:F3533))</f>
        <v>59414.387551762018</v>
      </c>
      <c r="E15" s="16" t="s">
        <v>35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4.2368619129238194</v>
      </c>
      <c r="E16" s="16" t="s">
        <v>30</v>
      </c>
      <c r="F16" s="17">
        <f ca="1">NOW()+15018.5+$C$5/24</f>
        <v>60326.603220833334</v>
      </c>
    </row>
    <row r="17" spans="1:21" ht="13.5" thickBot="1" x14ac:dyDescent="0.25">
      <c r="A17" s="16" t="s">
        <v>27</v>
      </c>
      <c r="B17" s="12"/>
      <c r="C17" s="12">
        <f>COUNT(C21:C2191)</f>
        <v>51</v>
      </c>
      <c r="E17" s="16" t="s">
        <v>36</v>
      </c>
      <c r="F17" s="17">
        <f ca="1">ROUND(2*(F16-$C$7)/$C$8,0)/2+F15</f>
        <v>8322.5</v>
      </c>
    </row>
    <row r="18" spans="1:21" ht="14.25" thickTop="1" thickBot="1" x14ac:dyDescent="0.25">
      <c r="A18" s="18" t="s">
        <v>5</v>
      </c>
      <c r="B18" s="12"/>
      <c r="C18" s="21">
        <f ca="1">+C15</f>
        <v>59414.387551762018</v>
      </c>
      <c r="D18" s="22">
        <f ca="1">+C16</f>
        <v>4.2368619129238194</v>
      </c>
      <c r="E18" s="16" t="s">
        <v>31</v>
      </c>
      <c r="F18" s="25">
        <f ca="1">ROUND(2*(F16-$C$15)/$C$16,0)/2+F15</f>
        <v>216.5</v>
      </c>
    </row>
    <row r="19" spans="1:21" ht="13.5" thickTop="1" x14ac:dyDescent="0.2">
      <c r="E19" s="16" t="s">
        <v>32</v>
      </c>
      <c r="F19" s="20">
        <f ca="1">+$C$15+$C$16*F18-15018.5-$C$5/24</f>
        <v>45313.563989243361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50</v>
      </c>
      <c r="I20" s="7" t="s">
        <v>53</v>
      </c>
      <c r="J20" s="7" t="s">
        <v>47</v>
      </c>
      <c r="K20" s="7" t="s">
        <v>45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8" t="s">
        <v>34</v>
      </c>
    </row>
    <row r="21" spans="1:21" x14ac:dyDescent="0.2">
      <c r="A21" s="46" t="s">
        <v>59</v>
      </c>
      <c r="B21" s="48" t="s">
        <v>208</v>
      </c>
      <c r="C21" s="47">
        <v>22206.34</v>
      </c>
      <c r="D21" s="47" t="s">
        <v>53</v>
      </c>
      <c r="E21" s="10">
        <f t="shared" ref="E21:E52" si="0">+(C21-C$7)/C$8</f>
        <v>-675.98725941765792</v>
      </c>
      <c r="F21">
        <f t="shared" ref="F21:F52" si="1">ROUND(2*E21,0)/2</f>
        <v>-676</v>
      </c>
      <c r="G21">
        <f t="shared" ref="G21:G66" si="2">+C21-(C$7+F21*C$8)</f>
        <v>5.3980000000592554E-2</v>
      </c>
      <c r="I21">
        <f t="shared" ref="I21:I27" si="3">+G21</f>
        <v>5.3980000000592554E-2</v>
      </c>
      <c r="O21">
        <f t="shared" ref="O21:O52" ca="1" si="4">+C$11+C$12*$F21</f>
        <v>-1.9787534959045814E-2</v>
      </c>
      <c r="Q21" s="2">
        <f t="shared" ref="Q21:Q52" si="5">+C21-15018.5</f>
        <v>7187.84</v>
      </c>
      <c r="R21" s="2"/>
      <c r="S21" s="2"/>
      <c r="T21" s="2"/>
    </row>
    <row r="22" spans="1:21" x14ac:dyDescent="0.2">
      <c r="A22" s="46" t="s">
        <v>59</v>
      </c>
      <c r="B22" s="48" t="s">
        <v>208</v>
      </c>
      <c r="C22" s="47">
        <v>23706.22</v>
      </c>
      <c r="D22" s="47" t="s">
        <v>53</v>
      </c>
      <c r="E22" s="10">
        <f t="shared" si="0"/>
        <v>-321.97939273352529</v>
      </c>
      <c r="F22">
        <f t="shared" si="1"/>
        <v>-322</v>
      </c>
      <c r="G22">
        <f t="shared" si="2"/>
        <v>8.7309999998979038E-2</v>
      </c>
      <c r="I22">
        <f t="shared" si="3"/>
        <v>8.7309999998979038E-2</v>
      </c>
      <c r="O22">
        <f t="shared" ca="1" si="4"/>
        <v>-1.7340359926952223E-2</v>
      </c>
      <c r="Q22" s="2">
        <f t="shared" si="5"/>
        <v>8687.7200000000012</v>
      </c>
      <c r="R22" s="2"/>
      <c r="S22" s="2"/>
      <c r="T22" s="2"/>
    </row>
    <row r="23" spans="1:21" x14ac:dyDescent="0.2">
      <c r="A23" s="46" t="s">
        <v>59</v>
      </c>
      <c r="B23" s="48" t="s">
        <v>208</v>
      </c>
      <c r="C23" s="47">
        <v>24409.47</v>
      </c>
      <c r="D23" s="47" t="s">
        <v>53</v>
      </c>
      <c r="E23" s="10">
        <f t="shared" si="0"/>
        <v>-155.99542585243069</v>
      </c>
      <c r="F23">
        <f t="shared" si="1"/>
        <v>-156</v>
      </c>
      <c r="G23">
        <f t="shared" si="2"/>
        <v>1.9379999997909181E-2</v>
      </c>
      <c r="I23">
        <f t="shared" si="3"/>
        <v>1.9379999997909181E-2</v>
      </c>
      <c r="O23">
        <f t="shared" ca="1" si="4"/>
        <v>-1.6192814572919632E-2</v>
      </c>
      <c r="Q23" s="2">
        <f t="shared" si="5"/>
        <v>9390.9700000000012</v>
      </c>
      <c r="R23" s="2"/>
      <c r="S23" s="2"/>
      <c r="T23" s="2"/>
    </row>
    <row r="24" spans="1:21" x14ac:dyDescent="0.2">
      <c r="A24" s="46" t="s">
        <v>59</v>
      </c>
      <c r="B24" s="48" t="s">
        <v>208</v>
      </c>
      <c r="C24" s="47">
        <v>24443.32</v>
      </c>
      <c r="D24" s="47" t="s">
        <v>53</v>
      </c>
      <c r="E24" s="10">
        <f t="shared" si="0"/>
        <v>-148.0060091742582</v>
      </c>
      <c r="F24">
        <f t="shared" si="1"/>
        <v>-148</v>
      </c>
      <c r="G24">
        <f t="shared" si="2"/>
        <v>-2.5460000000748551E-2</v>
      </c>
      <c r="I24">
        <f t="shared" si="3"/>
        <v>-2.5460000000748551E-2</v>
      </c>
      <c r="O24">
        <f t="shared" ca="1" si="4"/>
        <v>-1.6137511182363846E-2</v>
      </c>
      <c r="Q24" s="2">
        <f t="shared" si="5"/>
        <v>9424.82</v>
      </c>
      <c r="R24" s="2"/>
      <c r="S24" s="2"/>
      <c r="T24" s="2"/>
    </row>
    <row r="25" spans="1:21" x14ac:dyDescent="0.2">
      <c r="A25" s="46" t="s">
        <v>59</v>
      </c>
      <c r="B25" s="48" t="s">
        <v>208</v>
      </c>
      <c r="C25" s="47">
        <v>24765.3</v>
      </c>
      <c r="D25" s="47" t="s">
        <v>53</v>
      </c>
      <c r="E25" s="10">
        <f t="shared" si="0"/>
        <v>-72.010960960429884</v>
      </c>
      <c r="F25">
        <f t="shared" si="1"/>
        <v>-72</v>
      </c>
      <c r="G25">
        <f t="shared" si="2"/>
        <v>-4.6440000001894077E-2</v>
      </c>
      <c r="I25">
        <f t="shared" si="3"/>
        <v>-4.6440000001894077E-2</v>
      </c>
      <c r="O25">
        <f t="shared" ca="1" si="4"/>
        <v>-1.5612128972083864E-2</v>
      </c>
      <c r="Q25" s="2">
        <f t="shared" si="5"/>
        <v>9746.7999999999993</v>
      </c>
      <c r="R25" s="2"/>
      <c r="S25" s="2"/>
      <c r="T25" s="2"/>
    </row>
    <row r="26" spans="1:21" x14ac:dyDescent="0.2">
      <c r="A26" s="46" t="s">
        <v>59</v>
      </c>
      <c r="B26" s="48" t="s">
        <v>208</v>
      </c>
      <c r="C26" s="47">
        <v>24803.39</v>
      </c>
      <c r="D26" s="47" t="s">
        <v>53</v>
      </c>
      <c r="E26" s="10">
        <f t="shared" si="0"/>
        <v>-63.020801986379524</v>
      </c>
      <c r="F26">
        <f t="shared" si="1"/>
        <v>-63</v>
      </c>
      <c r="G26">
        <f t="shared" si="2"/>
        <v>-8.8135000001784647E-2</v>
      </c>
      <c r="I26">
        <f t="shared" si="3"/>
        <v>-8.8135000001784647E-2</v>
      </c>
      <c r="O26">
        <f t="shared" ca="1" si="4"/>
        <v>-1.5549912657708604E-2</v>
      </c>
      <c r="Q26" s="2">
        <f t="shared" si="5"/>
        <v>9784.89</v>
      </c>
      <c r="R26" s="2"/>
      <c r="S26" s="2"/>
      <c r="T26" s="2"/>
    </row>
    <row r="27" spans="1:21" x14ac:dyDescent="0.2">
      <c r="A27" s="46" t="s">
        <v>59</v>
      </c>
      <c r="B27" s="48" t="s">
        <v>208</v>
      </c>
      <c r="C27" s="47">
        <v>25070.339</v>
      </c>
      <c r="D27" s="47" t="s">
        <v>53</v>
      </c>
      <c r="E27" s="10">
        <f t="shared" si="0"/>
        <v>-1.4397471709915349E-2</v>
      </c>
      <c r="F27">
        <f t="shared" si="1"/>
        <v>0</v>
      </c>
      <c r="G27">
        <f t="shared" si="2"/>
        <v>-6.1000000001513399E-2</v>
      </c>
      <c r="I27">
        <f t="shared" si="3"/>
        <v>-6.1000000001513399E-2</v>
      </c>
      <c r="O27">
        <f t="shared" ca="1" si="4"/>
        <v>-1.5114398457081778E-2</v>
      </c>
      <c r="Q27" s="2">
        <f t="shared" si="5"/>
        <v>10051.839</v>
      </c>
      <c r="R27" s="2"/>
      <c r="S27" s="2"/>
      <c r="T27" s="2"/>
    </row>
    <row r="28" spans="1:21" x14ac:dyDescent="0.2">
      <c r="A28" s="30" t="s">
        <v>37</v>
      </c>
      <c r="C28" s="10">
        <v>25070.400000000001</v>
      </c>
      <c r="D28" s="10" t="s">
        <v>13</v>
      </c>
      <c r="E28" s="10">
        <f t="shared" si="0"/>
        <v>0</v>
      </c>
      <c r="F28">
        <f t="shared" si="1"/>
        <v>0</v>
      </c>
      <c r="G28">
        <f t="shared" si="2"/>
        <v>0</v>
      </c>
      <c r="H28">
        <f>+G28</f>
        <v>0</v>
      </c>
      <c r="O28">
        <f t="shared" ca="1" si="4"/>
        <v>-1.5114398457081778E-2</v>
      </c>
      <c r="Q28" s="2">
        <f t="shared" si="5"/>
        <v>10051.900000000001</v>
      </c>
      <c r="R28" s="2"/>
      <c r="S28" s="2"/>
      <c r="T28" s="2"/>
    </row>
    <row r="29" spans="1:21" x14ac:dyDescent="0.2">
      <c r="A29" s="46" t="s">
        <v>59</v>
      </c>
      <c r="B29" s="48" t="s">
        <v>208</v>
      </c>
      <c r="C29" s="47">
        <v>25087.286</v>
      </c>
      <c r="D29" s="47" t="s">
        <v>53</v>
      </c>
      <c r="E29" s="10">
        <f t="shared" si="0"/>
        <v>3.9855033981570296</v>
      </c>
      <c r="F29">
        <f t="shared" si="1"/>
        <v>4</v>
      </c>
      <c r="G29">
        <f t="shared" si="2"/>
        <v>-6.1420000001817243E-2</v>
      </c>
      <c r="I29">
        <f t="shared" ref="I29:I66" si="6">+G29</f>
        <v>-6.1420000001817243E-2</v>
      </c>
      <c r="O29">
        <f t="shared" ca="1" si="4"/>
        <v>-1.5086746761803884E-2</v>
      </c>
      <c r="Q29" s="2">
        <f t="shared" si="5"/>
        <v>10068.786</v>
      </c>
      <c r="R29" s="2"/>
      <c r="S29" s="2"/>
      <c r="T29" s="2"/>
    </row>
    <row r="30" spans="1:21" x14ac:dyDescent="0.2">
      <c r="A30" s="46" t="s">
        <v>59</v>
      </c>
      <c r="B30" s="48" t="s">
        <v>208</v>
      </c>
      <c r="C30" s="47">
        <v>25104.227999999999</v>
      </c>
      <c r="D30" s="47" t="s">
        <v>53</v>
      </c>
      <c r="E30" s="10">
        <f t="shared" si="0"/>
        <v>7.984224147391803</v>
      </c>
      <c r="F30">
        <f t="shared" si="1"/>
        <v>8</v>
      </c>
      <c r="G30">
        <f t="shared" si="2"/>
        <v>-6.6840000003139721E-2</v>
      </c>
      <c r="I30">
        <f t="shared" si="6"/>
        <v>-6.6840000003139721E-2</v>
      </c>
      <c r="O30">
        <f t="shared" ca="1" si="4"/>
        <v>-1.5059095066525991E-2</v>
      </c>
      <c r="Q30" s="2">
        <f t="shared" si="5"/>
        <v>10085.727999999999</v>
      </c>
      <c r="R30" s="2"/>
      <c r="S30" s="2"/>
      <c r="T30" s="2"/>
    </row>
    <row r="31" spans="1:21" x14ac:dyDescent="0.2">
      <c r="A31" s="46" t="s">
        <v>59</v>
      </c>
      <c r="B31" s="48" t="s">
        <v>208</v>
      </c>
      <c r="C31" s="47">
        <v>26591.38</v>
      </c>
      <c r="D31" s="47" t="s">
        <v>53</v>
      </c>
      <c r="E31" s="10">
        <f t="shared" si="0"/>
        <v>358.98797575088111</v>
      </c>
      <c r="F31">
        <f t="shared" si="1"/>
        <v>359</v>
      </c>
      <c r="G31">
        <f t="shared" si="2"/>
        <v>-5.0944999999046559E-2</v>
      </c>
      <c r="I31">
        <f t="shared" si="6"/>
        <v>-5.0944999999046559E-2</v>
      </c>
      <c r="O31">
        <f t="shared" ca="1" si="4"/>
        <v>-1.2632658805890817E-2</v>
      </c>
      <c r="Q31" s="2">
        <f t="shared" si="5"/>
        <v>11572.880000000001</v>
      </c>
      <c r="R31" s="2"/>
      <c r="S31" s="2"/>
      <c r="T31" s="2"/>
    </row>
    <row r="32" spans="1:21" x14ac:dyDescent="0.2">
      <c r="A32" s="46" t="s">
        <v>91</v>
      </c>
      <c r="B32" s="48" t="s">
        <v>208</v>
      </c>
      <c r="C32" s="47">
        <v>27307.530999999999</v>
      </c>
      <c r="D32" s="47" t="s">
        <v>53</v>
      </c>
      <c r="E32" s="10">
        <f t="shared" si="0"/>
        <v>528.01688988648357</v>
      </c>
      <c r="F32">
        <f t="shared" si="1"/>
        <v>528</v>
      </c>
      <c r="G32">
        <f t="shared" si="2"/>
        <v>7.1559999996679835E-2</v>
      </c>
      <c r="I32">
        <f t="shared" si="6"/>
        <v>7.1559999996679835E-2</v>
      </c>
      <c r="O32">
        <f t="shared" ca="1" si="4"/>
        <v>-1.1464374680399809E-2</v>
      </c>
      <c r="Q32" s="2">
        <f t="shared" si="5"/>
        <v>12289.030999999999</v>
      </c>
      <c r="R32" s="2"/>
      <c r="S32" s="2"/>
      <c r="T32" s="2"/>
    </row>
    <row r="33" spans="1:20" x14ac:dyDescent="0.2">
      <c r="A33" s="46" t="s">
        <v>91</v>
      </c>
      <c r="B33" s="48" t="s">
        <v>208</v>
      </c>
      <c r="C33" s="47">
        <v>27629.525000000001</v>
      </c>
      <c r="D33" s="47" t="s">
        <v>53</v>
      </c>
      <c r="E33" s="10">
        <f t="shared" si="0"/>
        <v>604.01524243808194</v>
      </c>
      <c r="F33">
        <f t="shared" si="1"/>
        <v>604</v>
      </c>
      <c r="G33">
        <f t="shared" si="2"/>
        <v>6.4579999998386484E-2</v>
      </c>
      <c r="I33">
        <f t="shared" si="6"/>
        <v>6.4579999998386484E-2</v>
      </c>
      <c r="O33">
        <f t="shared" ca="1" si="4"/>
        <v>-1.0938992470119828E-2</v>
      </c>
      <c r="Q33" s="2">
        <f t="shared" si="5"/>
        <v>12611.025000000001</v>
      </c>
      <c r="R33" s="2"/>
      <c r="S33" s="2"/>
      <c r="T33" s="2"/>
    </row>
    <row r="34" spans="1:20" x14ac:dyDescent="0.2">
      <c r="A34" s="46" t="s">
        <v>91</v>
      </c>
      <c r="B34" s="48" t="s">
        <v>208</v>
      </c>
      <c r="C34" s="47">
        <v>27684.535</v>
      </c>
      <c r="D34" s="47" t="s">
        <v>53</v>
      </c>
      <c r="E34" s="10">
        <f t="shared" si="0"/>
        <v>616.99892963058642</v>
      </c>
      <c r="F34">
        <f t="shared" si="1"/>
        <v>617</v>
      </c>
      <c r="G34">
        <f t="shared" si="2"/>
        <v>-4.5350000036705751E-3</v>
      </c>
      <c r="I34">
        <f t="shared" si="6"/>
        <v>-4.5350000036705751E-3</v>
      </c>
      <c r="O34">
        <f t="shared" ca="1" si="4"/>
        <v>-1.0849124460466673E-2</v>
      </c>
      <c r="Q34" s="2">
        <f t="shared" si="5"/>
        <v>12666.035</v>
      </c>
      <c r="R34" s="2"/>
      <c r="S34" s="2"/>
      <c r="T34" s="2"/>
    </row>
    <row r="35" spans="1:20" x14ac:dyDescent="0.2">
      <c r="A35" s="46" t="s">
        <v>91</v>
      </c>
      <c r="B35" s="48" t="s">
        <v>208</v>
      </c>
      <c r="C35" s="47">
        <v>28023.508000000002</v>
      </c>
      <c r="D35" s="47" t="s">
        <v>53</v>
      </c>
      <c r="E35" s="10">
        <f t="shared" si="0"/>
        <v>697.00473582409597</v>
      </c>
      <c r="F35">
        <f t="shared" si="1"/>
        <v>697</v>
      </c>
      <c r="G35">
        <f t="shared" si="2"/>
        <v>2.0065000000613509E-2</v>
      </c>
      <c r="I35">
        <f t="shared" si="6"/>
        <v>2.0065000000613509E-2</v>
      </c>
      <c r="O35">
        <f t="shared" ca="1" si="4"/>
        <v>-1.02960905549088E-2</v>
      </c>
      <c r="Q35" s="2">
        <f t="shared" si="5"/>
        <v>13005.008000000002</v>
      </c>
      <c r="R35" s="2"/>
      <c r="S35" s="2"/>
      <c r="T35" s="2"/>
    </row>
    <row r="36" spans="1:20" x14ac:dyDescent="0.2">
      <c r="A36" s="46" t="s">
        <v>91</v>
      </c>
      <c r="B36" s="48" t="s">
        <v>208</v>
      </c>
      <c r="C36" s="47">
        <v>28074.374</v>
      </c>
      <c r="D36" s="47" t="s">
        <v>53</v>
      </c>
      <c r="E36" s="10">
        <f t="shared" si="0"/>
        <v>709.01033903685595</v>
      </c>
      <c r="F36">
        <f t="shared" si="1"/>
        <v>709</v>
      </c>
      <c r="G36">
        <f t="shared" si="2"/>
        <v>4.3804999997519189E-2</v>
      </c>
      <c r="I36">
        <f t="shared" si="6"/>
        <v>4.3804999997519189E-2</v>
      </c>
      <c r="O36">
        <f t="shared" ca="1" si="4"/>
        <v>-1.0213135469075119E-2</v>
      </c>
      <c r="Q36" s="2">
        <f t="shared" si="5"/>
        <v>13055.874</v>
      </c>
      <c r="R36" s="2"/>
      <c r="S36" s="2"/>
      <c r="T36" s="2"/>
    </row>
    <row r="37" spans="1:20" x14ac:dyDescent="0.2">
      <c r="A37" s="46" t="s">
        <v>91</v>
      </c>
      <c r="B37" s="48" t="s">
        <v>42</v>
      </c>
      <c r="C37" s="47">
        <v>28127.287</v>
      </c>
      <c r="D37" s="47" t="s">
        <v>53</v>
      </c>
      <c r="E37" s="10">
        <f t="shared" si="0"/>
        <v>721.49908363632903</v>
      </c>
      <c r="F37">
        <f t="shared" si="1"/>
        <v>721.5</v>
      </c>
      <c r="G37">
        <f t="shared" si="2"/>
        <v>-3.8825000010547228E-3</v>
      </c>
      <c r="I37">
        <f t="shared" si="6"/>
        <v>-3.8825000010547228E-3</v>
      </c>
      <c r="O37">
        <f t="shared" ca="1" si="4"/>
        <v>-1.0126723921331701E-2</v>
      </c>
      <c r="Q37" s="2">
        <f t="shared" si="5"/>
        <v>13108.787</v>
      </c>
      <c r="R37" s="2"/>
      <c r="S37" s="2"/>
      <c r="T37" s="2"/>
    </row>
    <row r="38" spans="1:20" x14ac:dyDescent="0.2">
      <c r="A38" s="46" t="s">
        <v>91</v>
      </c>
      <c r="B38" s="48" t="s">
        <v>42</v>
      </c>
      <c r="C38" s="47">
        <v>28432.422999999999</v>
      </c>
      <c r="D38" s="47" t="s">
        <v>53</v>
      </c>
      <c r="E38" s="10">
        <f t="shared" si="0"/>
        <v>793.51854146530798</v>
      </c>
      <c r="F38">
        <f t="shared" si="1"/>
        <v>793.5</v>
      </c>
      <c r="G38">
        <f t="shared" si="2"/>
        <v>7.8557499997259583E-2</v>
      </c>
      <c r="I38">
        <f t="shared" si="6"/>
        <v>7.8557499997259583E-2</v>
      </c>
      <c r="O38">
        <f t="shared" ca="1" si="4"/>
        <v>-9.6289934063296147E-3</v>
      </c>
      <c r="Q38" s="2">
        <f t="shared" si="5"/>
        <v>13413.922999999999</v>
      </c>
      <c r="R38" s="2"/>
      <c r="S38" s="2"/>
      <c r="T38" s="2"/>
    </row>
    <row r="39" spans="1:20" x14ac:dyDescent="0.2">
      <c r="A39" s="46" t="s">
        <v>91</v>
      </c>
      <c r="B39" s="48" t="s">
        <v>208</v>
      </c>
      <c r="C39" s="47">
        <v>28451.368999999999</v>
      </c>
      <c r="D39" s="47" t="s">
        <v>53</v>
      </c>
      <c r="E39" s="10">
        <f t="shared" si="0"/>
        <v>797.99025456382083</v>
      </c>
      <c r="F39">
        <f t="shared" si="1"/>
        <v>798</v>
      </c>
      <c r="G39">
        <f t="shared" si="2"/>
        <v>-4.1290000001026783E-2</v>
      </c>
      <c r="I39">
        <f t="shared" si="6"/>
        <v>-4.1290000001026783E-2</v>
      </c>
      <c r="O39">
        <f t="shared" ca="1" si="4"/>
        <v>-9.5978852491419835E-3</v>
      </c>
      <c r="Q39" s="2">
        <f t="shared" si="5"/>
        <v>13432.868999999999</v>
      </c>
      <c r="R39" s="2"/>
      <c r="S39" s="2"/>
      <c r="T39" s="2"/>
    </row>
    <row r="40" spans="1:20" x14ac:dyDescent="0.2">
      <c r="A40" s="46" t="s">
        <v>91</v>
      </c>
      <c r="B40" s="48" t="s">
        <v>208</v>
      </c>
      <c r="C40" s="47">
        <v>29167.464</v>
      </c>
      <c r="D40" s="47" t="s">
        <v>53</v>
      </c>
      <c r="E40" s="10">
        <f t="shared" si="0"/>
        <v>967.00595134834646</v>
      </c>
      <c r="F40">
        <f t="shared" si="1"/>
        <v>967</v>
      </c>
      <c r="G40">
        <f t="shared" si="2"/>
        <v>2.5214999997842824E-2</v>
      </c>
      <c r="I40">
        <f t="shared" si="6"/>
        <v>2.5214999997842824E-2</v>
      </c>
      <c r="O40">
        <f t="shared" ca="1" si="4"/>
        <v>-8.4296011236509732E-3</v>
      </c>
      <c r="Q40" s="2">
        <f t="shared" si="5"/>
        <v>14148.964</v>
      </c>
      <c r="R40" s="2"/>
      <c r="S40" s="2"/>
      <c r="T40" s="2"/>
    </row>
    <row r="41" spans="1:20" x14ac:dyDescent="0.2">
      <c r="A41" s="46" t="s">
        <v>91</v>
      </c>
      <c r="B41" s="48" t="s">
        <v>42</v>
      </c>
      <c r="C41" s="47">
        <v>29576.262999999999</v>
      </c>
      <c r="D41" s="47" t="s">
        <v>53</v>
      </c>
      <c r="E41" s="10">
        <f t="shared" si="0"/>
        <v>1063.4923781908981</v>
      </c>
      <c r="F41">
        <f t="shared" si="1"/>
        <v>1063.5</v>
      </c>
      <c r="G41">
        <f t="shared" si="2"/>
        <v>-3.229250000367756E-2</v>
      </c>
      <c r="I41">
        <f t="shared" si="6"/>
        <v>-3.229250000367756E-2</v>
      </c>
      <c r="O41">
        <f t="shared" ca="1" si="4"/>
        <v>-7.7625039750717885E-3</v>
      </c>
      <c r="Q41" s="2">
        <f t="shared" si="5"/>
        <v>14557.762999999999</v>
      </c>
      <c r="R41" s="2"/>
      <c r="S41" s="2"/>
      <c r="T41" s="2"/>
    </row>
    <row r="42" spans="1:20" x14ac:dyDescent="0.2">
      <c r="A42" s="46" t="s">
        <v>91</v>
      </c>
      <c r="B42" s="48" t="s">
        <v>208</v>
      </c>
      <c r="C42" s="47">
        <v>30705.328000000001</v>
      </c>
      <c r="D42" s="47" t="s">
        <v>53</v>
      </c>
      <c r="E42" s="10">
        <f t="shared" si="0"/>
        <v>1329.9789584491325</v>
      </c>
      <c r="F42">
        <f t="shared" si="1"/>
        <v>1330</v>
      </c>
      <c r="G42">
        <f t="shared" si="2"/>
        <v>-8.9149999999790452E-2</v>
      </c>
      <c r="I42">
        <f t="shared" si="6"/>
        <v>-8.9149999999790452E-2</v>
      </c>
      <c r="O42">
        <f t="shared" ca="1" si="4"/>
        <v>-5.9202097771821199E-3</v>
      </c>
      <c r="Q42" s="2">
        <f t="shared" si="5"/>
        <v>15686.828000000001</v>
      </c>
      <c r="R42" s="2"/>
      <c r="S42" s="2"/>
      <c r="T42" s="2"/>
    </row>
    <row r="43" spans="1:20" x14ac:dyDescent="0.2">
      <c r="A43" s="46" t="s">
        <v>91</v>
      </c>
      <c r="B43" s="48" t="s">
        <v>208</v>
      </c>
      <c r="C43" s="47">
        <v>30849.557000000001</v>
      </c>
      <c r="D43" s="47" t="s">
        <v>53</v>
      </c>
      <c r="E43" s="10">
        <f t="shared" si="0"/>
        <v>1364.0204821736875</v>
      </c>
      <c r="F43">
        <f t="shared" si="1"/>
        <v>1364</v>
      </c>
      <c r="G43">
        <f t="shared" si="2"/>
        <v>8.6779999997816049E-2</v>
      </c>
      <c r="I43">
        <f t="shared" si="6"/>
        <v>8.6779999997816049E-2</v>
      </c>
      <c r="O43">
        <f t="shared" ca="1" si="4"/>
        <v>-5.6851703673200249E-3</v>
      </c>
      <c r="Q43" s="2">
        <f t="shared" si="5"/>
        <v>15831.057000000001</v>
      </c>
      <c r="R43" s="2"/>
      <c r="S43" s="2"/>
      <c r="T43" s="2"/>
    </row>
    <row r="44" spans="1:20" x14ac:dyDescent="0.2">
      <c r="A44" s="46" t="s">
        <v>91</v>
      </c>
      <c r="B44" s="48" t="s">
        <v>208</v>
      </c>
      <c r="C44" s="47">
        <v>30938.402999999998</v>
      </c>
      <c r="D44" s="47" t="s">
        <v>53</v>
      </c>
      <c r="E44" s="10">
        <f t="shared" si="0"/>
        <v>1384.9902817065952</v>
      </c>
      <c r="F44">
        <f t="shared" si="1"/>
        <v>1385</v>
      </c>
      <c r="G44">
        <f t="shared" si="2"/>
        <v>-4.1175000002112938E-2</v>
      </c>
      <c r="I44">
        <f t="shared" si="6"/>
        <v>-4.1175000002112938E-2</v>
      </c>
      <c r="O44">
        <f t="shared" ca="1" si="4"/>
        <v>-5.5399989671110813E-3</v>
      </c>
      <c r="Q44" s="2">
        <f t="shared" si="5"/>
        <v>15919.902999999998</v>
      </c>
      <c r="R44" s="2"/>
      <c r="S44" s="2"/>
      <c r="T44" s="2"/>
    </row>
    <row r="45" spans="1:20" x14ac:dyDescent="0.2">
      <c r="A45" s="46" t="s">
        <v>91</v>
      </c>
      <c r="B45" s="48" t="s">
        <v>208</v>
      </c>
      <c r="C45" s="47">
        <v>30976.493999999999</v>
      </c>
      <c r="D45" s="47" t="s">
        <v>53</v>
      </c>
      <c r="E45" s="10">
        <f t="shared" si="0"/>
        <v>1393.9806767047721</v>
      </c>
      <c r="F45">
        <f t="shared" si="1"/>
        <v>1394</v>
      </c>
      <c r="G45">
        <f t="shared" si="2"/>
        <v>-8.1870000001799781E-2</v>
      </c>
      <c r="I45">
        <f t="shared" si="6"/>
        <v>-8.1870000001799781E-2</v>
      </c>
      <c r="O45">
        <f t="shared" ca="1" si="4"/>
        <v>-5.4777826527358207E-3</v>
      </c>
      <c r="Q45" s="2">
        <f t="shared" si="5"/>
        <v>15957.993999999999</v>
      </c>
      <c r="R45" s="2"/>
      <c r="S45" s="2"/>
      <c r="T45" s="2"/>
    </row>
    <row r="46" spans="1:20" x14ac:dyDescent="0.2">
      <c r="A46" s="46" t="s">
        <v>91</v>
      </c>
      <c r="B46" s="48" t="s">
        <v>208</v>
      </c>
      <c r="C46" s="47">
        <v>31057.13</v>
      </c>
      <c r="D46" s="47" t="s">
        <v>53</v>
      </c>
      <c r="E46" s="10">
        <f t="shared" si="0"/>
        <v>1413.0127181600501</v>
      </c>
      <c r="F46">
        <f t="shared" si="1"/>
        <v>1413</v>
      </c>
      <c r="G46">
        <f t="shared" si="2"/>
        <v>5.3884999997535488E-2</v>
      </c>
      <c r="I46">
        <f t="shared" si="6"/>
        <v>5.3884999997535488E-2</v>
      </c>
      <c r="O46">
        <f t="shared" ca="1" si="4"/>
        <v>-5.346437100165826E-3</v>
      </c>
      <c r="Q46" s="2">
        <f t="shared" si="5"/>
        <v>16038.630000000001</v>
      </c>
      <c r="R46" s="2"/>
      <c r="S46" s="2"/>
      <c r="T46" s="2"/>
    </row>
    <row r="47" spans="1:20" x14ac:dyDescent="0.2">
      <c r="A47" s="46" t="s">
        <v>59</v>
      </c>
      <c r="B47" s="48" t="s">
        <v>208</v>
      </c>
      <c r="C47" s="47">
        <v>31260.448</v>
      </c>
      <c r="D47" s="47" t="s">
        <v>53</v>
      </c>
      <c r="E47" s="10">
        <f t="shared" si="0"/>
        <v>1461.0006714886392</v>
      </c>
      <c r="F47">
        <f t="shared" si="1"/>
        <v>1461</v>
      </c>
      <c r="G47">
        <f t="shared" si="2"/>
        <v>2.8449999990698416E-3</v>
      </c>
      <c r="I47">
        <f t="shared" si="6"/>
        <v>2.8449999990698416E-3</v>
      </c>
      <c r="O47">
        <f t="shared" ca="1" si="4"/>
        <v>-5.0146167568311025E-3</v>
      </c>
      <c r="Q47" s="2">
        <f t="shared" si="5"/>
        <v>16241.948</v>
      </c>
      <c r="R47" s="2"/>
      <c r="S47" s="2"/>
      <c r="T47" s="2"/>
    </row>
    <row r="48" spans="1:20" x14ac:dyDescent="0.2">
      <c r="A48" s="46" t="s">
        <v>91</v>
      </c>
      <c r="B48" s="48" t="s">
        <v>42</v>
      </c>
      <c r="C48" s="47">
        <v>31313.406999999999</v>
      </c>
      <c r="D48" s="47" t="s">
        <v>53</v>
      </c>
      <c r="E48" s="10">
        <f t="shared" si="0"/>
        <v>1473.5002731979257</v>
      </c>
      <c r="F48">
        <f t="shared" si="1"/>
        <v>1473.5</v>
      </c>
      <c r="G48">
        <f t="shared" si="2"/>
        <v>1.1574999953154474E-3</v>
      </c>
      <c r="I48">
        <f t="shared" si="6"/>
        <v>1.1574999953154474E-3</v>
      </c>
      <c r="O48">
        <f t="shared" ca="1" si="4"/>
        <v>-4.9282052090876844E-3</v>
      </c>
      <c r="Q48" s="2">
        <f t="shared" si="5"/>
        <v>16294.906999999999</v>
      </c>
      <c r="R48" s="2"/>
      <c r="S48" s="2"/>
      <c r="T48" s="2"/>
    </row>
    <row r="49" spans="1:20" x14ac:dyDescent="0.2">
      <c r="A49" s="46" t="s">
        <v>91</v>
      </c>
      <c r="B49" s="48" t="s">
        <v>208</v>
      </c>
      <c r="C49" s="47">
        <v>31671.455999999998</v>
      </c>
      <c r="D49" s="47" t="s">
        <v>53</v>
      </c>
      <c r="E49" s="10">
        <f t="shared" si="0"/>
        <v>1558.0084756263777</v>
      </c>
      <c r="F49">
        <f t="shared" si="1"/>
        <v>1558</v>
      </c>
      <c r="G49">
        <f t="shared" si="2"/>
        <v>3.590999999869382E-2</v>
      </c>
      <c r="I49">
        <f t="shared" si="6"/>
        <v>3.590999999869382E-2</v>
      </c>
      <c r="O49">
        <f t="shared" ca="1" si="4"/>
        <v>-4.3440631463421801E-3</v>
      </c>
      <c r="Q49" s="2">
        <f t="shared" si="5"/>
        <v>16652.955999999998</v>
      </c>
      <c r="R49" s="2"/>
      <c r="S49" s="2"/>
      <c r="T49" s="2"/>
    </row>
    <row r="50" spans="1:20" x14ac:dyDescent="0.2">
      <c r="A50" s="46" t="s">
        <v>91</v>
      </c>
      <c r="B50" s="48" t="s">
        <v>208</v>
      </c>
      <c r="C50" s="47">
        <v>33514.451999999997</v>
      </c>
      <c r="D50" s="47" t="s">
        <v>53</v>
      </c>
      <c r="E50" s="10">
        <f t="shared" si="0"/>
        <v>1992.999996459637</v>
      </c>
      <c r="F50">
        <f t="shared" si="1"/>
        <v>1993</v>
      </c>
      <c r="G50">
        <f t="shared" si="2"/>
        <v>-1.5000005078036338E-5</v>
      </c>
      <c r="I50">
        <f t="shared" si="6"/>
        <v>-1.5000005078036338E-5</v>
      </c>
      <c r="O50">
        <f t="shared" ca="1" si="4"/>
        <v>-1.3369412848712389E-3</v>
      </c>
      <c r="Q50" s="2">
        <f t="shared" si="5"/>
        <v>18495.951999999997</v>
      </c>
      <c r="R50" s="2"/>
      <c r="S50" s="2"/>
      <c r="T50" s="2"/>
    </row>
    <row r="51" spans="1:20" x14ac:dyDescent="0.2">
      <c r="A51" s="46" t="s">
        <v>91</v>
      </c>
      <c r="B51" s="48" t="s">
        <v>208</v>
      </c>
      <c r="C51" s="47">
        <v>33870.444000000003</v>
      </c>
      <c r="D51" s="47" t="s">
        <v>53</v>
      </c>
      <c r="E51" s="10">
        <f t="shared" si="0"/>
        <v>2077.022697260114</v>
      </c>
      <c r="F51">
        <f t="shared" si="1"/>
        <v>2077</v>
      </c>
      <c r="G51">
        <f t="shared" si="2"/>
        <v>9.6165000002656598E-2</v>
      </c>
      <c r="I51">
        <f t="shared" si="6"/>
        <v>9.6165000002656598E-2</v>
      </c>
      <c r="O51">
        <f t="shared" ca="1" si="4"/>
        <v>-7.5625568403547144E-4</v>
      </c>
      <c r="Q51" s="2">
        <f t="shared" si="5"/>
        <v>18851.944000000003</v>
      </c>
      <c r="R51" s="2"/>
      <c r="S51" s="2"/>
      <c r="T51" s="2"/>
    </row>
    <row r="52" spans="1:20" x14ac:dyDescent="0.2">
      <c r="A52" s="46" t="s">
        <v>91</v>
      </c>
      <c r="B52" s="48" t="s">
        <v>208</v>
      </c>
      <c r="C52" s="47">
        <v>33925.351999999999</v>
      </c>
      <c r="D52" s="47" t="s">
        <v>53</v>
      </c>
      <c r="E52" s="10">
        <f t="shared" si="0"/>
        <v>2089.9823099917267</v>
      </c>
      <c r="F52">
        <f t="shared" si="1"/>
        <v>2090</v>
      </c>
      <c r="G52">
        <f t="shared" si="2"/>
        <v>-7.4950000001990702E-2</v>
      </c>
      <c r="I52">
        <f t="shared" si="6"/>
        <v>-7.4950000001990702E-2</v>
      </c>
      <c r="O52">
        <f t="shared" ca="1" si="4"/>
        <v>-6.6638767438231654E-4</v>
      </c>
      <c r="Q52" s="2">
        <f t="shared" si="5"/>
        <v>18906.851999999999</v>
      </c>
      <c r="R52" s="2"/>
      <c r="S52" s="2"/>
      <c r="T52" s="2"/>
    </row>
    <row r="53" spans="1:20" x14ac:dyDescent="0.2">
      <c r="A53" s="46" t="s">
        <v>91</v>
      </c>
      <c r="B53" s="48" t="s">
        <v>208</v>
      </c>
      <c r="C53" s="47">
        <v>34298.377999999997</v>
      </c>
      <c r="D53" s="47" t="s">
        <v>53</v>
      </c>
      <c r="E53" s="10">
        <f t="shared" ref="E53:E70" si="7">+(C53-C$7)/C$8</f>
        <v>2178.0254457610645</v>
      </c>
      <c r="F53">
        <f t="shared" ref="F53:F70" si="8">ROUND(2*E53,0)/2</f>
        <v>2178</v>
      </c>
      <c r="G53">
        <f t="shared" si="2"/>
        <v>0.10780999999406049</v>
      </c>
      <c r="I53">
        <f t="shared" si="6"/>
        <v>0.10780999999406049</v>
      </c>
      <c r="O53">
        <f t="shared" ref="O53:O70" ca="1" si="9">+C$11+C$12*$F53</f>
        <v>-5.8050378268654709E-5</v>
      </c>
      <c r="Q53" s="2">
        <f t="shared" ref="Q53:Q70" si="10">+C53-15018.5</f>
        <v>19279.877999999997</v>
      </c>
      <c r="R53" s="2"/>
      <c r="S53" s="2"/>
      <c r="T53" s="2"/>
    </row>
    <row r="54" spans="1:20" x14ac:dyDescent="0.2">
      <c r="A54" s="46" t="s">
        <v>91</v>
      </c>
      <c r="B54" s="48" t="s">
        <v>42</v>
      </c>
      <c r="C54" s="47">
        <v>34605.423000000003</v>
      </c>
      <c r="D54" s="47" t="s">
        <v>53</v>
      </c>
      <c r="E54" s="10">
        <f t="shared" si="7"/>
        <v>2250.4954736473164</v>
      </c>
      <c r="F54">
        <f t="shared" si="8"/>
        <v>2250.5</v>
      </c>
      <c r="G54">
        <f t="shared" si="2"/>
        <v>-1.9177499998477288E-2</v>
      </c>
      <c r="I54">
        <f t="shared" si="6"/>
        <v>-1.9177499998477288E-2</v>
      </c>
      <c r="O54">
        <f t="shared" ca="1" si="9"/>
        <v>4.4313659864316825E-4</v>
      </c>
      <c r="Q54" s="2">
        <f t="shared" si="10"/>
        <v>19586.923000000003</v>
      </c>
      <c r="R54" s="2"/>
      <c r="S54" s="2"/>
      <c r="T54" s="2"/>
    </row>
    <row r="55" spans="1:20" x14ac:dyDescent="0.2">
      <c r="A55" s="46" t="s">
        <v>91</v>
      </c>
      <c r="B55" s="48" t="s">
        <v>208</v>
      </c>
      <c r="C55" s="47">
        <v>34607.438000000002</v>
      </c>
      <c r="D55" s="47" t="s">
        <v>53</v>
      </c>
      <c r="E55" s="10">
        <f t="shared" si="7"/>
        <v>2250.9710622619846</v>
      </c>
      <c r="F55">
        <f t="shared" si="8"/>
        <v>2251</v>
      </c>
      <c r="G55">
        <f t="shared" si="2"/>
        <v>-0.12260500000411412</v>
      </c>
      <c r="I55">
        <f t="shared" si="6"/>
        <v>-0.12260500000411412</v>
      </c>
      <c r="O55">
        <f t="shared" ca="1" si="9"/>
        <v>4.4659306055290504E-4</v>
      </c>
      <c r="Q55" s="2">
        <f t="shared" si="10"/>
        <v>19588.938000000002</v>
      </c>
      <c r="R55" s="2"/>
      <c r="S55" s="2"/>
      <c r="T55" s="2"/>
    </row>
    <row r="56" spans="1:20" x14ac:dyDescent="0.2">
      <c r="A56" s="46" t="s">
        <v>91</v>
      </c>
      <c r="B56" s="48" t="s">
        <v>42</v>
      </c>
      <c r="C56" s="47">
        <v>35304.472000000002</v>
      </c>
      <c r="D56" s="47" t="s">
        <v>53</v>
      </c>
      <c r="E56" s="10">
        <f t="shared" si="7"/>
        <v>2415.4879031734622</v>
      </c>
      <c r="F56">
        <f t="shared" si="8"/>
        <v>2415.5</v>
      </c>
      <c r="G56">
        <f t="shared" si="2"/>
        <v>-5.1252500001282897E-2</v>
      </c>
      <c r="I56">
        <f t="shared" si="6"/>
        <v>-5.1252500001282897E-2</v>
      </c>
      <c r="O56">
        <f t="shared" ca="1" si="9"/>
        <v>1.5837690288562824E-3</v>
      </c>
      <c r="Q56" s="2">
        <f t="shared" si="10"/>
        <v>20285.972000000002</v>
      </c>
      <c r="R56" s="2"/>
      <c r="S56" s="2"/>
      <c r="T56" s="2"/>
    </row>
    <row r="57" spans="1:20" x14ac:dyDescent="0.2">
      <c r="A57" s="46" t="s">
        <v>91</v>
      </c>
      <c r="B57" s="48" t="s">
        <v>208</v>
      </c>
      <c r="C57" s="47">
        <v>35391.328000000001</v>
      </c>
      <c r="D57" s="47" t="s">
        <v>53</v>
      </c>
      <c r="E57" s="10">
        <f t="shared" si="7"/>
        <v>2435.9880146948622</v>
      </c>
      <c r="F57">
        <f t="shared" si="8"/>
        <v>2436</v>
      </c>
      <c r="G57">
        <f t="shared" si="2"/>
        <v>-5.0779999997757841E-2</v>
      </c>
      <c r="I57">
        <f t="shared" si="6"/>
        <v>-5.0779999997757841E-2</v>
      </c>
      <c r="O57">
        <f t="shared" ca="1" si="9"/>
        <v>1.7254839671554893E-3</v>
      </c>
      <c r="Q57" s="2">
        <f t="shared" si="10"/>
        <v>20372.828000000001</v>
      </c>
      <c r="R57" s="2"/>
      <c r="S57" s="2"/>
      <c r="T57" s="2"/>
    </row>
    <row r="58" spans="1:20" x14ac:dyDescent="0.2">
      <c r="A58" s="46" t="s">
        <v>166</v>
      </c>
      <c r="B58" s="48" t="s">
        <v>208</v>
      </c>
      <c r="C58" s="47">
        <v>35802.254000000001</v>
      </c>
      <c r="D58" s="47" t="s">
        <v>53</v>
      </c>
      <c r="E58" s="10">
        <f t="shared" si="7"/>
        <v>2532.9764648542373</v>
      </c>
      <c r="F58">
        <f t="shared" si="8"/>
        <v>2533</v>
      </c>
      <c r="G58">
        <f t="shared" si="2"/>
        <v>-9.9715000003925525E-2</v>
      </c>
      <c r="I58">
        <f t="shared" si="6"/>
        <v>-9.9715000003925525E-2</v>
      </c>
      <c r="O58">
        <f t="shared" ca="1" si="9"/>
        <v>2.3960375776444134E-3</v>
      </c>
      <c r="Q58" s="2">
        <f t="shared" si="10"/>
        <v>20783.754000000001</v>
      </c>
      <c r="R58" s="2"/>
      <c r="S58" s="2"/>
      <c r="T58" s="2"/>
    </row>
    <row r="59" spans="1:20" x14ac:dyDescent="0.2">
      <c r="A59" s="46" t="s">
        <v>166</v>
      </c>
      <c r="B59" s="48" t="s">
        <v>208</v>
      </c>
      <c r="C59" s="47">
        <v>36056.49</v>
      </c>
      <c r="D59" s="47" t="s">
        <v>53</v>
      </c>
      <c r="E59" s="10">
        <f t="shared" si="7"/>
        <v>2592.9822946501581</v>
      </c>
      <c r="F59">
        <f t="shared" si="8"/>
        <v>2593</v>
      </c>
      <c r="G59">
        <f t="shared" si="2"/>
        <v>-7.5015000002167653E-2</v>
      </c>
      <c r="I59">
        <f t="shared" si="6"/>
        <v>-7.5015000002167653E-2</v>
      </c>
      <c r="O59">
        <f t="shared" ca="1" si="9"/>
        <v>2.8108130068128182E-3</v>
      </c>
      <c r="Q59" s="2">
        <f t="shared" si="10"/>
        <v>21037.989999999998</v>
      </c>
      <c r="R59" s="2"/>
      <c r="S59" s="2"/>
      <c r="T59" s="2"/>
    </row>
    <row r="60" spans="1:20" x14ac:dyDescent="0.2">
      <c r="A60" s="46" t="s">
        <v>166</v>
      </c>
      <c r="B60" s="48" t="s">
        <v>208</v>
      </c>
      <c r="C60" s="47">
        <v>36073.453999999998</v>
      </c>
      <c r="D60" s="47" t="s">
        <v>53</v>
      </c>
      <c r="E60" s="10">
        <f t="shared" si="7"/>
        <v>2596.9862079301738</v>
      </c>
      <c r="F60">
        <f t="shared" si="8"/>
        <v>2597</v>
      </c>
      <c r="G60">
        <f t="shared" si="2"/>
        <v>-5.8435000006284099E-2</v>
      </c>
      <c r="I60">
        <f t="shared" si="6"/>
        <v>-5.8435000006284099E-2</v>
      </c>
      <c r="O60">
        <f t="shared" ca="1" si="9"/>
        <v>2.8384647020907126E-3</v>
      </c>
      <c r="Q60" s="2">
        <f t="shared" si="10"/>
        <v>21054.953999999998</v>
      </c>
      <c r="R60" s="2"/>
      <c r="S60" s="2"/>
      <c r="T60" s="2"/>
    </row>
    <row r="61" spans="1:20" x14ac:dyDescent="0.2">
      <c r="A61" s="46" t="s">
        <v>166</v>
      </c>
      <c r="B61" s="48" t="s">
        <v>208</v>
      </c>
      <c r="C61" s="47">
        <v>36395.497000000003</v>
      </c>
      <c r="D61" s="47" t="s">
        <v>53</v>
      </c>
      <c r="E61" s="10">
        <f t="shared" si="7"/>
        <v>2672.9961256639654</v>
      </c>
      <c r="F61">
        <f t="shared" si="8"/>
        <v>2673</v>
      </c>
      <c r="G61">
        <f t="shared" si="2"/>
        <v>-1.6414999998232815E-2</v>
      </c>
      <c r="I61">
        <f t="shared" si="6"/>
        <v>-1.6414999998232815E-2</v>
      </c>
      <c r="O61">
        <f t="shared" ca="1" si="9"/>
        <v>3.3638469123706913E-3</v>
      </c>
      <c r="Q61" s="2">
        <f t="shared" si="10"/>
        <v>21376.997000000003</v>
      </c>
      <c r="R61" s="2"/>
      <c r="S61" s="2"/>
      <c r="T61" s="2"/>
    </row>
    <row r="62" spans="1:20" x14ac:dyDescent="0.2">
      <c r="A62" s="46" t="s">
        <v>166</v>
      </c>
      <c r="B62" s="48" t="s">
        <v>42</v>
      </c>
      <c r="C62" s="47">
        <v>36482.345000000001</v>
      </c>
      <c r="D62" s="47" t="s">
        <v>53</v>
      </c>
      <c r="E62" s="10">
        <f t="shared" si="7"/>
        <v>2693.4943489923539</v>
      </c>
      <c r="F62">
        <f t="shared" si="8"/>
        <v>2693.5</v>
      </c>
      <c r="G62">
        <f t="shared" si="2"/>
        <v>-2.3942500003613532E-2</v>
      </c>
      <c r="I62">
        <f t="shared" si="6"/>
        <v>-2.3942500003613532E-2</v>
      </c>
      <c r="O62">
        <f t="shared" ca="1" si="9"/>
        <v>3.5055618506698982E-3</v>
      </c>
      <c r="Q62" s="2">
        <f t="shared" si="10"/>
        <v>21463.845000000001</v>
      </c>
      <c r="R62" s="2"/>
      <c r="S62" s="2"/>
      <c r="T62" s="2"/>
    </row>
    <row r="63" spans="1:20" x14ac:dyDescent="0.2">
      <c r="A63" s="46" t="s">
        <v>166</v>
      </c>
      <c r="B63" s="48" t="s">
        <v>208</v>
      </c>
      <c r="C63" s="47">
        <v>37145.493999999999</v>
      </c>
      <c r="D63" s="47" t="s">
        <v>53</v>
      </c>
      <c r="E63" s="10">
        <f t="shared" si="7"/>
        <v>2850.0135123812347</v>
      </c>
      <c r="F63">
        <f t="shared" si="8"/>
        <v>2850</v>
      </c>
      <c r="G63">
        <f t="shared" si="2"/>
        <v>5.724999999802094E-2</v>
      </c>
      <c r="I63">
        <f t="shared" si="6"/>
        <v>5.724999999802094E-2</v>
      </c>
      <c r="O63">
        <f t="shared" ca="1" si="9"/>
        <v>4.5874344284174886E-3</v>
      </c>
      <c r="Q63" s="2">
        <f t="shared" si="10"/>
        <v>22126.993999999999</v>
      </c>
      <c r="R63" s="2"/>
      <c r="S63" s="2"/>
      <c r="T63" s="2"/>
    </row>
    <row r="64" spans="1:20" x14ac:dyDescent="0.2">
      <c r="A64" s="46" t="s">
        <v>91</v>
      </c>
      <c r="B64" s="48" t="s">
        <v>42</v>
      </c>
      <c r="C64" s="47">
        <v>37575.377</v>
      </c>
      <c r="D64" s="47" t="s">
        <v>53</v>
      </c>
      <c r="E64" s="10">
        <f t="shared" si="7"/>
        <v>2951.4762719045139</v>
      </c>
      <c r="F64">
        <f t="shared" si="8"/>
        <v>2951.5</v>
      </c>
      <c r="G64">
        <f t="shared" si="2"/>
        <v>-0.10053250000055414</v>
      </c>
      <c r="I64">
        <f t="shared" si="6"/>
        <v>-0.10053250000055414</v>
      </c>
      <c r="O64">
        <f t="shared" ca="1" si="9"/>
        <v>5.2890961960940421E-3</v>
      </c>
      <c r="Q64" s="2">
        <f t="shared" si="10"/>
        <v>22556.877</v>
      </c>
      <c r="R64" s="2"/>
      <c r="S64" s="2"/>
      <c r="T64" s="2"/>
    </row>
    <row r="65" spans="1:21" x14ac:dyDescent="0.2">
      <c r="A65" s="46" t="s">
        <v>166</v>
      </c>
      <c r="B65" s="48" t="s">
        <v>208</v>
      </c>
      <c r="C65" s="47">
        <v>37878.510999999999</v>
      </c>
      <c r="D65" s="47" t="s">
        <v>53</v>
      </c>
      <c r="E65" s="10">
        <f t="shared" si="7"/>
        <v>3023.0232094324674</v>
      </c>
      <c r="F65">
        <f t="shared" si="8"/>
        <v>3023</v>
      </c>
      <c r="G65">
        <f t="shared" si="2"/>
        <v>9.8334999995131511E-2</v>
      </c>
      <c r="I65">
        <f t="shared" si="6"/>
        <v>9.8334999995131511E-2</v>
      </c>
      <c r="O65">
        <f t="shared" ca="1" si="9"/>
        <v>5.7833702491863915E-3</v>
      </c>
      <c r="Q65" s="2">
        <f t="shared" si="10"/>
        <v>22860.010999999999</v>
      </c>
      <c r="R65" s="2"/>
      <c r="S65" s="2"/>
      <c r="T65" s="2"/>
    </row>
    <row r="66" spans="1:21" x14ac:dyDescent="0.2">
      <c r="A66" s="46" t="s">
        <v>166</v>
      </c>
      <c r="B66" s="48" t="s">
        <v>208</v>
      </c>
      <c r="C66" s="47">
        <v>38594.472000000002</v>
      </c>
      <c r="D66" s="47" t="s">
        <v>53</v>
      </c>
      <c r="E66" s="10">
        <f t="shared" si="7"/>
        <v>3192.0072789840574</v>
      </c>
      <c r="F66">
        <f t="shared" si="8"/>
        <v>3192</v>
      </c>
      <c r="G66">
        <f t="shared" si="2"/>
        <v>3.0839999999443535E-2</v>
      </c>
      <c r="I66">
        <f t="shared" si="6"/>
        <v>3.0839999999443535E-2</v>
      </c>
      <c r="O66">
        <f t="shared" ca="1" si="9"/>
        <v>6.9516543746774E-3</v>
      </c>
      <c r="Q66" s="2">
        <f t="shared" si="10"/>
        <v>23575.972000000002</v>
      </c>
      <c r="R66" s="2"/>
      <c r="S66" s="2"/>
      <c r="T66" s="2"/>
    </row>
    <row r="67" spans="1:21" x14ac:dyDescent="0.2">
      <c r="A67" s="46" t="s">
        <v>91</v>
      </c>
      <c r="B67" s="48" t="s">
        <v>208</v>
      </c>
      <c r="C67" s="47">
        <v>38883.571000000004</v>
      </c>
      <c r="D67" s="47" t="s">
        <v>53</v>
      </c>
      <c r="E67" s="10">
        <f t="shared" si="7"/>
        <v>3260.2416178981816</v>
      </c>
      <c r="F67">
        <f t="shared" si="8"/>
        <v>3260</v>
      </c>
      <c r="O67">
        <f t="shared" ca="1" si="9"/>
        <v>7.4217331944015936E-3</v>
      </c>
      <c r="Q67" s="2">
        <f t="shared" si="10"/>
        <v>23865.071000000004</v>
      </c>
      <c r="R67" s="2"/>
      <c r="S67" s="2"/>
      <c r="T67" s="2"/>
      <c r="U67">
        <f>+C67-(C$7+F67*C$8)</f>
        <v>1.0236999999979162</v>
      </c>
    </row>
    <row r="68" spans="1:21" x14ac:dyDescent="0.2">
      <c r="A68" s="46" t="s">
        <v>166</v>
      </c>
      <c r="B68" s="48" t="s">
        <v>42</v>
      </c>
      <c r="C68" s="47">
        <v>38935.482000000004</v>
      </c>
      <c r="D68" s="47" t="s">
        <v>53</v>
      </c>
      <c r="E68" s="10">
        <f t="shared" si="7"/>
        <v>3272.4938663230159</v>
      </c>
      <c r="F68">
        <f t="shared" si="8"/>
        <v>3272.5</v>
      </c>
      <c r="G68">
        <f>+C68-(C$7+F68*C$8)</f>
        <v>-2.5987499997427221E-2</v>
      </c>
      <c r="I68">
        <f>+G68</f>
        <v>-2.5987499997427221E-2</v>
      </c>
      <c r="O68">
        <f t="shared" ca="1" si="9"/>
        <v>7.5081447421450117E-3</v>
      </c>
      <c r="Q68" s="2">
        <f t="shared" si="10"/>
        <v>23916.982000000004</v>
      </c>
      <c r="R68" s="2"/>
      <c r="S68" s="2"/>
      <c r="T68" s="2"/>
    </row>
    <row r="69" spans="1:21" x14ac:dyDescent="0.2">
      <c r="A69" s="31" t="s">
        <v>41</v>
      </c>
      <c r="B69" s="32" t="s">
        <v>42</v>
      </c>
      <c r="C69" s="31">
        <v>54692.439440000002</v>
      </c>
      <c r="D69" s="31">
        <v>2.1900000000000001E-3</v>
      </c>
      <c r="E69" s="10">
        <f t="shared" si="7"/>
        <v>6991.5159806035372</v>
      </c>
      <c r="F69">
        <f t="shared" si="8"/>
        <v>6991.5</v>
      </c>
      <c r="G69">
        <f>+C69-(C$7+F69*C$8)</f>
        <v>6.7707499998505227E-2</v>
      </c>
      <c r="K69">
        <f>+G69</f>
        <v>6.7707499998505227E-2</v>
      </c>
      <c r="O69">
        <f t="shared" ca="1" si="9"/>
        <v>3.3217308426766685E-2</v>
      </c>
      <c r="Q69" s="2">
        <f t="shared" si="10"/>
        <v>39673.939440000002</v>
      </c>
      <c r="R69" s="2" t="s">
        <v>45</v>
      </c>
      <c r="S69" s="2"/>
      <c r="T69" s="2"/>
    </row>
    <row r="70" spans="1:21" x14ac:dyDescent="0.2">
      <c r="A70" s="46" t="s">
        <v>207</v>
      </c>
      <c r="B70" s="48" t="s">
        <v>208</v>
      </c>
      <c r="C70" s="47">
        <v>56499.47</v>
      </c>
      <c r="D70" s="47" t="s">
        <v>53</v>
      </c>
      <c r="E70" s="10">
        <f t="shared" si="7"/>
        <v>7418.0187898807008</v>
      </c>
      <c r="F70">
        <f t="shared" si="8"/>
        <v>7418</v>
      </c>
      <c r="G70">
        <f>+C70-(C$7+F70*C$8)</f>
        <v>7.9610000000684522E-2</v>
      </c>
      <c r="I70">
        <f>+G70</f>
        <v>7.9610000000684522E-2</v>
      </c>
      <c r="O70">
        <f t="shared" ca="1" si="9"/>
        <v>3.6165670435772103E-2</v>
      </c>
      <c r="Q70" s="2">
        <f t="shared" si="10"/>
        <v>41480.97</v>
      </c>
      <c r="R70" s="2"/>
      <c r="S70" s="2"/>
      <c r="T70" s="2"/>
    </row>
    <row r="71" spans="1:21" x14ac:dyDescent="0.2">
      <c r="A71" s="49" t="s">
        <v>209</v>
      </c>
      <c r="B71" s="50" t="s">
        <v>208</v>
      </c>
      <c r="C71" s="52">
        <v>59416.537100000001</v>
      </c>
      <c r="D71" s="53">
        <v>3.0000000000000001E-3</v>
      </c>
      <c r="E71" s="10">
        <f t="shared" ref="E71" si="11">+(C71-C$7)/C$8</f>
        <v>8106.5170037681246</v>
      </c>
      <c r="F71">
        <f t="shared" ref="F71" si="12">ROUND(2*E71,0)/2</f>
        <v>8106.5</v>
      </c>
      <c r="G71">
        <f>+C71-(C$7+F71*C$8)</f>
        <v>7.2042499996314291E-2</v>
      </c>
      <c r="K71">
        <f>+G71</f>
        <v>7.2042499996314291E-2</v>
      </c>
      <c r="O71">
        <f t="shared" ref="O71" ca="1" si="13">+C$11+C$12*$F71</f>
        <v>4.0925218485479559E-2</v>
      </c>
      <c r="Q71" s="2">
        <f t="shared" ref="Q71" si="14">+C71-15018.5</f>
        <v>44398.037100000001</v>
      </c>
      <c r="R71" s="51" t="s">
        <v>45</v>
      </c>
    </row>
    <row r="72" spans="1:21" x14ac:dyDescent="0.2">
      <c r="C72" s="10"/>
      <c r="D72" s="10"/>
      <c r="E72" s="10"/>
    </row>
    <row r="73" spans="1:21" x14ac:dyDescent="0.2">
      <c r="C73" s="10"/>
      <c r="D73" s="10"/>
      <c r="E73" s="10"/>
    </row>
    <row r="74" spans="1:21" x14ac:dyDescent="0.2">
      <c r="C74" s="10"/>
      <c r="D74" s="10"/>
      <c r="E74" s="10"/>
    </row>
    <row r="75" spans="1:21" x14ac:dyDescent="0.2">
      <c r="C75" s="10"/>
      <c r="D75" s="10"/>
      <c r="E75" s="10"/>
    </row>
    <row r="76" spans="1:21" x14ac:dyDescent="0.2">
      <c r="C76" s="10"/>
      <c r="D76" s="10"/>
      <c r="E76" s="10"/>
    </row>
    <row r="77" spans="1:21" x14ac:dyDescent="0.2">
      <c r="C77" s="10"/>
      <c r="D77" s="10"/>
      <c r="E77" s="10"/>
    </row>
    <row r="78" spans="1:21" x14ac:dyDescent="0.2">
      <c r="C78" s="10"/>
      <c r="D78" s="10"/>
      <c r="E78" s="10"/>
    </row>
    <row r="79" spans="1:21" x14ac:dyDescent="0.2">
      <c r="C79" s="10"/>
      <c r="D79" s="10"/>
      <c r="E79" s="10"/>
    </row>
    <row r="80" spans="1:21" x14ac:dyDescent="0.2">
      <c r="C80" s="10"/>
      <c r="D80" s="10"/>
      <c r="E80" s="10"/>
    </row>
    <row r="81" spans="3:5" x14ac:dyDescent="0.2">
      <c r="C81" s="10"/>
      <c r="D81" s="10"/>
      <c r="E81" s="10"/>
    </row>
    <row r="82" spans="3:5" x14ac:dyDescent="0.2">
      <c r="C82" s="10"/>
      <c r="D82" s="10"/>
      <c r="E82" s="10"/>
    </row>
    <row r="83" spans="3:5" x14ac:dyDescent="0.2">
      <c r="C83" s="10"/>
      <c r="D83" s="10"/>
      <c r="E83" s="10"/>
    </row>
    <row r="84" spans="3:5" x14ac:dyDescent="0.2">
      <c r="C84" s="10"/>
      <c r="D84" s="10"/>
      <c r="E84" s="10"/>
    </row>
    <row r="85" spans="3:5" x14ac:dyDescent="0.2">
      <c r="C85" s="10"/>
      <c r="D85" s="10"/>
      <c r="E85" s="10"/>
    </row>
    <row r="86" spans="3:5" x14ac:dyDescent="0.2">
      <c r="C86" s="10"/>
      <c r="D86" s="10"/>
      <c r="E86" s="10"/>
    </row>
    <row r="87" spans="3:5" x14ac:dyDescent="0.2">
      <c r="C87" s="10"/>
      <c r="D87" s="10"/>
      <c r="E87" s="10"/>
    </row>
    <row r="88" spans="3:5" x14ac:dyDescent="0.2">
      <c r="C88" s="10"/>
      <c r="D88" s="10"/>
      <c r="E88" s="10"/>
    </row>
    <row r="89" spans="3:5" x14ac:dyDescent="0.2">
      <c r="C89" s="10"/>
      <c r="D89" s="10"/>
      <c r="E89" s="10"/>
    </row>
    <row r="90" spans="3:5" x14ac:dyDescent="0.2">
      <c r="C90" s="10"/>
      <c r="D90" s="10"/>
      <c r="E90" s="10"/>
    </row>
    <row r="91" spans="3:5" x14ac:dyDescent="0.2">
      <c r="C91" s="10"/>
      <c r="D91" s="10"/>
      <c r="E91" s="10"/>
    </row>
    <row r="92" spans="3:5" x14ac:dyDescent="0.2">
      <c r="C92" s="10"/>
      <c r="D92" s="10"/>
      <c r="E92" s="10"/>
    </row>
    <row r="93" spans="3:5" x14ac:dyDescent="0.2">
      <c r="C93" s="10"/>
      <c r="D93" s="10"/>
      <c r="E93" s="10"/>
    </row>
    <row r="94" spans="3:5" x14ac:dyDescent="0.2">
      <c r="C94" s="10"/>
      <c r="D94" s="10"/>
      <c r="E94" s="10"/>
    </row>
    <row r="95" spans="3:5" x14ac:dyDescent="0.2">
      <c r="C95" s="10"/>
      <c r="D95" s="10"/>
      <c r="E95" s="10"/>
    </row>
    <row r="96" spans="3:5" x14ac:dyDescent="0.2">
      <c r="C96" s="10"/>
      <c r="D96" s="10"/>
      <c r="E96" s="10"/>
    </row>
    <row r="97" spans="3:5" x14ac:dyDescent="0.2">
      <c r="C97" s="10"/>
      <c r="D97" s="10"/>
      <c r="E97" s="10"/>
    </row>
    <row r="98" spans="3:5" x14ac:dyDescent="0.2">
      <c r="C98" s="10"/>
      <c r="D98" s="10"/>
      <c r="E98" s="10"/>
    </row>
    <row r="99" spans="3:5" x14ac:dyDescent="0.2">
      <c r="C99" s="10"/>
      <c r="D99" s="10"/>
      <c r="E99" s="10"/>
    </row>
    <row r="100" spans="3:5" x14ac:dyDescent="0.2">
      <c r="C100" s="10"/>
      <c r="D100" s="10"/>
      <c r="E100" s="10"/>
    </row>
    <row r="101" spans="3:5" x14ac:dyDescent="0.2">
      <c r="C101" s="10"/>
      <c r="D101" s="10"/>
      <c r="E101" s="10"/>
    </row>
    <row r="102" spans="3:5" x14ac:dyDescent="0.2">
      <c r="C102" s="10"/>
      <c r="D102" s="10"/>
      <c r="E102" s="10"/>
    </row>
    <row r="103" spans="3:5" x14ac:dyDescent="0.2">
      <c r="C103" s="10"/>
      <c r="D103" s="10"/>
      <c r="E103" s="10"/>
    </row>
    <row r="104" spans="3:5" x14ac:dyDescent="0.2">
      <c r="C104" s="10"/>
      <c r="D104" s="10"/>
      <c r="E104" s="10"/>
    </row>
    <row r="105" spans="3:5" x14ac:dyDescent="0.2">
      <c r="C105" s="10"/>
      <c r="D105" s="10"/>
      <c r="E105" s="10"/>
    </row>
    <row r="106" spans="3:5" x14ac:dyDescent="0.2">
      <c r="C106" s="10"/>
      <c r="D106" s="10"/>
      <c r="E106" s="10"/>
    </row>
    <row r="107" spans="3:5" x14ac:dyDescent="0.2">
      <c r="C107" s="10"/>
      <c r="D107" s="10"/>
      <c r="E107" s="10"/>
    </row>
    <row r="108" spans="3:5" x14ac:dyDescent="0.2">
      <c r="C108" s="10"/>
      <c r="D108" s="10"/>
      <c r="E108" s="10"/>
    </row>
    <row r="109" spans="3:5" x14ac:dyDescent="0.2">
      <c r="C109" s="10"/>
      <c r="D109" s="10"/>
      <c r="E109" s="10"/>
    </row>
    <row r="110" spans="3:5" x14ac:dyDescent="0.2">
      <c r="C110" s="10"/>
      <c r="D110" s="10"/>
      <c r="E110" s="10"/>
    </row>
    <row r="111" spans="3:5" x14ac:dyDescent="0.2">
      <c r="C111" s="10"/>
      <c r="D111" s="10"/>
      <c r="E111" s="10"/>
    </row>
    <row r="112" spans="3:5" x14ac:dyDescent="0.2">
      <c r="C112" s="10"/>
      <c r="D112" s="10"/>
      <c r="E112" s="10"/>
    </row>
    <row r="113" spans="3:5" x14ac:dyDescent="0.2">
      <c r="C113" s="10"/>
      <c r="D113" s="10"/>
      <c r="E113" s="10"/>
    </row>
    <row r="114" spans="3:5" x14ac:dyDescent="0.2">
      <c r="C114" s="10"/>
      <c r="D114" s="10"/>
      <c r="E114" s="10"/>
    </row>
    <row r="115" spans="3:5" x14ac:dyDescent="0.2">
      <c r="C115" s="10"/>
      <c r="D115" s="10"/>
      <c r="E115" s="10"/>
    </row>
    <row r="116" spans="3:5" x14ac:dyDescent="0.2">
      <c r="C116" s="10"/>
      <c r="D116" s="10"/>
      <c r="E116" s="10"/>
    </row>
    <row r="117" spans="3:5" x14ac:dyDescent="0.2">
      <c r="C117" s="10"/>
      <c r="D117" s="10"/>
      <c r="E117" s="10"/>
    </row>
    <row r="118" spans="3:5" x14ac:dyDescent="0.2">
      <c r="C118" s="10"/>
      <c r="D118" s="10"/>
      <c r="E118" s="10"/>
    </row>
    <row r="119" spans="3:5" x14ac:dyDescent="0.2">
      <c r="C119" s="10"/>
      <c r="D119" s="10"/>
      <c r="E119" s="10"/>
    </row>
    <row r="120" spans="3:5" x14ac:dyDescent="0.2">
      <c r="C120" s="10"/>
      <c r="D120" s="10"/>
      <c r="E120" s="10"/>
    </row>
    <row r="121" spans="3:5" x14ac:dyDescent="0.2">
      <c r="C121" s="10"/>
      <c r="D121" s="10"/>
      <c r="E121" s="10"/>
    </row>
    <row r="122" spans="3:5" x14ac:dyDescent="0.2">
      <c r="C122" s="10"/>
      <c r="D122" s="10"/>
      <c r="E122" s="10"/>
    </row>
    <row r="123" spans="3:5" x14ac:dyDescent="0.2">
      <c r="C123" s="10"/>
      <c r="D123" s="10"/>
      <c r="E123" s="10"/>
    </row>
    <row r="124" spans="3:5" x14ac:dyDescent="0.2">
      <c r="C124" s="10"/>
      <c r="D124" s="10"/>
      <c r="E124" s="10"/>
    </row>
    <row r="125" spans="3:5" x14ac:dyDescent="0.2">
      <c r="C125" s="10"/>
      <c r="D125" s="10"/>
      <c r="E125" s="10"/>
    </row>
    <row r="126" spans="3:5" x14ac:dyDescent="0.2">
      <c r="C126" s="10"/>
      <c r="D126" s="10"/>
      <c r="E126" s="10"/>
    </row>
    <row r="127" spans="3:5" x14ac:dyDescent="0.2">
      <c r="C127" s="10"/>
      <c r="D127" s="10"/>
      <c r="E127" s="10"/>
    </row>
    <row r="128" spans="3:5" x14ac:dyDescent="0.2">
      <c r="C128" s="10"/>
      <c r="D128" s="10"/>
      <c r="E128" s="10"/>
    </row>
    <row r="129" spans="3:5" x14ac:dyDescent="0.2">
      <c r="C129" s="10"/>
      <c r="D129" s="10"/>
      <c r="E129" s="10"/>
    </row>
    <row r="130" spans="3:5" x14ac:dyDescent="0.2">
      <c r="C130" s="10"/>
      <c r="D130" s="10"/>
      <c r="E130" s="10"/>
    </row>
    <row r="131" spans="3:5" x14ac:dyDescent="0.2">
      <c r="C131" s="10"/>
      <c r="D131" s="10"/>
      <c r="E131" s="10"/>
    </row>
    <row r="132" spans="3:5" x14ac:dyDescent="0.2">
      <c r="C132" s="10"/>
      <c r="D132" s="10"/>
      <c r="E132" s="10"/>
    </row>
    <row r="133" spans="3:5" x14ac:dyDescent="0.2">
      <c r="C133" s="10"/>
      <c r="D133" s="10"/>
      <c r="E133" s="10"/>
    </row>
    <row r="134" spans="3:5" x14ac:dyDescent="0.2">
      <c r="C134" s="10"/>
      <c r="D134" s="10"/>
      <c r="E134" s="10"/>
    </row>
    <row r="135" spans="3:5" x14ac:dyDescent="0.2">
      <c r="C135" s="10"/>
      <c r="D135" s="10"/>
      <c r="E135" s="10"/>
    </row>
    <row r="136" spans="3:5" x14ac:dyDescent="0.2">
      <c r="C136" s="10"/>
      <c r="D136" s="10"/>
      <c r="E136" s="10"/>
    </row>
    <row r="137" spans="3:5" x14ac:dyDescent="0.2">
      <c r="C137" s="10"/>
      <c r="D137" s="10"/>
      <c r="E137" s="10"/>
    </row>
    <row r="138" spans="3:5" x14ac:dyDescent="0.2">
      <c r="C138" s="10"/>
      <c r="D138" s="10"/>
      <c r="E138" s="10"/>
    </row>
    <row r="139" spans="3:5" x14ac:dyDescent="0.2">
      <c r="C139" s="10"/>
      <c r="D139" s="10"/>
      <c r="E139" s="10"/>
    </row>
    <row r="140" spans="3:5" x14ac:dyDescent="0.2">
      <c r="C140" s="10"/>
      <c r="D140" s="10"/>
      <c r="E140" s="10"/>
    </row>
    <row r="141" spans="3:5" x14ac:dyDescent="0.2">
      <c r="C141" s="10"/>
      <c r="D141" s="10"/>
      <c r="E141" s="10"/>
    </row>
    <row r="142" spans="3:5" x14ac:dyDescent="0.2">
      <c r="C142" s="10"/>
      <c r="D142" s="10"/>
      <c r="E142" s="10"/>
    </row>
    <row r="143" spans="3:5" x14ac:dyDescent="0.2">
      <c r="C143" s="10"/>
      <c r="D143" s="10"/>
      <c r="E143" s="10"/>
    </row>
    <row r="144" spans="3:5" x14ac:dyDescent="0.2">
      <c r="C144" s="10"/>
      <c r="D144" s="10"/>
      <c r="E144" s="10"/>
    </row>
    <row r="145" spans="3:5" x14ac:dyDescent="0.2">
      <c r="C145" s="10"/>
      <c r="D145" s="10"/>
      <c r="E145" s="10"/>
    </row>
    <row r="146" spans="3:5" x14ac:dyDescent="0.2">
      <c r="C146" s="10"/>
      <c r="D146" s="10"/>
      <c r="E146" s="10"/>
    </row>
    <row r="147" spans="3:5" x14ac:dyDescent="0.2">
      <c r="C147" s="10"/>
      <c r="D147" s="10"/>
      <c r="E147" s="10"/>
    </row>
    <row r="148" spans="3:5" x14ac:dyDescent="0.2">
      <c r="C148" s="10"/>
      <c r="D148" s="10"/>
      <c r="E148" s="10"/>
    </row>
    <row r="149" spans="3:5" x14ac:dyDescent="0.2">
      <c r="C149" s="10"/>
      <c r="D149" s="10"/>
      <c r="E149" s="10"/>
    </row>
    <row r="150" spans="3:5" x14ac:dyDescent="0.2">
      <c r="C150" s="10"/>
      <c r="D150" s="10"/>
      <c r="E150" s="10"/>
    </row>
    <row r="151" spans="3:5" x14ac:dyDescent="0.2">
      <c r="C151" s="10"/>
      <c r="D151" s="10"/>
      <c r="E151" s="10"/>
    </row>
    <row r="152" spans="3:5" x14ac:dyDescent="0.2">
      <c r="C152" s="10"/>
      <c r="D152" s="10"/>
      <c r="E152" s="10"/>
    </row>
    <row r="153" spans="3:5" x14ac:dyDescent="0.2">
      <c r="C153" s="10"/>
      <c r="D153" s="10"/>
      <c r="E153" s="10"/>
    </row>
    <row r="154" spans="3:5" x14ac:dyDescent="0.2">
      <c r="C154" s="10"/>
      <c r="D154" s="10"/>
      <c r="E154" s="10"/>
    </row>
    <row r="155" spans="3:5" x14ac:dyDescent="0.2">
      <c r="C155" s="10"/>
      <c r="D155" s="10"/>
      <c r="E155" s="10"/>
    </row>
    <row r="156" spans="3:5" x14ac:dyDescent="0.2">
      <c r="C156" s="10"/>
      <c r="D156" s="10"/>
      <c r="E156" s="10"/>
    </row>
    <row r="157" spans="3:5" x14ac:dyDescent="0.2">
      <c r="C157" s="10"/>
      <c r="D157" s="10"/>
      <c r="E157" s="10"/>
    </row>
    <row r="158" spans="3:5" x14ac:dyDescent="0.2">
      <c r="C158" s="10"/>
      <c r="D158" s="10"/>
      <c r="E158" s="10"/>
    </row>
    <row r="159" spans="3:5" x14ac:dyDescent="0.2">
      <c r="C159" s="10"/>
      <c r="D159" s="10"/>
      <c r="E159" s="10"/>
    </row>
    <row r="160" spans="3:5" x14ac:dyDescent="0.2">
      <c r="C160" s="10"/>
      <c r="D160" s="10"/>
      <c r="E160" s="10"/>
    </row>
    <row r="161" spans="3:5" x14ac:dyDescent="0.2">
      <c r="C161" s="10"/>
      <c r="D161" s="10"/>
      <c r="E161" s="10"/>
    </row>
    <row r="162" spans="3:5" x14ac:dyDescent="0.2">
      <c r="C162" s="10"/>
      <c r="D162" s="10"/>
      <c r="E162" s="10"/>
    </row>
    <row r="163" spans="3:5" x14ac:dyDescent="0.2">
      <c r="C163" s="10"/>
      <c r="D163" s="10"/>
      <c r="E163" s="10"/>
    </row>
    <row r="164" spans="3:5" x14ac:dyDescent="0.2">
      <c r="C164" s="10"/>
      <c r="D164" s="10"/>
      <c r="E164" s="10"/>
    </row>
    <row r="165" spans="3:5" x14ac:dyDescent="0.2">
      <c r="C165" s="10"/>
      <c r="D165" s="10"/>
      <c r="E165" s="10"/>
    </row>
    <row r="166" spans="3:5" x14ac:dyDescent="0.2">
      <c r="C166" s="10"/>
      <c r="D166" s="10"/>
      <c r="E166" s="10"/>
    </row>
    <row r="167" spans="3:5" x14ac:dyDescent="0.2">
      <c r="C167" s="10"/>
      <c r="D167" s="10"/>
      <c r="E167" s="10"/>
    </row>
    <row r="168" spans="3:5" x14ac:dyDescent="0.2">
      <c r="C168" s="10"/>
      <c r="D168" s="10"/>
      <c r="E168" s="10"/>
    </row>
    <row r="169" spans="3:5" x14ac:dyDescent="0.2">
      <c r="C169" s="10"/>
      <c r="D169" s="10"/>
      <c r="E169" s="10"/>
    </row>
    <row r="170" spans="3:5" x14ac:dyDescent="0.2">
      <c r="C170" s="10"/>
      <c r="D170" s="10"/>
      <c r="E170" s="10"/>
    </row>
    <row r="171" spans="3:5" x14ac:dyDescent="0.2">
      <c r="C171" s="10"/>
      <c r="D171" s="10"/>
      <c r="E171" s="10"/>
    </row>
    <row r="172" spans="3:5" x14ac:dyDescent="0.2">
      <c r="C172" s="10"/>
      <c r="D172" s="10"/>
      <c r="E172" s="10"/>
    </row>
    <row r="173" spans="3:5" x14ac:dyDescent="0.2">
      <c r="C173" s="10"/>
      <c r="D173" s="10"/>
      <c r="E173" s="10"/>
    </row>
    <row r="174" spans="3:5" x14ac:dyDescent="0.2">
      <c r="C174" s="10"/>
      <c r="D174" s="10"/>
      <c r="E174" s="10"/>
    </row>
    <row r="175" spans="3:5" x14ac:dyDescent="0.2">
      <c r="C175" s="10"/>
      <c r="D175" s="10"/>
      <c r="E175" s="10"/>
    </row>
    <row r="176" spans="3:5" x14ac:dyDescent="0.2">
      <c r="C176" s="10"/>
      <c r="D176" s="10"/>
      <c r="E176" s="10"/>
    </row>
    <row r="177" spans="3:5" x14ac:dyDescent="0.2">
      <c r="C177" s="10"/>
      <c r="D177" s="10"/>
      <c r="E177" s="10"/>
    </row>
    <row r="178" spans="3:5" x14ac:dyDescent="0.2">
      <c r="C178" s="10"/>
      <c r="D178" s="10"/>
      <c r="E178" s="10"/>
    </row>
    <row r="179" spans="3:5" x14ac:dyDescent="0.2">
      <c r="C179" s="10"/>
      <c r="D179" s="10"/>
      <c r="E179" s="10"/>
    </row>
    <row r="180" spans="3:5" x14ac:dyDescent="0.2">
      <c r="C180" s="10"/>
      <c r="D180" s="10"/>
      <c r="E180" s="10"/>
    </row>
    <row r="181" spans="3:5" x14ac:dyDescent="0.2">
      <c r="C181" s="10"/>
      <c r="D181" s="10"/>
      <c r="E181" s="10"/>
    </row>
    <row r="182" spans="3:5" x14ac:dyDescent="0.2">
      <c r="C182" s="10"/>
      <c r="D182" s="10"/>
      <c r="E182" s="10"/>
    </row>
    <row r="183" spans="3:5" x14ac:dyDescent="0.2">
      <c r="C183" s="10"/>
      <c r="D183" s="10"/>
      <c r="E183" s="10"/>
    </row>
    <row r="184" spans="3:5" x14ac:dyDescent="0.2">
      <c r="C184" s="10"/>
      <c r="D184" s="10"/>
      <c r="E184" s="10"/>
    </row>
    <row r="185" spans="3:5" x14ac:dyDescent="0.2">
      <c r="C185" s="10"/>
      <c r="D185" s="10"/>
      <c r="E185" s="10"/>
    </row>
    <row r="186" spans="3:5" x14ac:dyDescent="0.2">
      <c r="C186" s="10"/>
      <c r="D186" s="10"/>
      <c r="E186" s="10"/>
    </row>
    <row r="187" spans="3:5" x14ac:dyDescent="0.2">
      <c r="C187" s="10"/>
      <c r="D187" s="10"/>
      <c r="E187" s="10"/>
    </row>
    <row r="188" spans="3:5" x14ac:dyDescent="0.2">
      <c r="C188" s="10"/>
      <c r="D188" s="10"/>
      <c r="E188" s="10"/>
    </row>
    <row r="189" spans="3:5" x14ac:dyDescent="0.2">
      <c r="C189" s="10"/>
      <c r="D189" s="10"/>
      <c r="E189" s="10"/>
    </row>
    <row r="190" spans="3:5" x14ac:dyDescent="0.2">
      <c r="C190" s="10"/>
      <c r="D190" s="10"/>
      <c r="E190" s="10"/>
    </row>
    <row r="191" spans="3:5" x14ac:dyDescent="0.2">
      <c r="C191" s="10"/>
      <c r="D191" s="10"/>
      <c r="E191" s="10"/>
    </row>
    <row r="192" spans="3:5" x14ac:dyDescent="0.2">
      <c r="C192" s="10"/>
      <c r="D192" s="10"/>
      <c r="E192" s="10"/>
    </row>
    <row r="193" spans="3:5" x14ac:dyDescent="0.2">
      <c r="C193" s="10"/>
      <c r="D193" s="10"/>
      <c r="E193" s="10"/>
    </row>
    <row r="194" spans="3:5" x14ac:dyDescent="0.2">
      <c r="C194" s="10"/>
      <c r="D194" s="10"/>
      <c r="E194" s="10"/>
    </row>
    <row r="195" spans="3:5" x14ac:dyDescent="0.2">
      <c r="C195" s="10"/>
      <c r="D195" s="10"/>
      <c r="E195" s="10"/>
    </row>
    <row r="196" spans="3:5" x14ac:dyDescent="0.2">
      <c r="C196" s="10"/>
      <c r="D196" s="10"/>
      <c r="E196" s="10"/>
    </row>
    <row r="197" spans="3:5" x14ac:dyDescent="0.2">
      <c r="C197" s="10"/>
      <c r="D197" s="10"/>
      <c r="E197" s="10"/>
    </row>
    <row r="198" spans="3:5" x14ac:dyDescent="0.2">
      <c r="C198" s="10"/>
      <c r="D198" s="10"/>
      <c r="E198" s="10"/>
    </row>
    <row r="199" spans="3:5" x14ac:dyDescent="0.2">
      <c r="C199" s="10"/>
      <c r="D199" s="10"/>
      <c r="E199" s="10"/>
    </row>
    <row r="200" spans="3:5" x14ac:dyDescent="0.2">
      <c r="C200" s="10"/>
      <c r="D200" s="10"/>
      <c r="E200" s="10"/>
    </row>
    <row r="201" spans="3:5" x14ac:dyDescent="0.2">
      <c r="C201" s="10"/>
      <c r="D201" s="10"/>
      <c r="E201" s="10"/>
    </row>
    <row r="202" spans="3:5" x14ac:dyDescent="0.2">
      <c r="C202" s="10"/>
      <c r="D202" s="10"/>
      <c r="E202" s="10"/>
    </row>
    <row r="203" spans="3:5" x14ac:dyDescent="0.2">
      <c r="C203" s="10"/>
      <c r="D203" s="10"/>
      <c r="E203" s="10"/>
    </row>
    <row r="204" spans="3:5" x14ac:dyDescent="0.2">
      <c r="C204" s="10"/>
      <c r="D204" s="10"/>
      <c r="E204" s="10"/>
    </row>
    <row r="205" spans="3:5" x14ac:dyDescent="0.2">
      <c r="C205" s="10"/>
      <c r="D205" s="10"/>
      <c r="E205" s="10"/>
    </row>
    <row r="206" spans="3:5" x14ac:dyDescent="0.2">
      <c r="C206" s="10"/>
      <c r="D206" s="10"/>
      <c r="E206" s="10"/>
    </row>
    <row r="207" spans="3:5" x14ac:dyDescent="0.2">
      <c r="C207" s="10"/>
      <c r="D207" s="10"/>
      <c r="E207" s="10"/>
    </row>
    <row r="208" spans="3:5" x14ac:dyDescent="0.2">
      <c r="C208" s="10"/>
      <c r="D208" s="10"/>
      <c r="E208" s="10"/>
    </row>
    <row r="209" spans="3:5" x14ac:dyDescent="0.2">
      <c r="C209" s="10"/>
      <c r="D209" s="10"/>
      <c r="E209" s="10"/>
    </row>
    <row r="210" spans="3:5" x14ac:dyDescent="0.2">
      <c r="C210" s="10"/>
      <c r="D210" s="10"/>
      <c r="E210" s="10"/>
    </row>
    <row r="211" spans="3:5" x14ac:dyDescent="0.2">
      <c r="C211" s="10"/>
      <c r="D211" s="10"/>
      <c r="E211" s="10"/>
    </row>
    <row r="212" spans="3:5" x14ac:dyDescent="0.2">
      <c r="C212" s="10"/>
      <c r="D212" s="10"/>
      <c r="E212" s="10"/>
    </row>
    <row r="213" spans="3:5" x14ac:dyDescent="0.2">
      <c r="C213" s="10"/>
      <c r="D213" s="10"/>
      <c r="E213" s="10"/>
    </row>
    <row r="214" spans="3:5" x14ac:dyDescent="0.2">
      <c r="C214" s="10"/>
      <c r="D214" s="10"/>
      <c r="E214" s="10"/>
    </row>
    <row r="215" spans="3:5" x14ac:dyDescent="0.2">
      <c r="C215" s="10"/>
      <c r="D215" s="10"/>
      <c r="E215" s="10"/>
    </row>
    <row r="216" spans="3:5" x14ac:dyDescent="0.2">
      <c r="C216" s="10"/>
      <c r="D216" s="10"/>
      <c r="E216" s="10"/>
    </row>
    <row r="217" spans="3:5" x14ac:dyDescent="0.2">
      <c r="C217" s="10"/>
      <c r="D217" s="10"/>
      <c r="E217" s="10"/>
    </row>
    <row r="218" spans="3:5" x14ac:dyDescent="0.2">
      <c r="C218" s="10"/>
      <c r="D218" s="10"/>
      <c r="E218" s="10"/>
    </row>
    <row r="219" spans="3:5" x14ac:dyDescent="0.2">
      <c r="C219" s="10"/>
      <c r="D219" s="10"/>
      <c r="E219" s="10"/>
    </row>
    <row r="220" spans="3:5" x14ac:dyDescent="0.2">
      <c r="C220" s="10"/>
      <c r="D220" s="10"/>
      <c r="E220" s="10"/>
    </row>
    <row r="221" spans="3:5" x14ac:dyDescent="0.2">
      <c r="C221" s="10"/>
      <c r="D221" s="10"/>
      <c r="E221" s="10"/>
    </row>
    <row r="222" spans="3:5" x14ac:dyDescent="0.2">
      <c r="C222" s="10"/>
      <c r="D222" s="10"/>
      <c r="E222" s="10"/>
    </row>
    <row r="223" spans="3:5" x14ac:dyDescent="0.2">
      <c r="C223" s="10"/>
      <c r="D223" s="10"/>
      <c r="E223" s="10"/>
    </row>
    <row r="224" spans="3:5" x14ac:dyDescent="0.2">
      <c r="C224" s="10"/>
      <c r="D224" s="10"/>
      <c r="E224" s="10"/>
    </row>
    <row r="225" spans="3:5" x14ac:dyDescent="0.2">
      <c r="C225" s="10"/>
      <c r="D225" s="10"/>
      <c r="E225" s="10"/>
    </row>
    <row r="226" spans="3:5" x14ac:dyDescent="0.2">
      <c r="C226" s="10"/>
      <c r="D226" s="10"/>
      <c r="E226" s="10"/>
    </row>
    <row r="227" spans="3:5" x14ac:dyDescent="0.2">
      <c r="C227" s="10"/>
      <c r="D227" s="10"/>
      <c r="E227" s="10"/>
    </row>
    <row r="228" spans="3:5" x14ac:dyDescent="0.2">
      <c r="C228" s="10"/>
      <c r="D228" s="10"/>
      <c r="E228" s="10"/>
    </row>
    <row r="229" spans="3:5" x14ac:dyDescent="0.2">
      <c r="C229" s="10"/>
      <c r="D229" s="10"/>
      <c r="E229" s="10"/>
    </row>
    <row r="230" spans="3:5" x14ac:dyDescent="0.2">
      <c r="C230" s="10"/>
      <c r="D230" s="10"/>
      <c r="E230" s="10"/>
    </row>
    <row r="231" spans="3:5" x14ac:dyDescent="0.2">
      <c r="C231" s="10"/>
      <c r="D231" s="10"/>
      <c r="E231" s="10"/>
    </row>
    <row r="232" spans="3:5" x14ac:dyDescent="0.2">
      <c r="C232" s="10"/>
      <c r="D232" s="10"/>
      <c r="E232" s="10"/>
    </row>
    <row r="233" spans="3:5" x14ac:dyDescent="0.2">
      <c r="C233" s="10"/>
      <c r="D233" s="10"/>
      <c r="E233" s="10"/>
    </row>
    <row r="234" spans="3:5" x14ac:dyDescent="0.2">
      <c r="C234" s="10"/>
      <c r="D234" s="10"/>
      <c r="E234" s="10"/>
    </row>
    <row r="235" spans="3:5" x14ac:dyDescent="0.2">
      <c r="C235" s="10"/>
      <c r="D235" s="10"/>
      <c r="E235" s="10"/>
    </row>
    <row r="236" spans="3:5" x14ac:dyDescent="0.2">
      <c r="C236" s="10"/>
      <c r="D236" s="10"/>
      <c r="E236" s="10"/>
    </row>
    <row r="237" spans="3:5" x14ac:dyDescent="0.2">
      <c r="C237" s="10"/>
      <c r="D237" s="10"/>
      <c r="E237" s="10"/>
    </row>
    <row r="238" spans="3:5" x14ac:dyDescent="0.2">
      <c r="C238" s="10"/>
      <c r="D238" s="10"/>
      <c r="E238" s="10"/>
    </row>
    <row r="239" spans="3:5" x14ac:dyDescent="0.2">
      <c r="C239" s="10"/>
      <c r="D239" s="10"/>
      <c r="E239" s="10"/>
    </row>
    <row r="240" spans="3:5" x14ac:dyDescent="0.2">
      <c r="C240" s="10"/>
      <c r="D240" s="10"/>
      <c r="E240" s="10"/>
    </row>
    <row r="241" spans="3:5" x14ac:dyDescent="0.2">
      <c r="C241" s="10"/>
      <c r="D241" s="10"/>
      <c r="E241" s="10"/>
    </row>
    <row r="242" spans="3:5" x14ac:dyDescent="0.2">
      <c r="C242" s="10"/>
      <c r="D242" s="10"/>
      <c r="E242" s="10"/>
    </row>
    <row r="243" spans="3:5" x14ac:dyDescent="0.2">
      <c r="C243" s="10"/>
      <c r="D243" s="10"/>
      <c r="E243" s="10"/>
    </row>
    <row r="244" spans="3:5" x14ac:dyDescent="0.2">
      <c r="C244" s="10"/>
      <c r="D244" s="10"/>
      <c r="E244" s="10"/>
    </row>
    <row r="245" spans="3:5" x14ac:dyDescent="0.2">
      <c r="C245" s="10"/>
      <c r="D245" s="10"/>
      <c r="E245" s="10"/>
    </row>
    <row r="246" spans="3:5" x14ac:dyDescent="0.2">
      <c r="C246" s="10"/>
      <c r="D246" s="10"/>
      <c r="E246" s="10"/>
    </row>
    <row r="247" spans="3:5" x14ac:dyDescent="0.2">
      <c r="C247" s="10"/>
      <c r="D247" s="10"/>
      <c r="E247" s="10"/>
    </row>
    <row r="248" spans="3:5" x14ac:dyDescent="0.2">
      <c r="C248" s="10"/>
      <c r="D248" s="10"/>
      <c r="E248" s="10"/>
    </row>
    <row r="249" spans="3:5" x14ac:dyDescent="0.2">
      <c r="C249" s="10"/>
      <c r="D249" s="10"/>
      <c r="E249" s="10"/>
    </row>
    <row r="250" spans="3:5" x14ac:dyDescent="0.2">
      <c r="C250" s="10"/>
      <c r="D250" s="10"/>
      <c r="E250" s="10"/>
    </row>
    <row r="251" spans="3:5" x14ac:dyDescent="0.2">
      <c r="C251" s="10"/>
      <c r="D251" s="10"/>
      <c r="E251" s="10"/>
    </row>
    <row r="252" spans="3:5" x14ac:dyDescent="0.2">
      <c r="C252" s="10"/>
      <c r="D252" s="10"/>
      <c r="E252" s="10"/>
    </row>
    <row r="253" spans="3:5" x14ac:dyDescent="0.2">
      <c r="C253" s="10"/>
      <c r="D253" s="10"/>
      <c r="E253" s="10"/>
    </row>
    <row r="254" spans="3:5" x14ac:dyDescent="0.2">
      <c r="C254" s="10"/>
      <c r="D254" s="10"/>
      <c r="E254" s="10"/>
    </row>
    <row r="255" spans="3:5" x14ac:dyDescent="0.2">
      <c r="C255" s="10"/>
      <c r="D255" s="10"/>
      <c r="E255" s="10"/>
    </row>
    <row r="256" spans="3:5" x14ac:dyDescent="0.2">
      <c r="C256" s="10"/>
      <c r="D256" s="10"/>
      <c r="E256" s="10"/>
    </row>
    <row r="257" spans="3:5" x14ac:dyDescent="0.2">
      <c r="C257" s="10"/>
      <c r="D257" s="10"/>
      <c r="E257" s="10"/>
    </row>
    <row r="258" spans="3:5" x14ac:dyDescent="0.2">
      <c r="C258" s="10"/>
      <c r="D258" s="10"/>
      <c r="E258" s="10"/>
    </row>
    <row r="259" spans="3:5" x14ac:dyDescent="0.2">
      <c r="C259" s="10"/>
      <c r="D259" s="10"/>
      <c r="E259" s="10"/>
    </row>
    <row r="260" spans="3:5" x14ac:dyDescent="0.2">
      <c r="C260" s="10"/>
      <c r="D260" s="10"/>
      <c r="E260" s="10"/>
    </row>
    <row r="261" spans="3:5" x14ac:dyDescent="0.2">
      <c r="C261" s="10"/>
      <c r="D261" s="10"/>
      <c r="E261" s="10"/>
    </row>
    <row r="262" spans="3:5" x14ac:dyDescent="0.2">
      <c r="C262" s="10"/>
      <c r="D262" s="10"/>
      <c r="E262" s="10"/>
    </row>
    <row r="263" spans="3:5" x14ac:dyDescent="0.2">
      <c r="C263" s="10"/>
      <c r="D263" s="10"/>
      <c r="E263" s="10"/>
    </row>
    <row r="264" spans="3:5" x14ac:dyDescent="0.2">
      <c r="C264" s="10"/>
      <c r="D264" s="10"/>
      <c r="E264" s="10"/>
    </row>
    <row r="265" spans="3:5" x14ac:dyDescent="0.2">
      <c r="C265" s="10"/>
      <c r="D265" s="10"/>
      <c r="E265" s="10"/>
    </row>
    <row r="266" spans="3:5" x14ac:dyDescent="0.2">
      <c r="C266" s="10"/>
      <c r="D266" s="10"/>
      <c r="E266" s="10"/>
    </row>
    <row r="267" spans="3:5" x14ac:dyDescent="0.2">
      <c r="C267" s="10"/>
      <c r="D267" s="10"/>
      <c r="E267" s="10"/>
    </row>
    <row r="268" spans="3:5" x14ac:dyDescent="0.2">
      <c r="C268" s="10"/>
      <c r="D268" s="10"/>
      <c r="E268" s="10"/>
    </row>
    <row r="269" spans="3:5" x14ac:dyDescent="0.2">
      <c r="C269" s="10"/>
      <c r="D269" s="10"/>
    </row>
    <row r="270" spans="3:5" x14ac:dyDescent="0.2">
      <c r="C270" s="10"/>
      <c r="D270" s="10"/>
    </row>
    <row r="271" spans="3:5" x14ac:dyDescent="0.2">
      <c r="C271" s="10"/>
      <c r="D271" s="10"/>
    </row>
    <row r="272" spans="3:5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7"/>
  <sheetViews>
    <sheetView topLeftCell="A7" workbookViewId="0">
      <selection activeCell="A12" sqref="A12:D59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3" t="s">
        <v>43</v>
      </c>
      <c r="I1" s="34" t="s">
        <v>44</v>
      </c>
      <c r="J1" s="35" t="s">
        <v>45</v>
      </c>
    </row>
    <row r="2" spans="1:16" x14ac:dyDescent="0.2">
      <c r="I2" s="36" t="s">
        <v>46</v>
      </c>
      <c r="J2" s="37" t="s">
        <v>47</v>
      </c>
    </row>
    <row r="3" spans="1:16" x14ac:dyDescent="0.2">
      <c r="A3" s="38" t="s">
        <v>48</v>
      </c>
      <c r="I3" s="36" t="s">
        <v>49</v>
      </c>
      <c r="J3" s="37" t="s">
        <v>50</v>
      </c>
    </row>
    <row r="4" spans="1:16" x14ac:dyDescent="0.2">
      <c r="I4" s="36" t="s">
        <v>51</v>
      </c>
      <c r="J4" s="37" t="s">
        <v>50</v>
      </c>
    </row>
    <row r="5" spans="1:16" ht="13.5" thickBot="1" x14ac:dyDescent="0.25">
      <c r="I5" s="39" t="s">
        <v>52</v>
      </c>
      <c r="J5" s="40" t="s">
        <v>53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IBVS 6007 </v>
      </c>
      <c r="B11" s="3" t="str">
        <f t="shared" ref="B11:B42" si="1">IF(H11=INT(H11),"I","II")</f>
        <v>II</v>
      </c>
      <c r="C11" s="10">
        <f t="shared" ref="C11:C42" si="2">1*G11</f>
        <v>54692.439440000002</v>
      </c>
      <c r="D11" s="12" t="str">
        <f t="shared" ref="D11:D42" si="3">VLOOKUP(F11,I$1:J$5,2,FALSE)</f>
        <v>vis</v>
      </c>
      <c r="E11" s="41">
        <f>VLOOKUP(C11,Active!C$21:E$973,3,FALSE)</f>
        <v>6991.5159806035372</v>
      </c>
      <c r="F11" s="3" t="s">
        <v>52</v>
      </c>
      <c r="G11" s="12" t="str">
        <f t="shared" ref="G11:G42" si="4">MID(I11,3,LEN(I11)-3)</f>
        <v>54692.43944</v>
      </c>
      <c r="H11" s="10">
        <f t="shared" ref="H11:H42" si="5">1*K11</f>
        <v>6991.5</v>
      </c>
      <c r="I11" s="42" t="s">
        <v>196</v>
      </c>
      <c r="J11" s="43" t="s">
        <v>197</v>
      </c>
      <c r="K11" s="42">
        <v>6991.5</v>
      </c>
      <c r="L11" s="42" t="s">
        <v>198</v>
      </c>
      <c r="M11" s="43" t="s">
        <v>199</v>
      </c>
      <c r="N11" s="43" t="s">
        <v>52</v>
      </c>
      <c r="O11" s="44" t="s">
        <v>200</v>
      </c>
      <c r="P11" s="45" t="s">
        <v>201</v>
      </c>
    </row>
    <row r="12" spans="1:16" ht="12.75" customHeight="1" thickBot="1" x14ac:dyDescent="0.25">
      <c r="A12" s="10" t="str">
        <f t="shared" si="0"/>
        <v> IODE 4.2.27 </v>
      </c>
      <c r="B12" s="3" t="str">
        <f t="shared" si="1"/>
        <v>I</v>
      </c>
      <c r="C12" s="10">
        <f t="shared" si="2"/>
        <v>22206.34</v>
      </c>
      <c r="D12" s="12" t="str">
        <f t="shared" si="3"/>
        <v>vis</v>
      </c>
      <c r="E12" s="41">
        <f>VLOOKUP(C12,Active!C$21:E$973,3,FALSE)</f>
        <v>-675.98725941765792</v>
      </c>
      <c r="F12" s="3" t="s">
        <v>52</v>
      </c>
      <c r="G12" s="12" t="str">
        <f t="shared" si="4"/>
        <v>22206.34</v>
      </c>
      <c r="H12" s="10">
        <f t="shared" si="5"/>
        <v>-676</v>
      </c>
      <c r="I12" s="42" t="s">
        <v>54</v>
      </c>
      <c r="J12" s="43" t="s">
        <v>55</v>
      </c>
      <c r="K12" s="42">
        <v>-676</v>
      </c>
      <c r="L12" s="42" t="s">
        <v>56</v>
      </c>
      <c r="M12" s="43" t="s">
        <v>57</v>
      </c>
      <c r="N12" s="43"/>
      <c r="O12" s="44" t="s">
        <v>58</v>
      </c>
      <c r="P12" s="44" t="s">
        <v>59</v>
      </c>
    </row>
    <row r="13" spans="1:16" ht="12.75" customHeight="1" thickBot="1" x14ac:dyDescent="0.25">
      <c r="A13" s="10" t="str">
        <f t="shared" si="0"/>
        <v> IODE 4.2.27 </v>
      </c>
      <c r="B13" s="3" t="str">
        <f t="shared" si="1"/>
        <v>I</v>
      </c>
      <c r="C13" s="10">
        <f t="shared" si="2"/>
        <v>23706.22</v>
      </c>
      <c r="D13" s="12" t="str">
        <f t="shared" si="3"/>
        <v>vis</v>
      </c>
      <c r="E13" s="41">
        <f>VLOOKUP(C13,Active!C$21:E$973,3,FALSE)</f>
        <v>-321.97939273352529</v>
      </c>
      <c r="F13" s="3" t="s">
        <v>52</v>
      </c>
      <c r="G13" s="12" t="str">
        <f t="shared" si="4"/>
        <v>23706.22</v>
      </c>
      <c r="H13" s="10">
        <f t="shared" si="5"/>
        <v>-322</v>
      </c>
      <c r="I13" s="42" t="s">
        <v>60</v>
      </c>
      <c r="J13" s="43" t="s">
        <v>61</v>
      </c>
      <c r="K13" s="42">
        <v>-322</v>
      </c>
      <c r="L13" s="42" t="s">
        <v>62</v>
      </c>
      <c r="M13" s="43" t="s">
        <v>57</v>
      </c>
      <c r="N13" s="43"/>
      <c r="O13" s="44" t="s">
        <v>58</v>
      </c>
      <c r="P13" s="44" t="s">
        <v>59</v>
      </c>
    </row>
    <row r="14" spans="1:16" ht="12.75" customHeight="1" thickBot="1" x14ac:dyDescent="0.25">
      <c r="A14" s="10" t="str">
        <f t="shared" si="0"/>
        <v> IODE 4.2.27 </v>
      </c>
      <c r="B14" s="3" t="str">
        <f t="shared" si="1"/>
        <v>I</v>
      </c>
      <c r="C14" s="10">
        <f t="shared" si="2"/>
        <v>24409.47</v>
      </c>
      <c r="D14" s="12" t="str">
        <f t="shared" si="3"/>
        <v>vis</v>
      </c>
      <c r="E14" s="41">
        <f>VLOOKUP(C14,Active!C$21:E$973,3,FALSE)</f>
        <v>-155.99542585243069</v>
      </c>
      <c r="F14" s="3" t="s">
        <v>52</v>
      </c>
      <c r="G14" s="12" t="str">
        <f t="shared" si="4"/>
        <v>24409.47</v>
      </c>
      <c r="H14" s="10">
        <f t="shared" si="5"/>
        <v>-156</v>
      </c>
      <c r="I14" s="42" t="s">
        <v>63</v>
      </c>
      <c r="J14" s="43" t="s">
        <v>64</v>
      </c>
      <c r="K14" s="42">
        <v>-156</v>
      </c>
      <c r="L14" s="42" t="s">
        <v>65</v>
      </c>
      <c r="M14" s="43" t="s">
        <v>57</v>
      </c>
      <c r="N14" s="43"/>
      <c r="O14" s="44" t="s">
        <v>58</v>
      </c>
      <c r="P14" s="44" t="s">
        <v>59</v>
      </c>
    </row>
    <row r="15" spans="1:16" ht="12.75" customHeight="1" thickBot="1" x14ac:dyDescent="0.25">
      <c r="A15" s="10" t="str">
        <f t="shared" si="0"/>
        <v> IODE 4.2.27 </v>
      </c>
      <c r="B15" s="3" t="str">
        <f t="shared" si="1"/>
        <v>I</v>
      </c>
      <c r="C15" s="10">
        <f t="shared" si="2"/>
        <v>24443.32</v>
      </c>
      <c r="D15" s="12" t="str">
        <f t="shared" si="3"/>
        <v>vis</v>
      </c>
      <c r="E15" s="41">
        <f>VLOOKUP(C15,Active!C$21:E$973,3,FALSE)</f>
        <v>-148.0060091742582</v>
      </c>
      <c r="F15" s="3" t="s">
        <v>52</v>
      </c>
      <c r="G15" s="12" t="str">
        <f t="shared" si="4"/>
        <v>24443.32</v>
      </c>
      <c r="H15" s="10">
        <f t="shared" si="5"/>
        <v>-148</v>
      </c>
      <c r="I15" s="42" t="s">
        <v>66</v>
      </c>
      <c r="J15" s="43" t="s">
        <v>67</v>
      </c>
      <c r="K15" s="42">
        <v>-148</v>
      </c>
      <c r="L15" s="42" t="s">
        <v>68</v>
      </c>
      <c r="M15" s="43" t="s">
        <v>57</v>
      </c>
      <c r="N15" s="43"/>
      <c r="O15" s="44" t="s">
        <v>58</v>
      </c>
      <c r="P15" s="44" t="s">
        <v>59</v>
      </c>
    </row>
    <row r="16" spans="1:16" ht="12.75" customHeight="1" thickBot="1" x14ac:dyDescent="0.25">
      <c r="A16" s="10" t="str">
        <f t="shared" si="0"/>
        <v> IODE 4.2.27 </v>
      </c>
      <c r="B16" s="3" t="str">
        <f t="shared" si="1"/>
        <v>I</v>
      </c>
      <c r="C16" s="10">
        <f t="shared" si="2"/>
        <v>24765.3</v>
      </c>
      <c r="D16" s="12" t="str">
        <f t="shared" si="3"/>
        <v>vis</v>
      </c>
      <c r="E16" s="41">
        <f>VLOOKUP(C16,Active!C$21:E$973,3,FALSE)</f>
        <v>-72.010960960429884</v>
      </c>
      <c r="F16" s="3" t="s">
        <v>52</v>
      </c>
      <c r="G16" s="12" t="str">
        <f t="shared" si="4"/>
        <v>24765.30</v>
      </c>
      <c r="H16" s="10">
        <f t="shared" si="5"/>
        <v>-72</v>
      </c>
      <c r="I16" s="42" t="s">
        <v>69</v>
      </c>
      <c r="J16" s="43" t="s">
        <v>70</v>
      </c>
      <c r="K16" s="42">
        <v>-72</v>
      </c>
      <c r="L16" s="42" t="s">
        <v>71</v>
      </c>
      <c r="M16" s="43" t="s">
        <v>72</v>
      </c>
      <c r="N16" s="43"/>
      <c r="O16" s="44" t="s">
        <v>58</v>
      </c>
      <c r="P16" s="44" t="s">
        <v>59</v>
      </c>
    </row>
    <row r="17" spans="1:16" ht="12.75" customHeight="1" thickBot="1" x14ac:dyDescent="0.25">
      <c r="A17" s="10" t="str">
        <f t="shared" si="0"/>
        <v> IODE 4.2.27 </v>
      </c>
      <c r="B17" s="3" t="str">
        <f t="shared" si="1"/>
        <v>I</v>
      </c>
      <c r="C17" s="10">
        <f t="shared" si="2"/>
        <v>24803.39</v>
      </c>
      <c r="D17" s="12" t="str">
        <f t="shared" si="3"/>
        <v>vis</v>
      </c>
      <c r="E17" s="41">
        <f>VLOOKUP(C17,Active!C$21:E$973,3,FALSE)</f>
        <v>-63.020801986379524</v>
      </c>
      <c r="F17" s="3" t="s">
        <v>52</v>
      </c>
      <c r="G17" s="12" t="str">
        <f t="shared" si="4"/>
        <v>24803.39</v>
      </c>
      <c r="H17" s="10">
        <f t="shared" si="5"/>
        <v>-63</v>
      </c>
      <c r="I17" s="42" t="s">
        <v>73</v>
      </c>
      <c r="J17" s="43" t="s">
        <v>74</v>
      </c>
      <c r="K17" s="42">
        <v>-63</v>
      </c>
      <c r="L17" s="42" t="s">
        <v>75</v>
      </c>
      <c r="M17" s="43" t="s">
        <v>72</v>
      </c>
      <c r="N17" s="43"/>
      <c r="O17" s="44" t="s">
        <v>58</v>
      </c>
      <c r="P17" s="44" t="s">
        <v>59</v>
      </c>
    </row>
    <row r="18" spans="1:16" ht="12.75" customHeight="1" thickBot="1" x14ac:dyDescent="0.25">
      <c r="A18" s="10" t="str">
        <f t="shared" si="0"/>
        <v> IODE 4.2.27 </v>
      </c>
      <c r="B18" s="3" t="str">
        <f t="shared" si="1"/>
        <v>I</v>
      </c>
      <c r="C18" s="10">
        <f t="shared" si="2"/>
        <v>25070.339</v>
      </c>
      <c r="D18" s="12" t="str">
        <f t="shared" si="3"/>
        <v>vis</v>
      </c>
      <c r="E18" s="41">
        <f>VLOOKUP(C18,Active!C$21:E$973,3,FALSE)</f>
        <v>-1.4397471709915349E-2</v>
      </c>
      <c r="F18" s="3" t="s">
        <v>52</v>
      </c>
      <c r="G18" s="12" t="str">
        <f t="shared" si="4"/>
        <v>25070.339</v>
      </c>
      <c r="H18" s="10">
        <f t="shared" si="5"/>
        <v>0</v>
      </c>
      <c r="I18" s="42" t="s">
        <v>76</v>
      </c>
      <c r="J18" s="43" t="s">
        <v>77</v>
      </c>
      <c r="K18" s="42">
        <v>0</v>
      </c>
      <c r="L18" s="42" t="s">
        <v>78</v>
      </c>
      <c r="M18" s="43" t="s">
        <v>72</v>
      </c>
      <c r="N18" s="43"/>
      <c r="O18" s="44" t="s">
        <v>58</v>
      </c>
      <c r="P18" s="44" t="s">
        <v>59</v>
      </c>
    </row>
    <row r="19" spans="1:16" ht="12.75" customHeight="1" thickBot="1" x14ac:dyDescent="0.25">
      <c r="A19" s="10" t="str">
        <f t="shared" si="0"/>
        <v> IODE 4.2.27 </v>
      </c>
      <c r="B19" s="3" t="str">
        <f t="shared" si="1"/>
        <v>I</v>
      </c>
      <c r="C19" s="10">
        <f t="shared" si="2"/>
        <v>25087.286</v>
      </c>
      <c r="D19" s="12" t="str">
        <f t="shared" si="3"/>
        <v>vis</v>
      </c>
      <c r="E19" s="41">
        <f>VLOOKUP(C19,Active!C$21:E$973,3,FALSE)</f>
        <v>3.9855033981570296</v>
      </c>
      <c r="F19" s="3" t="s">
        <v>52</v>
      </c>
      <c r="G19" s="12" t="str">
        <f t="shared" si="4"/>
        <v>25087.286</v>
      </c>
      <c r="H19" s="10">
        <f t="shared" si="5"/>
        <v>4</v>
      </c>
      <c r="I19" s="42" t="s">
        <v>79</v>
      </c>
      <c r="J19" s="43" t="s">
        <v>80</v>
      </c>
      <c r="K19" s="42">
        <v>4</v>
      </c>
      <c r="L19" s="42" t="s">
        <v>78</v>
      </c>
      <c r="M19" s="43" t="s">
        <v>72</v>
      </c>
      <c r="N19" s="43"/>
      <c r="O19" s="44" t="s">
        <v>58</v>
      </c>
      <c r="P19" s="44" t="s">
        <v>59</v>
      </c>
    </row>
    <row r="20" spans="1:16" ht="12.75" customHeight="1" thickBot="1" x14ac:dyDescent="0.25">
      <c r="A20" s="10" t="str">
        <f t="shared" si="0"/>
        <v> IODE 4.2.27 </v>
      </c>
      <c r="B20" s="3" t="str">
        <f t="shared" si="1"/>
        <v>I</v>
      </c>
      <c r="C20" s="10">
        <f t="shared" si="2"/>
        <v>25104.227999999999</v>
      </c>
      <c r="D20" s="12" t="str">
        <f t="shared" si="3"/>
        <v>vis</v>
      </c>
      <c r="E20" s="41">
        <f>VLOOKUP(C20,Active!C$21:E$973,3,FALSE)</f>
        <v>7.984224147391803</v>
      </c>
      <c r="F20" s="3" t="s">
        <v>52</v>
      </c>
      <c r="G20" s="12" t="str">
        <f t="shared" si="4"/>
        <v>25104.228</v>
      </c>
      <c r="H20" s="10">
        <f t="shared" si="5"/>
        <v>8</v>
      </c>
      <c r="I20" s="42" t="s">
        <v>81</v>
      </c>
      <c r="J20" s="43" t="s">
        <v>82</v>
      </c>
      <c r="K20" s="42">
        <v>8</v>
      </c>
      <c r="L20" s="42" t="s">
        <v>83</v>
      </c>
      <c r="M20" s="43" t="s">
        <v>72</v>
      </c>
      <c r="N20" s="43"/>
      <c r="O20" s="44" t="s">
        <v>58</v>
      </c>
      <c r="P20" s="44" t="s">
        <v>59</v>
      </c>
    </row>
    <row r="21" spans="1:16" ht="12.75" customHeight="1" thickBot="1" x14ac:dyDescent="0.25">
      <c r="A21" s="10" t="str">
        <f t="shared" si="0"/>
        <v> IODE 4.2.27 </v>
      </c>
      <c r="B21" s="3" t="str">
        <f t="shared" si="1"/>
        <v>I</v>
      </c>
      <c r="C21" s="10">
        <f t="shared" si="2"/>
        <v>26591.38</v>
      </c>
      <c r="D21" s="12" t="str">
        <f t="shared" si="3"/>
        <v>vis</v>
      </c>
      <c r="E21" s="41">
        <f>VLOOKUP(C21,Active!C$21:E$973,3,FALSE)</f>
        <v>358.98797575088111</v>
      </c>
      <c r="F21" s="3" t="s">
        <v>52</v>
      </c>
      <c r="G21" s="12" t="str">
        <f t="shared" si="4"/>
        <v>26591.380</v>
      </c>
      <c r="H21" s="10">
        <f t="shared" si="5"/>
        <v>359</v>
      </c>
      <c r="I21" s="42" t="s">
        <v>84</v>
      </c>
      <c r="J21" s="43" t="s">
        <v>85</v>
      </c>
      <c r="K21" s="42">
        <v>359</v>
      </c>
      <c r="L21" s="42" t="s">
        <v>86</v>
      </c>
      <c r="M21" s="43" t="s">
        <v>72</v>
      </c>
      <c r="N21" s="43"/>
      <c r="O21" s="44" t="s">
        <v>58</v>
      </c>
      <c r="P21" s="44" t="s">
        <v>59</v>
      </c>
    </row>
    <row r="22" spans="1:16" ht="12.75" customHeight="1" thickBot="1" x14ac:dyDescent="0.25">
      <c r="A22" s="10" t="str">
        <f t="shared" si="0"/>
        <v> MVS 3.125 </v>
      </c>
      <c r="B22" s="3" t="str">
        <f t="shared" si="1"/>
        <v>I</v>
      </c>
      <c r="C22" s="10">
        <f t="shared" si="2"/>
        <v>27307.530999999999</v>
      </c>
      <c r="D22" s="12" t="str">
        <f t="shared" si="3"/>
        <v>vis</v>
      </c>
      <c r="E22" s="41">
        <f>VLOOKUP(C22,Active!C$21:E$973,3,FALSE)</f>
        <v>528.01688988648357</v>
      </c>
      <c r="F22" s="3" t="s">
        <v>52</v>
      </c>
      <c r="G22" s="12" t="str">
        <f t="shared" si="4"/>
        <v>27307.531</v>
      </c>
      <c r="H22" s="10">
        <f t="shared" si="5"/>
        <v>528</v>
      </c>
      <c r="I22" s="42" t="s">
        <v>87</v>
      </c>
      <c r="J22" s="43" t="s">
        <v>88</v>
      </c>
      <c r="K22" s="42">
        <v>528</v>
      </c>
      <c r="L22" s="42" t="s">
        <v>89</v>
      </c>
      <c r="M22" s="43" t="s">
        <v>57</v>
      </c>
      <c r="N22" s="43"/>
      <c r="O22" s="44" t="s">
        <v>90</v>
      </c>
      <c r="P22" s="44" t="s">
        <v>91</v>
      </c>
    </row>
    <row r="23" spans="1:16" ht="12.75" customHeight="1" thickBot="1" x14ac:dyDescent="0.25">
      <c r="A23" s="10" t="str">
        <f t="shared" si="0"/>
        <v> MVS 3.125 </v>
      </c>
      <c r="B23" s="3" t="str">
        <f t="shared" si="1"/>
        <v>I</v>
      </c>
      <c r="C23" s="10">
        <f t="shared" si="2"/>
        <v>27629.525000000001</v>
      </c>
      <c r="D23" s="12" t="str">
        <f t="shared" si="3"/>
        <v>vis</v>
      </c>
      <c r="E23" s="41">
        <f>VLOOKUP(C23,Active!C$21:E$973,3,FALSE)</f>
        <v>604.01524243808194</v>
      </c>
      <c r="F23" s="3" t="s">
        <v>52</v>
      </c>
      <c r="G23" s="12" t="str">
        <f t="shared" si="4"/>
        <v>27629.525</v>
      </c>
      <c r="H23" s="10">
        <f t="shared" si="5"/>
        <v>604</v>
      </c>
      <c r="I23" s="42" t="s">
        <v>92</v>
      </c>
      <c r="J23" s="43" t="s">
        <v>93</v>
      </c>
      <c r="K23" s="42">
        <v>604</v>
      </c>
      <c r="L23" s="42" t="s">
        <v>94</v>
      </c>
      <c r="M23" s="43" t="s">
        <v>57</v>
      </c>
      <c r="N23" s="43"/>
      <c r="O23" s="44" t="s">
        <v>90</v>
      </c>
      <c r="P23" s="44" t="s">
        <v>91</v>
      </c>
    </row>
    <row r="24" spans="1:16" ht="12.75" customHeight="1" thickBot="1" x14ac:dyDescent="0.25">
      <c r="A24" s="10" t="str">
        <f t="shared" si="0"/>
        <v> MVS 3.125 </v>
      </c>
      <c r="B24" s="3" t="str">
        <f t="shared" si="1"/>
        <v>I</v>
      </c>
      <c r="C24" s="10">
        <f t="shared" si="2"/>
        <v>27684.535</v>
      </c>
      <c r="D24" s="12" t="str">
        <f t="shared" si="3"/>
        <v>vis</v>
      </c>
      <c r="E24" s="41">
        <f>VLOOKUP(C24,Active!C$21:E$973,3,FALSE)</f>
        <v>616.99892963058642</v>
      </c>
      <c r="F24" s="3" t="s">
        <v>52</v>
      </c>
      <c r="G24" s="12" t="str">
        <f t="shared" si="4"/>
        <v>27684.535</v>
      </c>
      <c r="H24" s="10">
        <f t="shared" si="5"/>
        <v>617</v>
      </c>
      <c r="I24" s="42" t="s">
        <v>95</v>
      </c>
      <c r="J24" s="43" t="s">
        <v>96</v>
      </c>
      <c r="K24" s="42">
        <v>617</v>
      </c>
      <c r="L24" s="42" t="s">
        <v>97</v>
      </c>
      <c r="M24" s="43" t="s">
        <v>57</v>
      </c>
      <c r="N24" s="43"/>
      <c r="O24" s="44" t="s">
        <v>90</v>
      </c>
      <c r="P24" s="44" t="s">
        <v>91</v>
      </c>
    </row>
    <row r="25" spans="1:16" ht="12.75" customHeight="1" thickBot="1" x14ac:dyDescent="0.25">
      <c r="A25" s="10" t="str">
        <f t="shared" si="0"/>
        <v> MVS 3.125 </v>
      </c>
      <c r="B25" s="3" t="str">
        <f t="shared" si="1"/>
        <v>I</v>
      </c>
      <c r="C25" s="10">
        <f t="shared" si="2"/>
        <v>28023.508000000002</v>
      </c>
      <c r="D25" s="12" t="str">
        <f t="shared" si="3"/>
        <v>vis</v>
      </c>
      <c r="E25" s="41">
        <f>VLOOKUP(C25,Active!C$21:E$973,3,FALSE)</f>
        <v>697.00473582409597</v>
      </c>
      <c r="F25" s="3" t="s">
        <v>52</v>
      </c>
      <c r="G25" s="12" t="str">
        <f t="shared" si="4"/>
        <v>28023.508</v>
      </c>
      <c r="H25" s="10">
        <f t="shared" si="5"/>
        <v>697</v>
      </c>
      <c r="I25" s="42" t="s">
        <v>98</v>
      </c>
      <c r="J25" s="43" t="s">
        <v>99</v>
      </c>
      <c r="K25" s="42">
        <v>697</v>
      </c>
      <c r="L25" s="42" t="s">
        <v>100</v>
      </c>
      <c r="M25" s="43" t="s">
        <v>57</v>
      </c>
      <c r="N25" s="43"/>
      <c r="O25" s="44" t="s">
        <v>90</v>
      </c>
      <c r="P25" s="44" t="s">
        <v>91</v>
      </c>
    </row>
    <row r="26" spans="1:16" ht="12.75" customHeight="1" thickBot="1" x14ac:dyDescent="0.25">
      <c r="A26" s="10" t="str">
        <f t="shared" si="0"/>
        <v> MVS 3.125 </v>
      </c>
      <c r="B26" s="3" t="str">
        <f t="shared" si="1"/>
        <v>I</v>
      </c>
      <c r="C26" s="10">
        <f t="shared" si="2"/>
        <v>28074.374</v>
      </c>
      <c r="D26" s="12" t="str">
        <f t="shared" si="3"/>
        <v>vis</v>
      </c>
      <c r="E26" s="41">
        <f>VLOOKUP(C26,Active!C$21:E$973,3,FALSE)</f>
        <v>709.01033903685595</v>
      </c>
      <c r="F26" s="3" t="s">
        <v>52</v>
      </c>
      <c r="G26" s="12" t="str">
        <f t="shared" si="4"/>
        <v>28074.374</v>
      </c>
      <c r="H26" s="10">
        <f t="shared" si="5"/>
        <v>709</v>
      </c>
      <c r="I26" s="42" t="s">
        <v>101</v>
      </c>
      <c r="J26" s="43" t="s">
        <v>102</v>
      </c>
      <c r="K26" s="42">
        <v>709</v>
      </c>
      <c r="L26" s="42" t="s">
        <v>103</v>
      </c>
      <c r="M26" s="43" t="s">
        <v>57</v>
      </c>
      <c r="N26" s="43"/>
      <c r="O26" s="44" t="s">
        <v>90</v>
      </c>
      <c r="P26" s="44" t="s">
        <v>91</v>
      </c>
    </row>
    <row r="27" spans="1:16" ht="12.75" customHeight="1" thickBot="1" x14ac:dyDescent="0.25">
      <c r="A27" s="10" t="str">
        <f t="shared" si="0"/>
        <v> MVS 3.125 </v>
      </c>
      <c r="B27" s="3" t="str">
        <f t="shared" si="1"/>
        <v>II</v>
      </c>
      <c r="C27" s="10">
        <f t="shared" si="2"/>
        <v>28127.287</v>
      </c>
      <c r="D27" s="12" t="str">
        <f t="shared" si="3"/>
        <v>vis</v>
      </c>
      <c r="E27" s="41">
        <f>VLOOKUP(C27,Active!C$21:E$973,3,FALSE)</f>
        <v>721.49908363632903</v>
      </c>
      <c r="F27" s="3" t="s">
        <v>52</v>
      </c>
      <c r="G27" s="12" t="str">
        <f t="shared" si="4"/>
        <v>28127.287</v>
      </c>
      <c r="H27" s="10">
        <f t="shared" si="5"/>
        <v>721.5</v>
      </c>
      <c r="I27" s="42" t="s">
        <v>104</v>
      </c>
      <c r="J27" s="43" t="s">
        <v>105</v>
      </c>
      <c r="K27" s="42">
        <v>721.5</v>
      </c>
      <c r="L27" s="42" t="s">
        <v>106</v>
      </c>
      <c r="M27" s="43" t="s">
        <v>57</v>
      </c>
      <c r="N27" s="43"/>
      <c r="O27" s="44" t="s">
        <v>90</v>
      </c>
      <c r="P27" s="44" t="s">
        <v>91</v>
      </c>
    </row>
    <row r="28" spans="1:16" ht="12.75" customHeight="1" thickBot="1" x14ac:dyDescent="0.25">
      <c r="A28" s="10" t="str">
        <f t="shared" si="0"/>
        <v> MVS 3.125 </v>
      </c>
      <c r="B28" s="3" t="str">
        <f t="shared" si="1"/>
        <v>II</v>
      </c>
      <c r="C28" s="10">
        <f t="shared" si="2"/>
        <v>28432.422999999999</v>
      </c>
      <c r="D28" s="12" t="str">
        <f t="shared" si="3"/>
        <v>vis</v>
      </c>
      <c r="E28" s="41">
        <f>VLOOKUP(C28,Active!C$21:E$973,3,FALSE)</f>
        <v>793.51854146530798</v>
      </c>
      <c r="F28" s="3" t="s">
        <v>52</v>
      </c>
      <c r="G28" s="12" t="str">
        <f t="shared" si="4"/>
        <v>28432.423</v>
      </c>
      <c r="H28" s="10">
        <f t="shared" si="5"/>
        <v>793.5</v>
      </c>
      <c r="I28" s="42" t="s">
        <v>107</v>
      </c>
      <c r="J28" s="43" t="s">
        <v>108</v>
      </c>
      <c r="K28" s="42">
        <v>793.5</v>
      </c>
      <c r="L28" s="42" t="s">
        <v>109</v>
      </c>
      <c r="M28" s="43" t="s">
        <v>57</v>
      </c>
      <c r="N28" s="43"/>
      <c r="O28" s="44" t="s">
        <v>90</v>
      </c>
      <c r="P28" s="44" t="s">
        <v>91</v>
      </c>
    </row>
    <row r="29" spans="1:16" ht="12.75" customHeight="1" thickBot="1" x14ac:dyDescent="0.25">
      <c r="A29" s="10" t="str">
        <f t="shared" si="0"/>
        <v> MVS 3.125 </v>
      </c>
      <c r="B29" s="3" t="str">
        <f t="shared" si="1"/>
        <v>I</v>
      </c>
      <c r="C29" s="10">
        <f t="shared" si="2"/>
        <v>28451.368999999999</v>
      </c>
      <c r="D29" s="12" t="str">
        <f t="shared" si="3"/>
        <v>vis</v>
      </c>
      <c r="E29" s="41">
        <f>VLOOKUP(C29,Active!C$21:E$973,3,FALSE)</f>
        <v>797.99025456382083</v>
      </c>
      <c r="F29" s="3" t="s">
        <v>52</v>
      </c>
      <c r="G29" s="12" t="str">
        <f t="shared" si="4"/>
        <v>28451.369</v>
      </c>
      <c r="H29" s="10">
        <f t="shared" si="5"/>
        <v>798</v>
      </c>
      <c r="I29" s="42" t="s">
        <v>110</v>
      </c>
      <c r="J29" s="43" t="s">
        <v>111</v>
      </c>
      <c r="K29" s="42">
        <v>798</v>
      </c>
      <c r="L29" s="42" t="s">
        <v>112</v>
      </c>
      <c r="M29" s="43" t="s">
        <v>57</v>
      </c>
      <c r="N29" s="43"/>
      <c r="O29" s="44" t="s">
        <v>90</v>
      </c>
      <c r="P29" s="44" t="s">
        <v>91</v>
      </c>
    </row>
    <row r="30" spans="1:16" ht="12.75" customHeight="1" thickBot="1" x14ac:dyDescent="0.25">
      <c r="A30" s="10" t="str">
        <f t="shared" si="0"/>
        <v> MVS 3.125 </v>
      </c>
      <c r="B30" s="3" t="str">
        <f t="shared" si="1"/>
        <v>I</v>
      </c>
      <c r="C30" s="10">
        <f t="shared" si="2"/>
        <v>29167.464</v>
      </c>
      <c r="D30" s="12" t="str">
        <f t="shared" si="3"/>
        <v>vis</v>
      </c>
      <c r="E30" s="41">
        <f>VLOOKUP(C30,Active!C$21:E$973,3,FALSE)</f>
        <v>967.00595134834646</v>
      </c>
      <c r="F30" s="3" t="s">
        <v>52</v>
      </c>
      <c r="G30" s="12" t="str">
        <f t="shared" si="4"/>
        <v>29167.464</v>
      </c>
      <c r="H30" s="10">
        <f t="shared" si="5"/>
        <v>967</v>
      </c>
      <c r="I30" s="42" t="s">
        <v>113</v>
      </c>
      <c r="J30" s="43" t="s">
        <v>114</v>
      </c>
      <c r="K30" s="42">
        <v>967</v>
      </c>
      <c r="L30" s="42" t="s">
        <v>115</v>
      </c>
      <c r="M30" s="43" t="s">
        <v>57</v>
      </c>
      <c r="N30" s="43"/>
      <c r="O30" s="44" t="s">
        <v>90</v>
      </c>
      <c r="P30" s="44" t="s">
        <v>91</v>
      </c>
    </row>
    <row r="31" spans="1:16" ht="12.75" customHeight="1" thickBot="1" x14ac:dyDescent="0.25">
      <c r="A31" s="10" t="str">
        <f t="shared" si="0"/>
        <v> MVS 3.125 </v>
      </c>
      <c r="B31" s="3" t="str">
        <f t="shared" si="1"/>
        <v>II</v>
      </c>
      <c r="C31" s="10">
        <f t="shared" si="2"/>
        <v>29576.262999999999</v>
      </c>
      <c r="D31" s="12" t="str">
        <f t="shared" si="3"/>
        <v>vis</v>
      </c>
      <c r="E31" s="41">
        <f>VLOOKUP(C31,Active!C$21:E$973,3,FALSE)</f>
        <v>1063.4923781908981</v>
      </c>
      <c r="F31" s="3" t="s">
        <v>52</v>
      </c>
      <c r="G31" s="12" t="str">
        <f t="shared" si="4"/>
        <v>29576.263</v>
      </c>
      <c r="H31" s="10">
        <f t="shared" si="5"/>
        <v>1063.5</v>
      </c>
      <c r="I31" s="42" t="s">
        <v>116</v>
      </c>
      <c r="J31" s="43" t="s">
        <v>117</v>
      </c>
      <c r="K31" s="42">
        <v>1063.5</v>
      </c>
      <c r="L31" s="42" t="s">
        <v>118</v>
      </c>
      <c r="M31" s="43" t="s">
        <v>57</v>
      </c>
      <c r="N31" s="43"/>
      <c r="O31" s="44" t="s">
        <v>90</v>
      </c>
      <c r="P31" s="44" t="s">
        <v>91</v>
      </c>
    </row>
    <row r="32" spans="1:16" ht="12.75" customHeight="1" thickBot="1" x14ac:dyDescent="0.25">
      <c r="A32" s="10" t="str">
        <f t="shared" si="0"/>
        <v> MVS 3.125 </v>
      </c>
      <c r="B32" s="3" t="str">
        <f t="shared" si="1"/>
        <v>I</v>
      </c>
      <c r="C32" s="10">
        <f t="shared" si="2"/>
        <v>30705.328000000001</v>
      </c>
      <c r="D32" s="12" t="str">
        <f t="shared" si="3"/>
        <v>vis</v>
      </c>
      <c r="E32" s="41">
        <f>VLOOKUP(C32,Active!C$21:E$973,3,FALSE)</f>
        <v>1329.9789584491325</v>
      </c>
      <c r="F32" s="3" t="s">
        <v>52</v>
      </c>
      <c r="G32" s="12" t="str">
        <f t="shared" si="4"/>
        <v>30705.328</v>
      </c>
      <c r="H32" s="10">
        <f t="shared" si="5"/>
        <v>1330</v>
      </c>
      <c r="I32" s="42" t="s">
        <v>119</v>
      </c>
      <c r="J32" s="43" t="s">
        <v>120</v>
      </c>
      <c r="K32" s="42">
        <v>1330</v>
      </c>
      <c r="L32" s="42" t="s">
        <v>121</v>
      </c>
      <c r="M32" s="43" t="s">
        <v>57</v>
      </c>
      <c r="N32" s="43"/>
      <c r="O32" s="44" t="s">
        <v>90</v>
      </c>
      <c r="P32" s="44" t="s">
        <v>91</v>
      </c>
    </row>
    <row r="33" spans="1:16" ht="12.75" customHeight="1" thickBot="1" x14ac:dyDescent="0.25">
      <c r="A33" s="10" t="str">
        <f t="shared" si="0"/>
        <v> MVS 3.125 </v>
      </c>
      <c r="B33" s="3" t="str">
        <f t="shared" si="1"/>
        <v>I</v>
      </c>
      <c r="C33" s="10">
        <f t="shared" si="2"/>
        <v>30849.557000000001</v>
      </c>
      <c r="D33" s="12" t="str">
        <f t="shared" si="3"/>
        <v>vis</v>
      </c>
      <c r="E33" s="41">
        <f>VLOOKUP(C33,Active!C$21:E$973,3,FALSE)</f>
        <v>1364.0204821736875</v>
      </c>
      <c r="F33" s="3" t="s">
        <v>52</v>
      </c>
      <c r="G33" s="12" t="str">
        <f t="shared" si="4"/>
        <v>30849.557</v>
      </c>
      <c r="H33" s="10">
        <f t="shared" si="5"/>
        <v>1364</v>
      </c>
      <c r="I33" s="42" t="s">
        <v>122</v>
      </c>
      <c r="J33" s="43" t="s">
        <v>123</v>
      </c>
      <c r="K33" s="42">
        <v>1364</v>
      </c>
      <c r="L33" s="42" t="s">
        <v>124</v>
      </c>
      <c r="M33" s="43" t="s">
        <v>57</v>
      </c>
      <c r="N33" s="43"/>
      <c r="O33" s="44" t="s">
        <v>90</v>
      </c>
      <c r="P33" s="44" t="s">
        <v>91</v>
      </c>
    </row>
    <row r="34" spans="1:16" ht="12.75" customHeight="1" thickBot="1" x14ac:dyDescent="0.25">
      <c r="A34" s="10" t="str">
        <f t="shared" si="0"/>
        <v> MVS 3.125 </v>
      </c>
      <c r="B34" s="3" t="str">
        <f t="shared" si="1"/>
        <v>I</v>
      </c>
      <c r="C34" s="10">
        <f t="shared" si="2"/>
        <v>30938.402999999998</v>
      </c>
      <c r="D34" s="12" t="str">
        <f t="shared" si="3"/>
        <v>vis</v>
      </c>
      <c r="E34" s="41">
        <f>VLOOKUP(C34,Active!C$21:E$973,3,FALSE)</f>
        <v>1384.9902817065952</v>
      </c>
      <c r="F34" s="3" t="s">
        <v>52</v>
      </c>
      <c r="G34" s="12" t="str">
        <f t="shared" si="4"/>
        <v>30938.403</v>
      </c>
      <c r="H34" s="10">
        <f t="shared" si="5"/>
        <v>1385</v>
      </c>
      <c r="I34" s="42" t="s">
        <v>125</v>
      </c>
      <c r="J34" s="43" t="s">
        <v>126</v>
      </c>
      <c r="K34" s="42">
        <v>1385</v>
      </c>
      <c r="L34" s="42" t="s">
        <v>112</v>
      </c>
      <c r="M34" s="43" t="s">
        <v>57</v>
      </c>
      <c r="N34" s="43"/>
      <c r="O34" s="44" t="s">
        <v>90</v>
      </c>
      <c r="P34" s="44" t="s">
        <v>91</v>
      </c>
    </row>
    <row r="35" spans="1:16" ht="12.75" customHeight="1" thickBot="1" x14ac:dyDescent="0.25">
      <c r="A35" s="10" t="str">
        <f t="shared" si="0"/>
        <v> MVS 3.125 </v>
      </c>
      <c r="B35" s="3" t="str">
        <f t="shared" si="1"/>
        <v>I</v>
      </c>
      <c r="C35" s="10">
        <f t="shared" si="2"/>
        <v>30976.493999999999</v>
      </c>
      <c r="D35" s="12" t="str">
        <f t="shared" si="3"/>
        <v>vis</v>
      </c>
      <c r="E35" s="41">
        <f>VLOOKUP(C35,Active!C$21:E$973,3,FALSE)</f>
        <v>1393.9806767047721</v>
      </c>
      <c r="F35" s="3" t="s">
        <v>52</v>
      </c>
      <c r="G35" s="12" t="str">
        <f t="shared" si="4"/>
        <v>30976.494</v>
      </c>
      <c r="H35" s="10">
        <f t="shared" si="5"/>
        <v>1394</v>
      </c>
      <c r="I35" s="42" t="s">
        <v>127</v>
      </c>
      <c r="J35" s="43" t="s">
        <v>128</v>
      </c>
      <c r="K35" s="42">
        <v>1394</v>
      </c>
      <c r="L35" s="42" t="s">
        <v>129</v>
      </c>
      <c r="M35" s="43" t="s">
        <v>57</v>
      </c>
      <c r="N35" s="43"/>
      <c r="O35" s="44" t="s">
        <v>90</v>
      </c>
      <c r="P35" s="44" t="s">
        <v>91</v>
      </c>
    </row>
    <row r="36" spans="1:16" ht="12.75" customHeight="1" thickBot="1" x14ac:dyDescent="0.25">
      <c r="A36" s="10" t="str">
        <f t="shared" si="0"/>
        <v> MVS 3.125 </v>
      </c>
      <c r="B36" s="3" t="str">
        <f t="shared" si="1"/>
        <v>I</v>
      </c>
      <c r="C36" s="10">
        <f t="shared" si="2"/>
        <v>31057.13</v>
      </c>
      <c r="D36" s="12" t="str">
        <f t="shared" si="3"/>
        <v>vis</v>
      </c>
      <c r="E36" s="41">
        <f>VLOOKUP(C36,Active!C$21:E$973,3,FALSE)</f>
        <v>1413.0127181600501</v>
      </c>
      <c r="F36" s="3" t="s">
        <v>52</v>
      </c>
      <c r="G36" s="12" t="str">
        <f t="shared" si="4"/>
        <v>31057.13</v>
      </c>
      <c r="H36" s="10">
        <f t="shared" si="5"/>
        <v>1413</v>
      </c>
      <c r="I36" s="42" t="s">
        <v>130</v>
      </c>
      <c r="J36" s="43" t="s">
        <v>131</v>
      </c>
      <c r="K36" s="42">
        <v>1413</v>
      </c>
      <c r="L36" s="42" t="s">
        <v>56</v>
      </c>
      <c r="M36" s="43" t="s">
        <v>57</v>
      </c>
      <c r="N36" s="43"/>
      <c r="O36" s="44" t="s">
        <v>90</v>
      </c>
      <c r="P36" s="44" t="s">
        <v>91</v>
      </c>
    </row>
    <row r="37" spans="1:16" ht="12.75" customHeight="1" thickBot="1" x14ac:dyDescent="0.25">
      <c r="A37" s="10" t="str">
        <f t="shared" si="0"/>
        <v> IODE 4.2.27 </v>
      </c>
      <c r="B37" s="3" t="str">
        <f t="shared" si="1"/>
        <v>I</v>
      </c>
      <c r="C37" s="10">
        <f t="shared" si="2"/>
        <v>31260.448</v>
      </c>
      <c r="D37" s="12" t="str">
        <f t="shared" si="3"/>
        <v>vis</v>
      </c>
      <c r="E37" s="41">
        <f>VLOOKUP(C37,Active!C$21:E$973,3,FALSE)</f>
        <v>1461.0006714886392</v>
      </c>
      <c r="F37" s="3" t="s">
        <v>52</v>
      </c>
      <c r="G37" s="12" t="str">
        <f t="shared" si="4"/>
        <v>31260.448</v>
      </c>
      <c r="H37" s="10">
        <f t="shared" si="5"/>
        <v>1461</v>
      </c>
      <c r="I37" s="42" t="s">
        <v>132</v>
      </c>
      <c r="J37" s="43" t="s">
        <v>133</v>
      </c>
      <c r="K37" s="42">
        <v>1461</v>
      </c>
      <c r="L37" s="42" t="s">
        <v>134</v>
      </c>
      <c r="M37" s="43" t="s">
        <v>72</v>
      </c>
      <c r="N37" s="43"/>
      <c r="O37" s="44" t="s">
        <v>58</v>
      </c>
      <c r="P37" s="44" t="s">
        <v>59</v>
      </c>
    </row>
    <row r="38" spans="1:16" ht="12.75" customHeight="1" thickBot="1" x14ac:dyDescent="0.25">
      <c r="A38" s="10" t="str">
        <f t="shared" si="0"/>
        <v> MVS 3.125 </v>
      </c>
      <c r="B38" s="3" t="str">
        <f t="shared" si="1"/>
        <v>II</v>
      </c>
      <c r="C38" s="10">
        <f t="shared" si="2"/>
        <v>31313.406999999999</v>
      </c>
      <c r="D38" s="12" t="str">
        <f t="shared" si="3"/>
        <v>vis</v>
      </c>
      <c r="E38" s="41">
        <f>VLOOKUP(C38,Active!C$21:E$973,3,FALSE)</f>
        <v>1473.5002731979257</v>
      </c>
      <c r="F38" s="3" t="s">
        <v>52</v>
      </c>
      <c r="G38" s="12" t="str">
        <f t="shared" si="4"/>
        <v>31313.407</v>
      </c>
      <c r="H38" s="10">
        <f t="shared" si="5"/>
        <v>1473.5</v>
      </c>
      <c r="I38" s="42" t="s">
        <v>135</v>
      </c>
      <c r="J38" s="43" t="s">
        <v>136</v>
      </c>
      <c r="K38" s="42">
        <v>1473.5</v>
      </c>
      <c r="L38" s="42" t="s">
        <v>137</v>
      </c>
      <c r="M38" s="43" t="s">
        <v>57</v>
      </c>
      <c r="N38" s="43"/>
      <c r="O38" s="44" t="s">
        <v>90</v>
      </c>
      <c r="P38" s="44" t="s">
        <v>91</v>
      </c>
    </row>
    <row r="39" spans="1:16" ht="12.75" customHeight="1" thickBot="1" x14ac:dyDescent="0.25">
      <c r="A39" s="10" t="str">
        <f t="shared" si="0"/>
        <v> MVS 3.125 </v>
      </c>
      <c r="B39" s="3" t="str">
        <f t="shared" si="1"/>
        <v>I</v>
      </c>
      <c r="C39" s="10">
        <f t="shared" si="2"/>
        <v>31671.455999999998</v>
      </c>
      <c r="D39" s="12" t="str">
        <f t="shared" si="3"/>
        <v>vis</v>
      </c>
      <c r="E39" s="41">
        <f>VLOOKUP(C39,Active!C$21:E$973,3,FALSE)</f>
        <v>1558.0084756263777</v>
      </c>
      <c r="F39" s="3" t="s">
        <v>52</v>
      </c>
      <c r="G39" s="12" t="str">
        <f t="shared" si="4"/>
        <v>31671.456</v>
      </c>
      <c r="H39" s="10">
        <f t="shared" si="5"/>
        <v>1558</v>
      </c>
      <c r="I39" s="42" t="s">
        <v>138</v>
      </c>
      <c r="J39" s="43" t="s">
        <v>139</v>
      </c>
      <c r="K39" s="42">
        <v>1558</v>
      </c>
      <c r="L39" s="42" t="s">
        <v>140</v>
      </c>
      <c r="M39" s="43" t="s">
        <v>57</v>
      </c>
      <c r="N39" s="43"/>
      <c r="O39" s="44" t="s">
        <v>90</v>
      </c>
      <c r="P39" s="44" t="s">
        <v>91</v>
      </c>
    </row>
    <row r="40" spans="1:16" ht="12.75" customHeight="1" thickBot="1" x14ac:dyDescent="0.25">
      <c r="A40" s="10" t="str">
        <f t="shared" si="0"/>
        <v> MVS 3.125 </v>
      </c>
      <c r="B40" s="3" t="str">
        <f t="shared" si="1"/>
        <v>I</v>
      </c>
      <c r="C40" s="10">
        <f t="shared" si="2"/>
        <v>33514.451999999997</v>
      </c>
      <c r="D40" s="12" t="str">
        <f t="shared" si="3"/>
        <v>vis</v>
      </c>
      <c r="E40" s="41">
        <f>VLOOKUP(C40,Active!C$21:E$973,3,FALSE)</f>
        <v>1992.999996459637</v>
      </c>
      <c r="F40" s="3" t="s">
        <v>52</v>
      </c>
      <c r="G40" s="12" t="str">
        <f t="shared" si="4"/>
        <v>33514.452</v>
      </c>
      <c r="H40" s="10">
        <f t="shared" si="5"/>
        <v>1993</v>
      </c>
      <c r="I40" s="42" t="s">
        <v>141</v>
      </c>
      <c r="J40" s="43" t="s">
        <v>142</v>
      </c>
      <c r="K40" s="42">
        <v>1993</v>
      </c>
      <c r="L40" s="42" t="s">
        <v>143</v>
      </c>
      <c r="M40" s="43" t="s">
        <v>57</v>
      </c>
      <c r="N40" s="43"/>
      <c r="O40" s="44" t="s">
        <v>90</v>
      </c>
      <c r="P40" s="44" t="s">
        <v>91</v>
      </c>
    </row>
    <row r="41" spans="1:16" ht="12.75" customHeight="1" thickBot="1" x14ac:dyDescent="0.25">
      <c r="A41" s="10" t="str">
        <f t="shared" si="0"/>
        <v> MVS 3.125 </v>
      </c>
      <c r="B41" s="3" t="str">
        <f t="shared" si="1"/>
        <v>I</v>
      </c>
      <c r="C41" s="10">
        <f t="shared" si="2"/>
        <v>33870.444000000003</v>
      </c>
      <c r="D41" s="12" t="str">
        <f t="shared" si="3"/>
        <v>vis</v>
      </c>
      <c r="E41" s="41">
        <f>VLOOKUP(C41,Active!C$21:E$973,3,FALSE)</f>
        <v>2077.022697260114</v>
      </c>
      <c r="F41" s="3" t="s">
        <v>52</v>
      </c>
      <c r="G41" s="12" t="str">
        <f t="shared" si="4"/>
        <v>33870.444</v>
      </c>
      <c r="H41" s="10">
        <f t="shared" si="5"/>
        <v>2077</v>
      </c>
      <c r="I41" s="42" t="s">
        <v>144</v>
      </c>
      <c r="J41" s="43" t="s">
        <v>145</v>
      </c>
      <c r="K41" s="42">
        <v>2077</v>
      </c>
      <c r="L41" s="42" t="s">
        <v>146</v>
      </c>
      <c r="M41" s="43" t="s">
        <v>57</v>
      </c>
      <c r="N41" s="43"/>
      <c r="O41" s="44" t="s">
        <v>90</v>
      </c>
      <c r="P41" s="44" t="s">
        <v>91</v>
      </c>
    </row>
    <row r="42" spans="1:16" ht="12.75" customHeight="1" thickBot="1" x14ac:dyDescent="0.25">
      <c r="A42" s="10" t="str">
        <f t="shared" si="0"/>
        <v> MVS 3.125 </v>
      </c>
      <c r="B42" s="3" t="str">
        <f t="shared" si="1"/>
        <v>I</v>
      </c>
      <c r="C42" s="10">
        <f t="shared" si="2"/>
        <v>33925.351999999999</v>
      </c>
      <c r="D42" s="12" t="str">
        <f t="shared" si="3"/>
        <v>vis</v>
      </c>
      <c r="E42" s="41">
        <f>VLOOKUP(C42,Active!C$21:E$973,3,FALSE)</f>
        <v>2089.9823099917267</v>
      </c>
      <c r="F42" s="3" t="s">
        <v>52</v>
      </c>
      <c r="G42" s="12" t="str">
        <f t="shared" si="4"/>
        <v>33925.352</v>
      </c>
      <c r="H42" s="10">
        <f t="shared" si="5"/>
        <v>2090</v>
      </c>
      <c r="I42" s="42" t="s">
        <v>147</v>
      </c>
      <c r="J42" s="43" t="s">
        <v>148</v>
      </c>
      <c r="K42" s="42">
        <v>2090</v>
      </c>
      <c r="L42" s="42" t="s">
        <v>149</v>
      </c>
      <c r="M42" s="43" t="s">
        <v>57</v>
      </c>
      <c r="N42" s="43"/>
      <c r="O42" s="44" t="s">
        <v>90</v>
      </c>
      <c r="P42" s="44" t="s">
        <v>91</v>
      </c>
    </row>
    <row r="43" spans="1:16" ht="12.75" customHeight="1" thickBot="1" x14ac:dyDescent="0.25">
      <c r="A43" s="10" t="str">
        <f t="shared" ref="A43:A59" si="6">P43</f>
        <v> MVS 3.125 </v>
      </c>
      <c r="B43" s="3" t="str">
        <f t="shared" ref="B43:B59" si="7">IF(H43=INT(H43),"I","II")</f>
        <v>I</v>
      </c>
      <c r="C43" s="10">
        <f t="shared" ref="C43:C59" si="8">1*G43</f>
        <v>34298.377999999997</v>
      </c>
      <c r="D43" s="12" t="str">
        <f t="shared" ref="D43:D59" si="9">VLOOKUP(F43,I$1:J$5,2,FALSE)</f>
        <v>vis</v>
      </c>
      <c r="E43" s="41">
        <f>VLOOKUP(C43,Active!C$21:E$973,3,FALSE)</f>
        <v>2178.0254457610645</v>
      </c>
      <c r="F43" s="3" t="s">
        <v>52</v>
      </c>
      <c r="G43" s="12" t="str">
        <f t="shared" ref="G43:G59" si="10">MID(I43,3,LEN(I43)-3)</f>
        <v>34298.378</v>
      </c>
      <c r="H43" s="10">
        <f t="shared" ref="H43:H59" si="11">1*K43</f>
        <v>2178</v>
      </c>
      <c r="I43" s="42" t="s">
        <v>150</v>
      </c>
      <c r="J43" s="43" t="s">
        <v>151</v>
      </c>
      <c r="K43" s="42">
        <v>2178</v>
      </c>
      <c r="L43" s="42" t="s">
        <v>152</v>
      </c>
      <c r="M43" s="43" t="s">
        <v>57</v>
      </c>
      <c r="N43" s="43"/>
      <c r="O43" s="44" t="s">
        <v>90</v>
      </c>
      <c r="P43" s="44" t="s">
        <v>91</v>
      </c>
    </row>
    <row r="44" spans="1:16" ht="12.75" customHeight="1" thickBot="1" x14ac:dyDescent="0.25">
      <c r="A44" s="10" t="str">
        <f t="shared" si="6"/>
        <v> MVS 3.125 </v>
      </c>
      <c r="B44" s="3" t="str">
        <f t="shared" si="7"/>
        <v>II</v>
      </c>
      <c r="C44" s="10">
        <f t="shared" si="8"/>
        <v>34605.423000000003</v>
      </c>
      <c r="D44" s="12" t="str">
        <f t="shared" si="9"/>
        <v>vis</v>
      </c>
      <c r="E44" s="41">
        <f>VLOOKUP(C44,Active!C$21:E$973,3,FALSE)</f>
        <v>2250.4954736473164</v>
      </c>
      <c r="F44" s="3" t="s">
        <v>52</v>
      </c>
      <c r="G44" s="12" t="str">
        <f t="shared" si="10"/>
        <v>34605.423</v>
      </c>
      <c r="H44" s="10">
        <f t="shared" si="11"/>
        <v>2250.5</v>
      </c>
      <c r="I44" s="42" t="s">
        <v>153</v>
      </c>
      <c r="J44" s="43" t="s">
        <v>154</v>
      </c>
      <c r="K44" s="42">
        <v>2250.5</v>
      </c>
      <c r="L44" s="42" t="s">
        <v>155</v>
      </c>
      <c r="M44" s="43" t="s">
        <v>57</v>
      </c>
      <c r="N44" s="43"/>
      <c r="O44" s="44" t="s">
        <v>90</v>
      </c>
      <c r="P44" s="44" t="s">
        <v>91</v>
      </c>
    </row>
    <row r="45" spans="1:16" ht="12.75" customHeight="1" thickBot="1" x14ac:dyDescent="0.25">
      <c r="A45" s="10" t="str">
        <f t="shared" si="6"/>
        <v> MVS 3.125 </v>
      </c>
      <c r="B45" s="3" t="str">
        <f t="shared" si="7"/>
        <v>I</v>
      </c>
      <c r="C45" s="10">
        <f t="shared" si="8"/>
        <v>34607.438000000002</v>
      </c>
      <c r="D45" s="12" t="str">
        <f t="shared" si="9"/>
        <v>vis</v>
      </c>
      <c r="E45" s="41">
        <f>VLOOKUP(C45,Active!C$21:E$973,3,FALSE)</f>
        <v>2250.9710622619846</v>
      </c>
      <c r="F45" s="3" t="s">
        <v>52</v>
      </c>
      <c r="G45" s="12" t="str">
        <f t="shared" si="10"/>
        <v>34607.438</v>
      </c>
      <c r="H45" s="10">
        <f t="shared" si="11"/>
        <v>2251</v>
      </c>
      <c r="I45" s="42" t="s">
        <v>156</v>
      </c>
      <c r="J45" s="43" t="s">
        <v>157</v>
      </c>
      <c r="K45" s="42">
        <v>2251</v>
      </c>
      <c r="L45" s="42" t="s">
        <v>158</v>
      </c>
      <c r="M45" s="43" t="s">
        <v>57</v>
      </c>
      <c r="N45" s="43"/>
      <c r="O45" s="44" t="s">
        <v>90</v>
      </c>
      <c r="P45" s="44" t="s">
        <v>91</v>
      </c>
    </row>
    <row r="46" spans="1:16" ht="12.75" customHeight="1" thickBot="1" x14ac:dyDescent="0.25">
      <c r="A46" s="10" t="str">
        <f t="shared" si="6"/>
        <v> MVS 3.125 </v>
      </c>
      <c r="B46" s="3" t="str">
        <f t="shared" si="7"/>
        <v>II</v>
      </c>
      <c r="C46" s="10">
        <f t="shared" si="8"/>
        <v>35304.472000000002</v>
      </c>
      <c r="D46" s="12" t="str">
        <f t="shared" si="9"/>
        <v>vis</v>
      </c>
      <c r="E46" s="41">
        <f>VLOOKUP(C46,Active!C$21:E$973,3,FALSE)</f>
        <v>2415.4879031734622</v>
      </c>
      <c r="F46" s="3" t="s">
        <v>52</v>
      </c>
      <c r="G46" s="12" t="str">
        <f t="shared" si="10"/>
        <v>35304.472</v>
      </c>
      <c r="H46" s="10">
        <f t="shared" si="11"/>
        <v>2415.5</v>
      </c>
      <c r="I46" s="42" t="s">
        <v>159</v>
      </c>
      <c r="J46" s="43" t="s">
        <v>160</v>
      </c>
      <c r="K46" s="42">
        <v>2415.5</v>
      </c>
      <c r="L46" s="42" t="s">
        <v>86</v>
      </c>
      <c r="M46" s="43" t="s">
        <v>57</v>
      </c>
      <c r="N46" s="43"/>
      <c r="O46" s="44" t="s">
        <v>90</v>
      </c>
      <c r="P46" s="44" t="s">
        <v>91</v>
      </c>
    </row>
    <row r="47" spans="1:16" ht="12.75" customHeight="1" thickBot="1" x14ac:dyDescent="0.25">
      <c r="A47" s="10" t="str">
        <f t="shared" si="6"/>
        <v> MVS 3.125 </v>
      </c>
      <c r="B47" s="3" t="str">
        <f t="shared" si="7"/>
        <v>I</v>
      </c>
      <c r="C47" s="10">
        <f t="shared" si="8"/>
        <v>35391.328000000001</v>
      </c>
      <c r="D47" s="12" t="str">
        <f t="shared" si="9"/>
        <v>vis</v>
      </c>
      <c r="E47" s="41">
        <f>VLOOKUP(C47,Active!C$21:E$973,3,FALSE)</f>
        <v>2435.9880146948622</v>
      </c>
      <c r="F47" s="3" t="s">
        <v>52</v>
      </c>
      <c r="G47" s="12" t="str">
        <f t="shared" si="10"/>
        <v>35391.328</v>
      </c>
      <c r="H47" s="10">
        <f t="shared" si="11"/>
        <v>2436</v>
      </c>
      <c r="I47" s="42" t="s">
        <v>161</v>
      </c>
      <c r="J47" s="43" t="s">
        <v>162</v>
      </c>
      <c r="K47" s="42">
        <v>2436</v>
      </c>
      <c r="L47" s="42" t="s">
        <v>86</v>
      </c>
      <c r="M47" s="43" t="s">
        <v>57</v>
      </c>
      <c r="N47" s="43"/>
      <c r="O47" s="44" t="s">
        <v>90</v>
      </c>
      <c r="P47" s="44" t="s">
        <v>91</v>
      </c>
    </row>
    <row r="48" spans="1:16" ht="12.75" customHeight="1" thickBot="1" x14ac:dyDescent="0.25">
      <c r="A48" s="10" t="str">
        <f t="shared" si="6"/>
        <v> MVS 3.121 </v>
      </c>
      <c r="B48" s="3" t="str">
        <f t="shared" si="7"/>
        <v>I</v>
      </c>
      <c r="C48" s="10">
        <f t="shared" si="8"/>
        <v>35802.254000000001</v>
      </c>
      <c r="D48" s="12" t="str">
        <f t="shared" si="9"/>
        <v>vis</v>
      </c>
      <c r="E48" s="41">
        <f>VLOOKUP(C48,Active!C$21:E$973,3,FALSE)</f>
        <v>2532.9764648542373</v>
      </c>
      <c r="F48" s="3" t="s">
        <v>52</v>
      </c>
      <c r="G48" s="12" t="str">
        <f t="shared" si="10"/>
        <v>35802.254</v>
      </c>
      <c r="H48" s="10">
        <f t="shared" si="11"/>
        <v>2533</v>
      </c>
      <c r="I48" s="42" t="s">
        <v>163</v>
      </c>
      <c r="J48" s="43" t="s">
        <v>164</v>
      </c>
      <c r="K48" s="42">
        <v>2533</v>
      </c>
      <c r="L48" s="42" t="s">
        <v>165</v>
      </c>
      <c r="M48" s="43" t="s">
        <v>57</v>
      </c>
      <c r="N48" s="43"/>
      <c r="O48" s="44" t="s">
        <v>90</v>
      </c>
      <c r="P48" s="44" t="s">
        <v>166</v>
      </c>
    </row>
    <row r="49" spans="1:16" ht="12.75" customHeight="1" thickBot="1" x14ac:dyDescent="0.25">
      <c r="A49" s="10" t="str">
        <f t="shared" si="6"/>
        <v> MVS 3.121 </v>
      </c>
      <c r="B49" s="3" t="str">
        <f t="shared" si="7"/>
        <v>I</v>
      </c>
      <c r="C49" s="10">
        <f t="shared" si="8"/>
        <v>36056.49</v>
      </c>
      <c r="D49" s="12" t="str">
        <f t="shared" si="9"/>
        <v>vis</v>
      </c>
      <c r="E49" s="41">
        <f>VLOOKUP(C49,Active!C$21:E$973,3,FALSE)</f>
        <v>2592.9822946501581</v>
      </c>
      <c r="F49" s="3" t="s">
        <v>52</v>
      </c>
      <c r="G49" s="12" t="str">
        <f t="shared" si="10"/>
        <v>36056.490</v>
      </c>
      <c r="H49" s="10">
        <f t="shared" si="11"/>
        <v>2593</v>
      </c>
      <c r="I49" s="42" t="s">
        <v>167</v>
      </c>
      <c r="J49" s="43" t="s">
        <v>168</v>
      </c>
      <c r="K49" s="42">
        <v>2593</v>
      </c>
      <c r="L49" s="42" t="s">
        <v>149</v>
      </c>
      <c r="M49" s="43" t="s">
        <v>57</v>
      </c>
      <c r="N49" s="43"/>
      <c r="O49" s="44" t="s">
        <v>90</v>
      </c>
      <c r="P49" s="44" t="s">
        <v>166</v>
      </c>
    </row>
    <row r="50" spans="1:16" ht="12.75" customHeight="1" thickBot="1" x14ac:dyDescent="0.25">
      <c r="A50" s="10" t="str">
        <f t="shared" si="6"/>
        <v> MVS 3.121 </v>
      </c>
      <c r="B50" s="3" t="str">
        <f t="shared" si="7"/>
        <v>I</v>
      </c>
      <c r="C50" s="10">
        <f t="shared" si="8"/>
        <v>36073.453999999998</v>
      </c>
      <c r="D50" s="12" t="str">
        <f t="shared" si="9"/>
        <v>vis</v>
      </c>
      <c r="E50" s="41">
        <f>VLOOKUP(C50,Active!C$21:E$973,3,FALSE)</f>
        <v>2596.9862079301738</v>
      </c>
      <c r="F50" s="3" t="s">
        <v>52</v>
      </c>
      <c r="G50" s="12" t="str">
        <f t="shared" si="10"/>
        <v>36073.454</v>
      </c>
      <c r="H50" s="10">
        <f t="shared" si="11"/>
        <v>2597</v>
      </c>
      <c r="I50" s="42" t="s">
        <v>169</v>
      </c>
      <c r="J50" s="43" t="s">
        <v>170</v>
      </c>
      <c r="K50" s="42">
        <v>2597</v>
      </c>
      <c r="L50" s="42" t="s">
        <v>171</v>
      </c>
      <c r="M50" s="43" t="s">
        <v>57</v>
      </c>
      <c r="N50" s="43"/>
      <c r="O50" s="44" t="s">
        <v>90</v>
      </c>
      <c r="P50" s="44" t="s">
        <v>166</v>
      </c>
    </row>
    <row r="51" spans="1:16" ht="12.75" customHeight="1" thickBot="1" x14ac:dyDescent="0.25">
      <c r="A51" s="10" t="str">
        <f t="shared" si="6"/>
        <v> MVS 3.121 </v>
      </c>
      <c r="B51" s="3" t="str">
        <f t="shared" si="7"/>
        <v>I</v>
      </c>
      <c r="C51" s="10">
        <f t="shared" si="8"/>
        <v>36395.497000000003</v>
      </c>
      <c r="D51" s="12" t="str">
        <f t="shared" si="9"/>
        <v>vis</v>
      </c>
      <c r="E51" s="41">
        <f>VLOOKUP(C51,Active!C$21:E$973,3,FALSE)</f>
        <v>2672.9961256639654</v>
      </c>
      <c r="F51" s="3" t="s">
        <v>52</v>
      </c>
      <c r="G51" s="12" t="str">
        <f t="shared" si="10"/>
        <v>36395.497</v>
      </c>
      <c r="H51" s="10">
        <f t="shared" si="11"/>
        <v>2673</v>
      </c>
      <c r="I51" s="42" t="s">
        <v>172</v>
      </c>
      <c r="J51" s="43" t="s">
        <v>173</v>
      </c>
      <c r="K51" s="42">
        <v>2673</v>
      </c>
      <c r="L51" s="42" t="s">
        <v>174</v>
      </c>
      <c r="M51" s="43" t="s">
        <v>57</v>
      </c>
      <c r="N51" s="43"/>
      <c r="O51" s="44" t="s">
        <v>90</v>
      </c>
      <c r="P51" s="44" t="s">
        <v>166</v>
      </c>
    </row>
    <row r="52" spans="1:16" ht="12.75" customHeight="1" thickBot="1" x14ac:dyDescent="0.25">
      <c r="A52" s="10" t="str">
        <f t="shared" si="6"/>
        <v> MVS 3.121 </v>
      </c>
      <c r="B52" s="3" t="str">
        <f t="shared" si="7"/>
        <v>II</v>
      </c>
      <c r="C52" s="10">
        <f t="shared" si="8"/>
        <v>36482.345000000001</v>
      </c>
      <c r="D52" s="12" t="str">
        <f t="shared" si="9"/>
        <v>vis</v>
      </c>
      <c r="E52" s="41">
        <f>VLOOKUP(C52,Active!C$21:E$973,3,FALSE)</f>
        <v>2693.4943489923539</v>
      </c>
      <c r="F52" s="3" t="s">
        <v>52</v>
      </c>
      <c r="G52" s="12" t="str">
        <f t="shared" si="10"/>
        <v>36482.345</v>
      </c>
      <c r="H52" s="10">
        <f t="shared" si="11"/>
        <v>2693.5</v>
      </c>
      <c r="I52" s="42" t="s">
        <v>175</v>
      </c>
      <c r="J52" s="43" t="s">
        <v>176</v>
      </c>
      <c r="K52" s="42">
        <v>2693.5</v>
      </c>
      <c r="L52" s="42" t="s">
        <v>177</v>
      </c>
      <c r="M52" s="43" t="s">
        <v>57</v>
      </c>
      <c r="N52" s="43"/>
      <c r="O52" s="44" t="s">
        <v>90</v>
      </c>
      <c r="P52" s="44" t="s">
        <v>166</v>
      </c>
    </row>
    <row r="53" spans="1:16" ht="12.75" customHeight="1" thickBot="1" x14ac:dyDescent="0.25">
      <c r="A53" s="10" t="str">
        <f t="shared" si="6"/>
        <v> MVS 3.121 </v>
      </c>
      <c r="B53" s="3" t="str">
        <f t="shared" si="7"/>
        <v>I</v>
      </c>
      <c r="C53" s="10">
        <f t="shared" si="8"/>
        <v>37145.493999999999</v>
      </c>
      <c r="D53" s="12" t="str">
        <f t="shared" si="9"/>
        <v>vis</v>
      </c>
      <c r="E53" s="41">
        <f>VLOOKUP(C53,Active!C$21:E$973,3,FALSE)</f>
        <v>2850.0135123812347</v>
      </c>
      <c r="F53" s="3" t="s">
        <v>52</v>
      </c>
      <c r="G53" s="12" t="str">
        <f t="shared" si="10"/>
        <v>37145.494</v>
      </c>
      <c r="H53" s="10">
        <f t="shared" si="11"/>
        <v>2850</v>
      </c>
      <c r="I53" s="42" t="s">
        <v>178</v>
      </c>
      <c r="J53" s="43" t="s">
        <v>179</v>
      </c>
      <c r="K53" s="42">
        <v>2850</v>
      </c>
      <c r="L53" s="42" t="s">
        <v>180</v>
      </c>
      <c r="M53" s="43" t="s">
        <v>57</v>
      </c>
      <c r="N53" s="43"/>
      <c r="O53" s="44" t="s">
        <v>90</v>
      </c>
      <c r="P53" s="44" t="s">
        <v>166</v>
      </c>
    </row>
    <row r="54" spans="1:16" ht="12.75" customHeight="1" thickBot="1" x14ac:dyDescent="0.25">
      <c r="A54" s="10" t="str">
        <f t="shared" si="6"/>
        <v> MVS 3.125 </v>
      </c>
      <c r="B54" s="3" t="str">
        <f t="shared" si="7"/>
        <v>II</v>
      </c>
      <c r="C54" s="10">
        <f t="shared" si="8"/>
        <v>37575.377</v>
      </c>
      <c r="D54" s="12" t="str">
        <f t="shared" si="9"/>
        <v>vis</v>
      </c>
      <c r="E54" s="41">
        <f>VLOOKUP(C54,Active!C$21:E$973,3,FALSE)</f>
        <v>2951.4762719045139</v>
      </c>
      <c r="F54" s="3" t="s">
        <v>52</v>
      </c>
      <c r="G54" s="12" t="str">
        <f t="shared" si="10"/>
        <v>37575.377</v>
      </c>
      <c r="H54" s="10">
        <f t="shared" si="11"/>
        <v>2951.5</v>
      </c>
      <c r="I54" s="42" t="s">
        <v>181</v>
      </c>
      <c r="J54" s="43" t="s">
        <v>182</v>
      </c>
      <c r="K54" s="42">
        <v>2951.5</v>
      </c>
      <c r="L54" s="42" t="s">
        <v>183</v>
      </c>
      <c r="M54" s="43" t="s">
        <v>57</v>
      </c>
      <c r="N54" s="43"/>
      <c r="O54" s="44" t="s">
        <v>90</v>
      </c>
      <c r="P54" s="44" t="s">
        <v>91</v>
      </c>
    </row>
    <row r="55" spans="1:16" ht="12.75" customHeight="1" thickBot="1" x14ac:dyDescent="0.25">
      <c r="A55" s="10" t="str">
        <f t="shared" si="6"/>
        <v> MVS 3.121 </v>
      </c>
      <c r="B55" s="3" t="str">
        <f t="shared" si="7"/>
        <v>I</v>
      </c>
      <c r="C55" s="10">
        <f t="shared" si="8"/>
        <v>37878.510999999999</v>
      </c>
      <c r="D55" s="12" t="str">
        <f t="shared" si="9"/>
        <v>vis</v>
      </c>
      <c r="E55" s="41">
        <f>VLOOKUP(C55,Active!C$21:E$973,3,FALSE)</f>
        <v>3023.0232094324674</v>
      </c>
      <c r="F55" s="3" t="s">
        <v>52</v>
      </c>
      <c r="G55" s="12" t="str">
        <f t="shared" si="10"/>
        <v>37878.511</v>
      </c>
      <c r="H55" s="10">
        <f t="shared" si="11"/>
        <v>3023</v>
      </c>
      <c r="I55" s="42" t="s">
        <v>184</v>
      </c>
      <c r="J55" s="43" t="s">
        <v>185</v>
      </c>
      <c r="K55" s="42">
        <v>3023</v>
      </c>
      <c r="L55" s="42" t="s">
        <v>186</v>
      </c>
      <c r="M55" s="43" t="s">
        <v>57</v>
      </c>
      <c r="N55" s="43"/>
      <c r="O55" s="44" t="s">
        <v>90</v>
      </c>
      <c r="P55" s="44" t="s">
        <v>166</v>
      </c>
    </row>
    <row r="56" spans="1:16" ht="12.75" customHeight="1" thickBot="1" x14ac:dyDescent="0.25">
      <c r="A56" s="10" t="str">
        <f t="shared" si="6"/>
        <v> MVS 3.121 </v>
      </c>
      <c r="B56" s="3" t="str">
        <f t="shared" si="7"/>
        <v>I</v>
      </c>
      <c r="C56" s="10">
        <f t="shared" si="8"/>
        <v>38594.472000000002</v>
      </c>
      <c r="D56" s="12" t="str">
        <f t="shared" si="9"/>
        <v>vis</v>
      </c>
      <c r="E56" s="41">
        <f>VLOOKUP(C56,Active!C$21:E$973,3,FALSE)</f>
        <v>3192.0072789840574</v>
      </c>
      <c r="F56" s="3" t="s">
        <v>52</v>
      </c>
      <c r="G56" s="12" t="str">
        <f t="shared" si="10"/>
        <v>38594.472</v>
      </c>
      <c r="H56" s="10">
        <f t="shared" si="11"/>
        <v>3192</v>
      </c>
      <c r="I56" s="42" t="s">
        <v>187</v>
      </c>
      <c r="J56" s="43" t="s">
        <v>188</v>
      </c>
      <c r="K56" s="42">
        <v>3192</v>
      </c>
      <c r="L56" s="42" t="s">
        <v>189</v>
      </c>
      <c r="M56" s="43" t="s">
        <v>57</v>
      </c>
      <c r="N56" s="43"/>
      <c r="O56" s="44" t="s">
        <v>90</v>
      </c>
      <c r="P56" s="44" t="s">
        <v>166</v>
      </c>
    </row>
    <row r="57" spans="1:16" ht="12.75" customHeight="1" thickBot="1" x14ac:dyDescent="0.25">
      <c r="A57" s="10" t="str">
        <f t="shared" si="6"/>
        <v> MVS 3.125 </v>
      </c>
      <c r="B57" s="3" t="str">
        <f t="shared" si="7"/>
        <v>I</v>
      </c>
      <c r="C57" s="10">
        <f t="shared" si="8"/>
        <v>38883.571000000004</v>
      </c>
      <c r="D57" s="12" t="str">
        <f t="shared" si="9"/>
        <v>vis</v>
      </c>
      <c r="E57" s="41">
        <f>VLOOKUP(C57,Active!C$21:E$973,3,FALSE)</f>
        <v>3260.2416178981816</v>
      </c>
      <c r="F57" s="3" t="s">
        <v>52</v>
      </c>
      <c r="G57" s="12" t="str">
        <f t="shared" si="10"/>
        <v>38883.571</v>
      </c>
      <c r="H57" s="10">
        <f t="shared" si="11"/>
        <v>3260</v>
      </c>
      <c r="I57" s="42" t="s">
        <v>190</v>
      </c>
      <c r="J57" s="43" t="s">
        <v>191</v>
      </c>
      <c r="K57" s="42">
        <v>3260</v>
      </c>
      <c r="L57" s="42" t="s">
        <v>192</v>
      </c>
      <c r="M57" s="43" t="s">
        <v>57</v>
      </c>
      <c r="N57" s="43"/>
      <c r="O57" s="44" t="s">
        <v>90</v>
      </c>
      <c r="P57" s="44" t="s">
        <v>91</v>
      </c>
    </row>
    <row r="58" spans="1:16" ht="12.75" customHeight="1" thickBot="1" x14ac:dyDescent="0.25">
      <c r="A58" s="10" t="str">
        <f t="shared" si="6"/>
        <v> MVS 3.121 </v>
      </c>
      <c r="B58" s="3" t="str">
        <f t="shared" si="7"/>
        <v>II</v>
      </c>
      <c r="C58" s="10">
        <f t="shared" si="8"/>
        <v>38935.482000000004</v>
      </c>
      <c r="D58" s="12" t="str">
        <f t="shared" si="9"/>
        <v>vis</v>
      </c>
      <c r="E58" s="41">
        <f>VLOOKUP(C58,Active!C$21:E$973,3,FALSE)</f>
        <v>3272.4938663230159</v>
      </c>
      <c r="F58" s="3" t="s">
        <v>52</v>
      </c>
      <c r="G58" s="12" t="str">
        <f t="shared" si="10"/>
        <v>38935.482</v>
      </c>
      <c r="H58" s="10">
        <f t="shared" si="11"/>
        <v>3272.5</v>
      </c>
      <c r="I58" s="42" t="s">
        <v>193</v>
      </c>
      <c r="J58" s="43" t="s">
        <v>194</v>
      </c>
      <c r="K58" s="42">
        <v>3272.5</v>
      </c>
      <c r="L58" s="42" t="s">
        <v>195</v>
      </c>
      <c r="M58" s="43" t="s">
        <v>57</v>
      </c>
      <c r="N58" s="43"/>
      <c r="O58" s="44" t="s">
        <v>90</v>
      </c>
      <c r="P58" s="44" t="s">
        <v>166</v>
      </c>
    </row>
    <row r="59" spans="1:16" ht="12.75" customHeight="1" thickBot="1" x14ac:dyDescent="0.25">
      <c r="A59" s="10" t="str">
        <f t="shared" si="6"/>
        <v>OEJV 0162 </v>
      </c>
      <c r="B59" s="3" t="str">
        <f t="shared" si="7"/>
        <v>I</v>
      </c>
      <c r="C59" s="10">
        <f t="shared" si="8"/>
        <v>56499.47</v>
      </c>
      <c r="D59" s="12" t="str">
        <f t="shared" si="9"/>
        <v>vis</v>
      </c>
      <c r="E59" s="41">
        <f>VLOOKUP(C59,Active!C$21:E$973,3,FALSE)</f>
        <v>7418.0187898807008</v>
      </c>
      <c r="F59" s="3" t="s">
        <v>52</v>
      </c>
      <c r="G59" s="12" t="str">
        <f t="shared" si="10"/>
        <v>56499.470</v>
      </c>
      <c r="H59" s="10">
        <f t="shared" si="11"/>
        <v>7418</v>
      </c>
      <c r="I59" s="42" t="s">
        <v>202</v>
      </c>
      <c r="J59" s="43" t="s">
        <v>203</v>
      </c>
      <c r="K59" s="42">
        <v>7418</v>
      </c>
      <c r="L59" s="42" t="s">
        <v>204</v>
      </c>
      <c r="M59" s="43" t="s">
        <v>199</v>
      </c>
      <c r="N59" s="43" t="s">
        <v>205</v>
      </c>
      <c r="O59" s="44" t="s">
        <v>206</v>
      </c>
      <c r="P59" s="45" t="s">
        <v>207</v>
      </c>
    </row>
    <row r="60" spans="1:16" x14ac:dyDescent="0.2">
      <c r="B60" s="3"/>
      <c r="F60" s="3"/>
    </row>
    <row r="61" spans="1:16" x14ac:dyDescent="0.2">
      <c r="B61" s="3"/>
      <c r="F61" s="3"/>
    </row>
    <row r="62" spans="1:16" x14ac:dyDescent="0.2">
      <c r="B62" s="3"/>
      <c r="F62" s="3"/>
    </row>
    <row r="63" spans="1:16" x14ac:dyDescent="0.2">
      <c r="B63" s="3"/>
      <c r="F63" s="3"/>
    </row>
    <row r="64" spans="1:1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</sheetData>
  <phoneticPr fontId="8" type="noConversion"/>
  <hyperlinks>
    <hyperlink ref="P11" r:id="rId1" display="http://www.konkoly.hu/cgi-bin/IBVS?6007" xr:uid="{00000000-0004-0000-0100-000000000000}"/>
    <hyperlink ref="P59" r:id="rId2" display="http://var.astro.cz/oejv/issues/oejv0162.pdf" xr:uid="{00000000-0004-0000-0100-00000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2024-01-17T01:28:38Z</dcterms:modified>
</cp:coreProperties>
</file>