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797D6883-D65D-4813-A6CE-60416A494CB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Q23" i="1"/>
  <c r="Q22" i="1"/>
  <c r="C7" i="1"/>
  <c r="G22" i="1"/>
  <c r="I22" i="1"/>
  <c r="E22" i="1"/>
  <c r="F22" i="1"/>
  <c r="C8" i="1"/>
  <c r="G11" i="1"/>
  <c r="F11" i="1"/>
  <c r="Q21" i="1"/>
  <c r="E15" i="1"/>
  <c r="C17" i="1"/>
  <c r="E21" i="1"/>
  <c r="F21" i="1"/>
  <c r="G21" i="1"/>
  <c r="G23" i="1"/>
  <c r="I23" i="1"/>
  <c r="H21" i="1"/>
  <c r="C12" i="1"/>
  <c r="C16" i="1" l="1"/>
  <c r="D18" i="1" s="1"/>
  <c r="C11" i="1"/>
  <c r="O22" i="1" l="1"/>
  <c r="C15" i="1"/>
  <c r="O21" i="1"/>
  <c r="O23" i="1"/>
  <c r="C18" i="1" l="1"/>
  <c r="E16" i="1"/>
  <c r="E17" i="1" s="1"/>
</calcChain>
</file>

<file path=xl/sharedStrings.xml><?xml version="1.0" encoding="utf-8"?>
<sst xmlns="http://schemas.openxmlformats.org/spreadsheetml/2006/main" count="49" uniqueCount="46">
  <si>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</si>
  <si>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</si>
  <si>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</si>
  <si>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</si>
  <si>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</si>
  <si>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</si>
  <si>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</si>
  <si>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</si>
  <si>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</si>
  <si>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</si>
  <si>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</si>
  <si>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</si>
  <si>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</si>
  <si>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</si>
  <si>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</si>
  <si>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</si>
  <si>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</si>
  <si>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</si>
  <si>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</si>
  <si>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</si>
  <si>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</si>
  <si>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</si>
  <si>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</si>
  <si>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</si>
  <si>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</si>
  <si>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</si>
  <si>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</si>
  <si>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</si>
  <si>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</si>
  <si>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</si>
  <si>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</si>
  <si>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</si>
  <si>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</si>
  <si>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</si>
  <si>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</si>
  <si>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</si>
  <si>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</si>
  <si>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</si>
  <si>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</si>
  <si>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</si>
  <si>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FX Eri / GSC 7572-0614               </t>
  </si>
  <si>
    <t xml:space="preserve">EW        </t>
  </si>
  <si>
    <t>IBVS 5843</t>
  </si>
  <si>
    <t>OEJV 0211</t>
  </si>
  <si>
    <t>II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</si>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</sst>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6" fillId="0" borderId="2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3" fillId="0" borderId="0" xfId="0" applyFont="1" applyAlignment="1"/>
    <xf numFmtId="0" fontId="4" fillId="0" borderId="1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7" applyFont="1"/>
    <xf numFmtId="0" fontId="16" fillId="0" borderId="0" xfId="7" applyFont="1" applyAlignment="1">
      <alignment horizontal="center"/>
    </xf>
    <xf numFmtId="0" fontId="16" fillId="0" borderId="0" xfId="7" applyFont="1" applyAlignment="1">
      <alignment horizontal="lef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FX Eri - O-C Diagr.</a:t>
            </a:r>
          </a:p>
        </c:rich>
      </c:tx>
      <c:layout>
        <c:manualLayout>
          <c:xMode val="edge"/>
          <c:yMode val="edge"/>
          <c:x val="0.3939849624060150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86466165413534"/>
          <c:y val="0.14076246334310852"/>
          <c:w val="0.8120300751879698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1">
                    <c:v>1.6000000000000001E-3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1">
                    <c:v>1.6000000000000001E-3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2753</c:v>
                </c:pt>
                <c:pt idx="2">
                  <c:v>17950.5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9A-4B6C-A8B3-21874012DAC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1.6000000000000001E-3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1.6000000000000001E-3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2753</c:v>
                </c:pt>
                <c:pt idx="2">
                  <c:v>17950.5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1">
                  <c:v>1.9818100045085885E-3</c:v>
                </c:pt>
                <c:pt idx="2">
                  <c:v>-1.9241115172917489E-2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9A-4B6C-A8B3-21874012DAC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1.6000000000000001E-3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1.6000000000000001E-3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2753</c:v>
                </c:pt>
                <c:pt idx="2">
                  <c:v>17950.5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B9A-4B6C-A8B3-21874012DAC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1.6000000000000001E-3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1.6000000000000001E-3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2753</c:v>
                </c:pt>
                <c:pt idx="2">
                  <c:v>17950.5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B9A-4B6C-A8B3-21874012DAC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1.6000000000000001E-3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1.6000000000000001E-3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2753</c:v>
                </c:pt>
                <c:pt idx="2">
                  <c:v>17950.5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B9A-4B6C-A8B3-21874012DAC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1.6000000000000001E-3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1.6000000000000001E-3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2753</c:v>
                </c:pt>
                <c:pt idx="2">
                  <c:v>17950.5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B9A-4B6C-A8B3-21874012DAC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1.6000000000000001E-3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1.6000000000000001E-3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2753</c:v>
                </c:pt>
                <c:pt idx="2">
                  <c:v>17950.5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B9A-4B6C-A8B3-21874012DAC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2753</c:v>
                </c:pt>
                <c:pt idx="2">
                  <c:v>17950.5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2.3997047455467675E-3</c:v>
                </c:pt>
                <c:pt idx="1">
                  <c:v>-8.5259697262168041E-4</c:v>
                </c:pt>
                <c:pt idx="2">
                  <c:v>-1.8806412941333991E-2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B9A-4B6C-A8B3-21874012D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339456"/>
        <c:axId val="1"/>
      </c:scatterChart>
      <c:valAx>
        <c:axId val="1003394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3394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909774436090225"/>
          <c:y val="0.92375366568914952"/>
          <c:w val="0.6676691729323308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038E2760-DD06-0508-C29B-D0B2787416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2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2" sqref="E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ht="20.25" x14ac:dyDescent="0.3">
      <c r="A1" s="1" t="s">
        <v>40</v>
      </c>
      <c r="F1" s="3">
        <v>52500.009899999997</v>
      </c>
      <c r="G1" s="3">
        <v>0.29234523000000001</v>
      </c>
      <c r="H1" s="3" t="s">
        <v>41</v>
      </c>
    </row>
    <row r="2" spans="1:8" x14ac:dyDescent="0.2">
      <c r="A2" t="s">
        <v>22</v>
      </c>
      <c r="B2" t="s">
        <v>41</v>
      </c>
      <c r="C2" s="3"/>
      <c r="D2" s="3"/>
    </row>
    <row r="3" spans="1:8" ht="13.5" thickBot="1" x14ac:dyDescent="0.25"/>
    <row r="4" spans="1:8" ht="14.25" thickTop="1" thickBot="1" x14ac:dyDescent="0.25">
      <c r="A4" s="5" t="s">
        <v>39</v>
      </c>
      <c r="C4" s="8">
        <v>52500.009899999997</v>
      </c>
      <c r="D4" s="9">
        <v>0.29234523000000001</v>
      </c>
    </row>
    <row r="5" spans="1:8" x14ac:dyDescent="0.2">
      <c r="C5" s="31" t="s">
        <v>37</v>
      </c>
    </row>
    <row r="6" spans="1:8" x14ac:dyDescent="0.2">
      <c r="A6" s="5" t="s">
        <v>0</v>
      </c>
    </row>
    <row r="7" spans="1:8" x14ac:dyDescent="0.2">
      <c r="A7" t="s">
        <v>1</v>
      </c>
      <c r="C7">
        <f>C4</f>
        <v>52500.009899999997</v>
      </c>
    </row>
    <row r="8" spans="1:8" x14ac:dyDescent="0.2">
      <c r="A8" t="s">
        <v>2</v>
      </c>
      <c r="C8">
        <f>D4</f>
        <v>0.29234523000000001</v>
      </c>
      <c r="D8" s="30"/>
    </row>
    <row r="9" spans="1:8" x14ac:dyDescent="0.2">
      <c r="A9" s="11" t="s">
        <v>29</v>
      </c>
      <c r="B9" s="12"/>
      <c r="C9" s="13">
        <v>-9.5</v>
      </c>
      <c r="D9" s="12" t="s">
        <v>30</v>
      </c>
      <c r="E9" s="12"/>
    </row>
    <row r="10" spans="1:8" ht="13.5" thickBot="1" x14ac:dyDescent="0.25">
      <c r="A10" s="12"/>
      <c r="B10" s="12"/>
      <c r="C10" s="4" t="s">
        <v>18</v>
      </c>
      <c r="D10" s="4" t="s">
        <v>19</v>
      </c>
      <c r="E10" s="12"/>
    </row>
    <row r="11" spans="1:8" x14ac:dyDescent="0.2">
      <c r="A11" s="12" t="s">
        <v>14</v>
      </c>
      <c r="B11" s="12"/>
      <c r="C11" s="24">
        <f ca="1">INTERCEPT(INDIRECT($G$11):G975,INDIRECT($F$11):F975)</f>
        <v>2.3997047455467675E-3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8" x14ac:dyDescent="0.2">
      <c r="A12" s="12" t="s">
        <v>15</v>
      </c>
      <c r="B12" s="12"/>
      <c r="C12" s="24">
        <f ca="1">SLOPE(INDIRECT($G$11):G975,INDIRECT($F$11):F975)</f>
        <v>-1.1813664068901009E-6</v>
      </c>
      <c r="D12" s="3"/>
      <c r="E12" s="12"/>
    </row>
    <row r="13" spans="1:8" x14ac:dyDescent="0.2">
      <c r="A13" s="12" t="s">
        <v>17</v>
      </c>
      <c r="B13" s="12"/>
      <c r="C13" s="3" t="s">
        <v>12</v>
      </c>
      <c r="D13" s="3"/>
      <c r="E13" s="12"/>
    </row>
    <row r="14" spans="1:8" x14ac:dyDescent="0.2">
      <c r="A14" s="12"/>
      <c r="B14" s="12"/>
      <c r="C14" s="12"/>
      <c r="D14" s="12"/>
      <c r="E14" s="12"/>
    </row>
    <row r="15" spans="1:8" x14ac:dyDescent="0.2">
      <c r="A15" s="14" t="s">
        <v>16</v>
      </c>
      <c r="B15" s="12"/>
      <c r="C15" s="15">
        <f ca="1">(C7+C11)+(C8+C12)*INT(MAX(F21:F3516))</f>
        <v>57747.587972677742</v>
      </c>
      <c r="D15" s="16" t="s">
        <v>31</v>
      </c>
      <c r="E15" s="17">
        <f ca="1">TODAY()+15018.5-B9/24</f>
        <v>60328.5</v>
      </c>
    </row>
    <row r="16" spans="1:8" x14ac:dyDescent="0.2">
      <c r="A16" s="18" t="s">
        <v>3</v>
      </c>
      <c r="B16" s="12"/>
      <c r="C16" s="19">
        <f ca="1">+C8+C12</f>
        <v>0.29234404863359315</v>
      </c>
      <c r="D16" s="16" t="s">
        <v>32</v>
      </c>
      <c r="E16" s="17">
        <f ca="1">ROUND(2*(E15-C15)/C16,0)/2+1</f>
        <v>8829.5</v>
      </c>
    </row>
    <row r="17" spans="1:17" ht="13.5" thickBot="1" x14ac:dyDescent="0.25">
      <c r="A17" s="16" t="s">
        <v>28</v>
      </c>
      <c r="B17" s="12"/>
      <c r="C17" s="12">
        <f>COUNT(C21:C2174)</f>
        <v>3</v>
      </c>
      <c r="D17" s="16" t="s">
        <v>33</v>
      </c>
      <c r="E17" s="20">
        <f ca="1">+C15+C16*E16-15018.5-C9/24</f>
        <v>45310.735583421389</v>
      </c>
    </row>
    <row r="18" spans="1:17" ht="14.25" thickTop="1" thickBot="1" x14ac:dyDescent="0.25">
      <c r="A18" s="18" t="s">
        <v>4</v>
      </c>
      <c r="B18" s="12"/>
      <c r="C18" s="21">
        <f ca="1">+C15</f>
        <v>57747.587972677742</v>
      </c>
      <c r="D18" s="22">
        <f ca="1">+C16</f>
        <v>0.29234404863359315</v>
      </c>
      <c r="E18" s="23" t="s">
        <v>34</v>
      </c>
    </row>
    <row r="19" spans="1:17" ht="13.5" thickTop="1" x14ac:dyDescent="0.2">
      <c r="A19" s="27" t="s">
        <v>35</v>
      </c>
      <c r="E19" s="28">
        <v>21</v>
      </c>
    </row>
    <row r="20" spans="1:17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38</v>
      </c>
      <c r="I20" s="7" t="s">
        <v>27</v>
      </c>
      <c r="J20" s="7" t="s">
        <v>45</v>
      </c>
      <c r="K20" s="7" t="s">
        <v>23</v>
      </c>
      <c r="L20" s="7" t="s">
        <v>24</v>
      </c>
      <c r="M20" s="7" t="s">
        <v>25</v>
      </c>
      <c r="N20" s="7" t="s">
        <v>26</v>
      </c>
      <c r="O20" s="7" t="s">
        <v>21</v>
      </c>
      <c r="P20" s="6" t="s">
        <v>20</v>
      </c>
      <c r="Q20" s="4" t="s">
        <v>13</v>
      </c>
    </row>
    <row r="21" spans="1:17" x14ac:dyDescent="0.2">
      <c r="A21" s="33" t="s">
        <v>38</v>
      </c>
      <c r="B21" s="32" t="s">
        <v>36</v>
      </c>
      <c r="C21" s="33">
        <v>52500.009899999997</v>
      </c>
      <c r="D21" s="29"/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2.3997047455467675E-3</v>
      </c>
      <c r="Q21" s="2">
        <f>+C21-15018.5</f>
        <v>37481.509899999997</v>
      </c>
    </row>
    <row r="22" spans="1:17" x14ac:dyDescent="0.2">
      <c r="A22" s="34" t="s">
        <v>42</v>
      </c>
      <c r="B22" s="35" t="s">
        <v>36</v>
      </c>
      <c r="C22" s="29">
        <v>53304.838300000003</v>
      </c>
      <c r="D22" s="29">
        <v>1.6000000000000001E-3</v>
      </c>
      <c r="E22">
        <f>+(C22-C$7)/C$8</f>
        <v>2753.006779005786</v>
      </c>
      <c r="F22">
        <f>ROUND(2*E22,0)/2</f>
        <v>2753</v>
      </c>
      <c r="G22">
        <f>+C22-(C$7+F22*C$8)</f>
        <v>1.9818100045085885E-3</v>
      </c>
      <c r="I22">
        <f>+G22</f>
        <v>1.9818100045085885E-3</v>
      </c>
      <c r="O22">
        <f ca="1">+C$11+C$12*$F22</f>
        <v>-8.5259697262168041E-4</v>
      </c>
      <c r="Q22" s="2">
        <f>+C22-15018.5</f>
        <v>38286.338300000003</v>
      </c>
    </row>
    <row r="23" spans="1:17" x14ac:dyDescent="0.2">
      <c r="A23" s="36" t="s">
        <v>43</v>
      </c>
      <c r="B23" s="37" t="s">
        <v>44</v>
      </c>
      <c r="C23" s="38">
        <v>57747.733709999826</v>
      </c>
      <c r="D23" s="38">
        <v>4.0000000000000002E-4</v>
      </c>
      <c r="E23">
        <f>+(C23-C$7)/C$8</f>
        <v>17950.434183584348</v>
      </c>
      <c r="F23">
        <f>ROUND(2*E23,0)/2</f>
        <v>17950.5</v>
      </c>
      <c r="G23">
        <f>+C23-(C$7+F23*C$8)</f>
        <v>-1.9241115172917489E-2</v>
      </c>
      <c r="I23">
        <f>+G23</f>
        <v>-1.9241115172917489E-2</v>
      </c>
      <c r="O23">
        <f ca="1">+C$11+C$12*$F23</f>
        <v>-1.8806412941333991E-2</v>
      </c>
      <c r="Q23" s="2">
        <f>+C23-15018.5</f>
        <v>42729.233709999826</v>
      </c>
    </row>
    <row r="24" spans="1:17" x14ac:dyDescent="0.2">
      <c r="C24" s="10"/>
      <c r="D24" s="10"/>
    </row>
    <row r="25" spans="1:17" x14ac:dyDescent="0.2">
      <c r="C25" s="10"/>
      <c r="D25" s="10"/>
    </row>
    <row r="26" spans="1:17" x14ac:dyDescent="0.2">
      <c r="C26" s="10"/>
      <c r="D26" s="10"/>
    </row>
    <row r="27" spans="1:17" x14ac:dyDescent="0.2">
      <c r="C27" s="10"/>
      <c r="D27" s="10"/>
    </row>
    <row r="28" spans="1:17" x14ac:dyDescent="0.2">
      <c r="C28" s="10"/>
      <c r="D28" s="10"/>
    </row>
    <row r="29" spans="1:17" x14ac:dyDescent="0.2">
      <c r="C29" s="10"/>
      <c r="D29" s="10"/>
    </row>
    <row r="30" spans="1:17" x14ac:dyDescent="0.2">
      <c r="C30" s="10"/>
      <c r="D30" s="10"/>
    </row>
    <row r="31" spans="1:17" x14ac:dyDescent="0.2">
      <c r="C31" s="10"/>
      <c r="D31" s="10"/>
    </row>
    <row r="32" spans="1:17" x14ac:dyDescent="0.2">
      <c r="C32" s="10"/>
      <c r="D32" s="10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protectedRanges>
    <protectedRange sqref="A23:D23" name="Range1"/>
  </protectedRanges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2024-01-19T07:00:18Z</dcterms:modified>
</cp:coreProperties>
</file>