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97D6883-D65D-4813-A6CE-60416A494C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Q23" i="1"/>
  <c r="Q22" i="1"/>
  <c r="C7" i="1"/>
  <c r="G22" i="1"/>
  <c r="I22" i="1"/>
  <c r="E22" i="1"/>
  <c r="F22" i="1"/>
  <c r="C8" i="1"/>
  <c r="G11" i="1"/>
  <c r="F11" i="1"/>
  <c r="Q21" i="1"/>
  <c r="E15" i="1"/>
  <c r="C17" i="1"/>
  <c r="E21" i="1"/>
  <c r="F21" i="1"/>
  <c r="G21" i="1"/>
  <c r="G23" i="1"/>
  <c r="I23" i="1"/>
  <c r="H21" i="1"/>
  <c r="C12" i="1"/>
  <c r="C16" i="1" l="1"/>
  <c r="D18" i="1" s="1"/>
  <c r="C11" i="1"/>
  <c r="O22" i="1" l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<sst xmlns="http://schemas.openxmlformats.org/spreadsheetml/2006/main" count="49" uniqueCount="46">
  <si>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</si>
  <si>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</si>
  <si>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</si>
  <si>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</si>
  <si>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</si>
  <si>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</si>
  <si>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</si>
  <si>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</si>
  <si>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</si>
  <si>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</si>
  <si>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</si>
  <si>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</si>
  <si>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</si>
  <si>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</si>
  <si>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</si>
  <si>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</si>
  <si>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</si>
  <si>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</si>
  <si>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</si>
  <si>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</si>
  <si>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</si>
  <si>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</si>
  <si>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</si>
  <si>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</si>
  <si>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</si>
  <si>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</si>
  <si>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</si>
  <si>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</si>
  <si>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</si>
  <si>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</si>
  <si>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</si>
  <si>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</si>
  <si>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</si>
  <si>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</si>
  <si>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</si>
  <si>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</si>
  <si>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</si>
  <si>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</si>
  <si>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</si>
  <si>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</si>
  <si>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FX Eri / GSC 7572-0614               </t>
  </si>
  <si>
    <t xml:space="preserve">EW        </t>
  </si>
  <si>
    <t>IBVS 5843</t>
  </si>
  <si>
    <t>OEJV 0211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</si>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</sst>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FX Eri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A-4B6C-A8B3-21874012DA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1.9818100045085885E-3</c:v>
                </c:pt>
                <c:pt idx="2">
                  <c:v>-1.9241115172917489E-2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A-4B6C-A8B3-21874012DA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9A-4B6C-A8B3-21874012DA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9A-4B6C-A8B3-21874012DA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9A-4B6C-A8B3-21874012DA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9A-4B6C-A8B3-21874012DA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9A-4B6C-A8B3-21874012DA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2753</c:v>
                </c:pt>
                <c:pt idx="2">
                  <c:v>17950.5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2.3997047455467675E-3</c:v>
                </c:pt>
                <c:pt idx="1">
                  <c:v>-8.5259697262168041E-4</c:v>
                </c:pt>
                <c:pt idx="2">
                  <c:v>-1.8806412941333991E-2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9A-4B6C-A8B3-21874012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39456"/>
        <c:axId val="1"/>
      </c:scatterChart>
      <c:valAx>
        <c:axId val="10033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33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38E2760-DD06-0508-C29B-D0B278741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52500.009899999997</v>
      </c>
      <c r="G1" s="3">
        <v>0.29234523000000001</v>
      </c>
      <c r="H1" s="3" t="s">
        <v>41</v>
      </c>
    </row>
    <row r="2" spans="1:8" x14ac:dyDescent="0.2">
      <c r="A2" t="s">
        <v>22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52500.009899999997</v>
      </c>
      <c r="D4" s="9">
        <v>0.29234523000000001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52500.009899999997</v>
      </c>
    </row>
    <row r="8" spans="1:8" x14ac:dyDescent="0.2">
      <c r="A8" t="s">
        <v>2</v>
      </c>
      <c r="C8">
        <f>D4</f>
        <v>0.29234523000000001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2.3997047455467675E-3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SLOPE(INDIRECT($G$11):G975,INDIRECT($F$11):F975)</f>
        <v>-1.1813664068901009E-6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57747.587972677742</v>
      </c>
      <c r="D15" s="16" t="s">
        <v>31</v>
      </c>
      <c r="E15" s="17">
        <f ca="1">TODAY()+15018.5-B9/24</f>
        <v>60328.5</v>
      </c>
    </row>
    <row r="16" spans="1:8" x14ac:dyDescent="0.2">
      <c r="A16" s="18" t="s">
        <v>3</v>
      </c>
      <c r="B16" s="12"/>
      <c r="C16" s="19">
        <f ca="1">+C8+C12</f>
        <v>0.29234404863359315</v>
      </c>
      <c r="D16" s="16" t="s">
        <v>32</v>
      </c>
      <c r="E16" s="17">
        <f ca="1">ROUND(2*(E15-C15)/C16,0)/2+1</f>
        <v>8829.5</v>
      </c>
    </row>
    <row r="17" spans="1:17" ht="13.5" thickBot="1" x14ac:dyDescent="0.25">
      <c r="A17" s="16" t="s">
        <v>28</v>
      </c>
      <c r="B17" s="12"/>
      <c r="C17" s="12">
        <f>COUNT(C21:C2174)</f>
        <v>3</v>
      </c>
      <c r="D17" s="16" t="s">
        <v>33</v>
      </c>
      <c r="E17" s="20">
        <f ca="1">+C15+C16*E16-15018.5-C9/24</f>
        <v>45310.735583421389</v>
      </c>
    </row>
    <row r="18" spans="1:17" ht="14.25" thickTop="1" thickBot="1" x14ac:dyDescent="0.25">
      <c r="A18" s="18" t="s">
        <v>4</v>
      </c>
      <c r="B18" s="12"/>
      <c r="C18" s="21">
        <f ca="1">+C15</f>
        <v>57747.587972677742</v>
      </c>
      <c r="D18" s="22">
        <f ca="1">+C16</f>
        <v>0.29234404863359315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45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52500.009899999997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2.3997047455467675E-3</v>
      </c>
      <c r="Q21" s="2">
        <f>+C21-15018.5</f>
        <v>37481.509899999997</v>
      </c>
    </row>
    <row r="22" spans="1:17" x14ac:dyDescent="0.2">
      <c r="A22" s="34" t="s">
        <v>42</v>
      </c>
      <c r="B22" s="35" t="s">
        <v>36</v>
      </c>
      <c r="C22" s="29">
        <v>53304.838300000003</v>
      </c>
      <c r="D22" s="29">
        <v>1.6000000000000001E-3</v>
      </c>
      <c r="E22">
        <f>+(C22-C$7)/C$8</f>
        <v>2753.006779005786</v>
      </c>
      <c r="F22">
        <f>ROUND(2*E22,0)/2</f>
        <v>2753</v>
      </c>
      <c r="G22">
        <f>+C22-(C$7+F22*C$8)</f>
        <v>1.9818100045085885E-3</v>
      </c>
      <c r="I22">
        <f>+G22</f>
        <v>1.9818100045085885E-3</v>
      </c>
      <c r="O22">
        <f ca="1">+C$11+C$12*$F22</f>
        <v>-8.5259697262168041E-4</v>
      </c>
      <c r="Q22" s="2">
        <f>+C22-15018.5</f>
        <v>38286.338300000003</v>
      </c>
    </row>
    <row r="23" spans="1:17" x14ac:dyDescent="0.2">
      <c r="A23" s="36" t="s">
        <v>43</v>
      </c>
      <c r="B23" s="37" t="s">
        <v>44</v>
      </c>
      <c r="C23" s="38">
        <v>57747.733709999826</v>
      </c>
      <c r="D23" s="38">
        <v>4.0000000000000002E-4</v>
      </c>
      <c r="E23">
        <f>+(C23-C$7)/C$8</f>
        <v>17950.434183584348</v>
      </c>
      <c r="F23">
        <f>ROUND(2*E23,0)/2</f>
        <v>17950.5</v>
      </c>
      <c r="G23">
        <f>+C23-(C$7+F23*C$8)</f>
        <v>-1.9241115172917489E-2</v>
      </c>
      <c r="I23">
        <f>+G23</f>
        <v>-1.9241115172917489E-2</v>
      </c>
      <c r="O23">
        <f ca="1">+C$11+C$12*$F23</f>
        <v>-1.8806412941333991E-2</v>
      </c>
      <c r="Q23" s="2">
        <f>+C23-15018.5</f>
        <v>42729.233709999826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23:D23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2024-01-19T07:00:18Z</dcterms:modified>
</cp:coreProperties>
</file>