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0C07527-BF9B-4958-AD5F-79FEFBD353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0" i="1" l="1"/>
  <c r="Q29" i="1"/>
  <c r="Q28" i="1"/>
  <c r="F16" i="1"/>
  <c r="E9" i="1"/>
  <c r="D9" i="1"/>
  <c r="Q24" i="1"/>
  <c r="Q25" i="1"/>
  <c r="Q26" i="1"/>
  <c r="Q27" i="1"/>
  <c r="Q22" i="1"/>
  <c r="Q23" i="1"/>
  <c r="C7" i="1"/>
  <c r="E30" i="1"/>
  <c r="F30" i="1"/>
  <c r="C8" i="1"/>
  <c r="Q21" i="1"/>
  <c r="C17" i="1"/>
  <c r="E29" i="1"/>
  <c r="F29" i="1"/>
  <c r="G29" i="1"/>
  <c r="K29" i="1"/>
  <c r="E23" i="1"/>
  <c r="F23" i="1"/>
  <c r="G23" i="1"/>
  <c r="K23" i="1"/>
  <c r="G26" i="1"/>
  <c r="K26" i="1"/>
  <c r="G21" i="1"/>
  <c r="E25" i="1"/>
  <c r="F25" i="1"/>
  <c r="E21" i="1"/>
  <c r="F21" i="1"/>
  <c r="G25" i="1"/>
  <c r="K25" i="1"/>
  <c r="G30" i="1"/>
  <c r="K30" i="1"/>
  <c r="E28" i="1"/>
  <c r="F28" i="1"/>
  <c r="U28" i="1"/>
  <c r="E26" i="1"/>
  <c r="F26" i="1"/>
  <c r="E22" i="1"/>
  <c r="F22" i="1"/>
  <c r="G22" i="1"/>
  <c r="K22" i="1"/>
  <c r="E27" i="1"/>
  <c r="F27" i="1"/>
  <c r="G27" i="1"/>
  <c r="K27" i="1"/>
  <c r="E24" i="1"/>
  <c r="F24" i="1"/>
  <c r="G24" i="1"/>
  <c r="K24" i="1"/>
  <c r="K21" i="1"/>
  <c r="C12" i="1"/>
  <c r="C11" i="1"/>
  <c r="O28" i="1" l="1"/>
  <c r="O25" i="1"/>
  <c r="O24" i="1"/>
  <c r="O27" i="1"/>
  <c r="O23" i="1"/>
  <c r="O21" i="1"/>
  <c r="O30" i="1"/>
  <c r="O22" i="1"/>
  <c r="O26" i="1"/>
  <c r="C15" i="1"/>
  <c r="F18" i="1" s="1"/>
  <c r="O29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<sst xmlns="http://schemas.openxmlformats.org/spreadsheetml/2006/main" count="65" uniqueCount="50">
  <si>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</si>
  <si>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</si>
  <si>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</si>
  <si>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</si>
  <si>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</si>
  <si>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</si>
  <si>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</si>
  <si>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</si>
  <si>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</si>
  <si>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</si>
  <si>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</si>
  <si>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</si>
  <si>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</si>
  <si>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</si>
  <si>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</si>
  <si>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</si>
  <si>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</si>
  <si>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</si>
  <si>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</si>
  <si>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</si>
  <si>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</si>
  <si>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</si>
  <si>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</si>
  <si>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</si>
  <si>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</si>
  <si>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</si>
  <si>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</si>
  <si>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</si>
  <si>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</si>
  <si>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</si>
  <si>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</si>
  <si>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</si>
  <si>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</si>
  <si>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</si>
  <si>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</si>
  <si>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</si>
  <si>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</si>
  <si>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</si>
  <si>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</si>
  <si>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</si>
  <si>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</si>
  <si>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GH Eri / GSC 7572-0320               </t>
  </si>
  <si>
    <t xml:space="preserve">EA        </t>
  </si>
  <si>
    <t>IBVS 5843</t>
  </si>
  <si>
    <t>OEJV 0168</t>
  </si>
  <si>
    <t>Add cycle</t>
  </si>
  <si>
    <t>Old Cycle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</si>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</sst>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left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4" fillId="0" borderId="8" xfId="0" applyFont="1" applyBorder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Eri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86-47FA-B344-152D9C591E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86-47FA-B344-152D9C591E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86-47FA-B344-152D9C591E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  <c:pt idx="1">
                  <c:v>-9.5336999947903678E-4</c:v>
                </c:pt>
                <c:pt idx="2">
                  <c:v>1.6344500036211684E-3</c:v>
                </c:pt>
                <c:pt idx="3">
                  <c:v>5.5920199956744909E-3</c:v>
                </c:pt>
                <c:pt idx="4">
                  <c:v>5.702019996533636E-3</c:v>
                </c:pt>
                <c:pt idx="5">
                  <c:v>5.7120199999189936E-3</c:v>
                </c:pt>
                <c:pt idx="6">
                  <c:v>5.8820199992624111E-3</c:v>
                </c:pt>
                <c:pt idx="8">
                  <c:v>6.9441200030269101E-3</c:v>
                </c:pt>
                <c:pt idx="9">
                  <c:v>7.8324799760594033E-3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86-47FA-B344-152D9C591E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86-47FA-B344-152D9C591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86-47FA-B344-152D9C591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86-47FA-B344-152D9C591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-1.2531258757765788E-3</c:v>
                </c:pt>
                <c:pt idx="1">
                  <c:v>1.1825655698244394E-3</c:v>
                </c:pt>
                <c:pt idx="2">
                  <c:v>1.2125930603818728E-3</c:v>
                </c:pt>
                <c:pt idx="3">
                  <c:v>5.7756167216287306E-3</c:v>
                </c:pt>
                <c:pt idx="4">
                  <c:v>5.7756167216287306E-3</c:v>
                </c:pt>
                <c:pt idx="5">
                  <c:v>5.7756167216287306E-3</c:v>
                </c:pt>
                <c:pt idx="6">
                  <c:v>5.7756167216287306E-3</c:v>
                </c:pt>
                <c:pt idx="7">
                  <c:v>5.8668540967840082E-3</c:v>
                </c:pt>
                <c:pt idx="8">
                  <c:v>6.9651673090962742E-3</c:v>
                </c:pt>
                <c:pt idx="9">
                  <c:v>7.1360930245770466E-3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86-47FA-B344-152D9C591EB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2109</c:v>
                </c:pt>
                <c:pt idx="2">
                  <c:v>2135</c:v>
                </c:pt>
                <c:pt idx="3">
                  <c:v>6086</c:v>
                </c:pt>
                <c:pt idx="4">
                  <c:v>6086</c:v>
                </c:pt>
                <c:pt idx="5">
                  <c:v>6086</c:v>
                </c:pt>
                <c:pt idx="6">
                  <c:v>6086</c:v>
                </c:pt>
                <c:pt idx="7">
                  <c:v>6165</c:v>
                </c:pt>
                <c:pt idx="8">
                  <c:v>7116</c:v>
                </c:pt>
                <c:pt idx="9">
                  <c:v>7264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7">
                  <c:v>-7.8083449996483978E-2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86-47FA-B344-152D9C591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417816"/>
        <c:axId val="1"/>
      </c:scatterChart>
      <c:valAx>
        <c:axId val="585417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417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55100AB-721B-CDF1-36A6-B412A87D5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: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41</v>
      </c>
      <c r="F1" s="3">
        <v>52500.302799999998</v>
      </c>
      <c r="G1" s="3">
        <v>0.72238893000000004</v>
      </c>
      <c r="H1" s="3" t="s">
        <v>42</v>
      </c>
    </row>
    <row r="2" spans="1:8">
      <c r="A2" t="s">
        <v>26</v>
      </c>
      <c r="B2" t="s">
        <v>42</v>
      </c>
      <c r="C2" s="3"/>
      <c r="D2" s="3"/>
    </row>
    <row r="3" spans="1:8" ht="13.5" thickBot="1">
      <c r="D3" s="30" t="s">
        <v>38</v>
      </c>
    </row>
    <row r="4" spans="1:8" ht="14.25" thickTop="1" thickBot="1">
      <c r="A4" s="5" t="s">
        <v>40</v>
      </c>
      <c r="C4" s="8">
        <v>52500.302799999998</v>
      </c>
      <c r="D4" s="9">
        <v>0.72238893000000004</v>
      </c>
    </row>
    <row r="5" spans="1:8" ht="13.5" thickTop="1">
      <c r="A5" s="11" t="s">
        <v>31</v>
      </c>
      <c r="B5" s="12"/>
      <c r="C5" s="13">
        <v>-9.5</v>
      </c>
      <c r="D5" s="12" t="s">
        <v>32</v>
      </c>
      <c r="E5" s="12"/>
    </row>
    <row r="6" spans="1:8">
      <c r="A6" s="5" t="s">
        <v>4</v>
      </c>
    </row>
    <row r="7" spans="1:8">
      <c r="A7" t="s">
        <v>5</v>
      </c>
      <c r="C7">
        <f>C4</f>
        <v>52500.302799999998</v>
      </c>
    </row>
    <row r="8" spans="1:8">
      <c r="A8" t="s">
        <v>6</v>
      </c>
      <c r="C8">
        <f>D4</f>
        <v>0.72238893000000004</v>
      </c>
      <c r="D8" s="29"/>
    </row>
    <row r="9" spans="1:8">
      <c r="A9" s="26" t="s">
        <v>36</v>
      </c>
      <c r="C9" s="27">
        <v>21</v>
      </c>
      <c r="D9" s="24" t="str">
        <f>"F"&amp;C9</f>
        <v>F21</v>
      </c>
      <c r="E9" s="25" t="str">
        <f>"G"&amp;C9</f>
        <v>G21</v>
      </c>
    </row>
    <row r="10" spans="1:8" ht="13.5" thickBot="1">
      <c r="A10" s="12"/>
      <c r="B10" s="12"/>
      <c r="C10" s="4" t="s">
        <v>22</v>
      </c>
      <c r="D10" s="4" t="s">
        <v>23</v>
      </c>
      <c r="E10" s="12"/>
    </row>
    <row r="11" spans="1:8">
      <c r="A11" s="12" t="s">
        <v>18</v>
      </c>
      <c r="B11" s="12"/>
      <c r="C11" s="23">
        <f ca="1">INTERCEPT(INDIRECT($E$9):G975,INDIRECT($D$9):F975)</f>
        <v>-1.2531258757765788E-3</v>
      </c>
      <c r="D11" s="3"/>
      <c r="E11" s="12"/>
    </row>
    <row r="12" spans="1:8">
      <c r="A12" s="12" t="s">
        <v>19</v>
      </c>
      <c r="B12" s="12"/>
      <c r="C12" s="23">
        <f ca="1">SLOPE(INDIRECT($E$9):G975,INDIRECT($D$9):F975)</f>
        <v>1.1549034829781974E-6</v>
      </c>
      <c r="D12" s="3"/>
      <c r="E12" s="12"/>
    </row>
    <row r="13" spans="1:8">
      <c r="A13" s="12" t="s">
        <v>21</v>
      </c>
      <c r="B13" s="12"/>
      <c r="C13" s="3" t="s">
        <v>16</v>
      </c>
      <c r="D13" s="3"/>
      <c r="E13" s="12"/>
    </row>
    <row r="14" spans="1:8">
      <c r="A14" s="12"/>
      <c r="B14" s="12"/>
      <c r="C14" s="12"/>
      <c r="D14" s="12"/>
      <c r="E14" s="12"/>
    </row>
    <row r="15" spans="1:8">
      <c r="A15" s="14" t="s">
        <v>20</v>
      </c>
      <c r="B15" s="12"/>
      <c r="C15" s="15">
        <f ca="1">(C7+C11)+(C8+C12)*INT(MAX(F21:F3516))</f>
        <v>57747.743123613021</v>
      </c>
      <c r="D15" s="16"/>
      <c r="E15" s="16" t="s">
        <v>45</v>
      </c>
      <c r="F15" s="13">
        <v>1</v>
      </c>
    </row>
    <row r="16" spans="1:8">
      <c r="A16" s="18" t="s">
        <v>7</v>
      </c>
      <c r="B16" s="12"/>
      <c r="C16" s="19">
        <f ca="1">+C8+C12</f>
        <v>0.722390084903483</v>
      </c>
      <c r="D16" s="16"/>
      <c r="E16" s="16" t="s">
        <v>33</v>
      </c>
      <c r="F16" s="17">
        <f ca="1">NOW()+15018.5+$C$5/24</f>
        <v>60329.816896064811</v>
      </c>
    </row>
    <row r="17" spans="1:21" ht="13.5" thickBot="1">
      <c r="A17" s="16" t="s">
        <v>30</v>
      </c>
      <c r="B17" s="12"/>
      <c r="C17" s="12">
        <f>COUNT(C21:C2174)</f>
        <v>10</v>
      </c>
      <c r="D17" s="16"/>
      <c r="E17" s="16" t="s">
        <v>46</v>
      </c>
      <c r="F17" s="17">
        <f ca="1">ROUND(2*(F16-$C$7)/$C$8,0)/2+F15</f>
        <v>10839.5</v>
      </c>
    </row>
    <row r="18" spans="1:21" ht="14.25" thickTop="1" thickBot="1">
      <c r="A18" s="18" t="s">
        <v>8</v>
      </c>
      <c r="B18" s="12"/>
      <c r="C18" s="21">
        <f ca="1">+C15</f>
        <v>57747.743123613021</v>
      </c>
      <c r="D18" s="22">
        <f ca="1">+C16</f>
        <v>0.722390084903483</v>
      </c>
      <c r="E18" s="16" t="s">
        <v>34</v>
      </c>
      <c r="F18" s="25">
        <f ca="1">ROUND(2*(F16-$C$15)/$C$16,0)/2+F15</f>
        <v>3575.5</v>
      </c>
    </row>
    <row r="19" spans="1:21" ht="13.5" thickTop="1">
      <c r="E19" s="16" t="s">
        <v>35</v>
      </c>
      <c r="F19" s="20">
        <f ca="1">+$C$15+$C$16*F18-15018.5-$C$5/24</f>
        <v>45312.544705518761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47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3" t="s">
        <v>0</v>
      </c>
    </row>
    <row r="21" spans="1:21">
      <c r="A21" s="32" t="s">
        <v>39</v>
      </c>
      <c r="B21" s="31" t="s">
        <v>37</v>
      </c>
      <c r="C21" s="32">
        <v>52500.302799999998</v>
      </c>
      <c r="D21" s="28"/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K21">
        <f t="shared" ref="K21:K27" si="3">+G21</f>
        <v>0</v>
      </c>
      <c r="O21">
        <f t="shared" ref="O21:O27" ca="1" si="4">+C$11+C$12*$F21</f>
        <v>-1.2531258757765788E-3</v>
      </c>
      <c r="Q21" s="2">
        <f t="shared" ref="Q21:Q27" si="5">+C21-15018.5</f>
        <v>37481.802799999998</v>
      </c>
    </row>
    <row r="22" spans="1:21">
      <c r="A22" s="38" t="s">
        <v>43</v>
      </c>
      <c r="B22" s="33" t="s">
        <v>37</v>
      </c>
      <c r="C22" s="39">
        <v>54023.820099999997</v>
      </c>
      <c r="D22" s="39">
        <v>5.0000000000000001E-4</v>
      </c>
      <c r="E22" s="34">
        <f t="shared" si="0"/>
        <v>2108.9986802538619</v>
      </c>
      <c r="F22">
        <f t="shared" si="1"/>
        <v>2109</v>
      </c>
      <c r="G22">
        <f t="shared" si="2"/>
        <v>-9.5336999947903678E-4</v>
      </c>
      <c r="K22">
        <f t="shared" si="3"/>
        <v>-9.5336999947903678E-4</v>
      </c>
      <c r="O22">
        <f t="shared" ca="1" si="4"/>
        <v>1.1825655698244394E-3</v>
      </c>
      <c r="Q22" s="2">
        <f t="shared" si="5"/>
        <v>39005.320099999997</v>
      </c>
    </row>
    <row r="23" spans="1:21">
      <c r="A23" s="38" t="s">
        <v>43</v>
      </c>
      <c r="B23" s="33" t="s">
        <v>37</v>
      </c>
      <c r="C23" s="39">
        <v>54042.604800000001</v>
      </c>
      <c r="D23" s="39">
        <v>1E-3</v>
      </c>
      <c r="E23" s="34">
        <f t="shared" si="0"/>
        <v>2135.0022625623615</v>
      </c>
      <c r="F23">
        <f t="shared" si="1"/>
        <v>2135</v>
      </c>
      <c r="G23">
        <f t="shared" si="2"/>
        <v>1.6344500036211684E-3</v>
      </c>
      <c r="K23">
        <f t="shared" si="3"/>
        <v>1.6344500036211684E-3</v>
      </c>
      <c r="O23">
        <f t="shared" ca="1" si="4"/>
        <v>1.2125930603818728E-3</v>
      </c>
      <c r="Q23" s="2">
        <f t="shared" si="5"/>
        <v>39024.104800000001</v>
      </c>
    </row>
    <row r="24" spans="1:21">
      <c r="A24" s="35" t="s">
        <v>44</v>
      </c>
      <c r="B24" s="36" t="s">
        <v>37</v>
      </c>
      <c r="C24" s="37">
        <v>56896.767419999996</v>
      </c>
      <c r="D24" s="35">
        <v>2.0000000000000001E-4</v>
      </c>
      <c r="E24" s="34">
        <f t="shared" si="0"/>
        <v>6086.0077410100939</v>
      </c>
      <c r="F24">
        <f t="shared" si="1"/>
        <v>6086</v>
      </c>
      <c r="G24">
        <f t="shared" si="2"/>
        <v>5.5920199956744909E-3</v>
      </c>
      <c r="K24">
        <f t="shared" si="3"/>
        <v>5.5920199956744909E-3</v>
      </c>
      <c r="O24">
        <f t="shared" ca="1" si="4"/>
        <v>5.7756167216287306E-3</v>
      </c>
      <c r="Q24" s="2">
        <f t="shared" si="5"/>
        <v>41878.267419999996</v>
      </c>
    </row>
    <row r="25" spans="1:21">
      <c r="A25" s="35" t="s">
        <v>44</v>
      </c>
      <c r="B25" s="36" t="s">
        <v>37</v>
      </c>
      <c r="C25" s="37">
        <v>56896.767529999997</v>
      </c>
      <c r="D25" s="35">
        <v>1E-4</v>
      </c>
      <c r="E25" s="34">
        <f t="shared" si="0"/>
        <v>6086.0078932826382</v>
      </c>
      <c r="F25">
        <f t="shared" si="1"/>
        <v>6086</v>
      </c>
      <c r="G25">
        <f t="shared" si="2"/>
        <v>5.702019996533636E-3</v>
      </c>
      <c r="K25">
        <f t="shared" si="3"/>
        <v>5.702019996533636E-3</v>
      </c>
      <c r="O25">
        <f t="shared" ca="1" si="4"/>
        <v>5.7756167216287306E-3</v>
      </c>
      <c r="Q25" s="2">
        <f t="shared" si="5"/>
        <v>41878.267529999997</v>
      </c>
    </row>
    <row r="26" spans="1:21">
      <c r="A26" s="35" t="s">
        <v>44</v>
      </c>
      <c r="B26" s="36" t="s">
        <v>37</v>
      </c>
      <c r="C26" s="37">
        <v>56896.767540000001</v>
      </c>
      <c r="D26" s="35">
        <v>1E-4</v>
      </c>
      <c r="E26" s="34">
        <f t="shared" si="0"/>
        <v>6086.0079071256014</v>
      </c>
      <c r="F26">
        <f t="shared" si="1"/>
        <v>6086</v>
      </c>
      <c r="G26">
        <f t="shared" si="2"/>
        <v>5.7120199999189936E-3</v>
      </c>
      <c r="K26">
        <f t="shared" si="3"/>
        <v>5.7120199999189936E-3</v>
      </c>
      <c r="O26">
        <f t="shared" ca="1" si="4"/>
        <v>5.7756167216287306E-3</v>
      </c>
      <c r="Q26" s="2">
        <f t="shared" si="5"/>
        <v>41878.267540000001</v>
      </c>
    </row>
    <row r="27" spans="1:21">
      <c r="A27" s="35" t="s">
        <v>44</v>
      </c>
      <c r="B27" s="36" t="s">
        <v>37</v>
      </c>
      <c r="C27" s="37">
        <v>56896.76771</v>
      </c>
      <c r="D27" s="35">
        <v>1E-4</v>
      </c>
      <c r="E27" s="34">
        <f t="shared" si="0"/>
        <v>6086.0081424558957</v>
      </c>
      <c r="F27">
        <f t="shared" si="1"/>
        <v>6086</v>
      </c>
      <c r="G27">
        <f t="shared" si="2"/>
        <v>5.8820199992624111E-3</v>
      </c>
      <c r="K27">
        <f t="shared" si="3"/>
        <v>5.8820199992624111E-3</v>
      </c>
      <c r="O27">
        <f t="shared" ca="1" si="4"/>
        <v>5.7756167216287306E-3</v>
      </c>
      <c r="Q27" s="2">
        <f t="shared" si="5"/>
        <v>41878.26771</v>
      </c>
    </row>
    <row r="28" spans="1:21">
      <c r="A28" s="40" t="s">
        <v>48</v>
      </c>
      <c r="B28" s="41" t="s">
        <v>37</v>
      </c>
      <c r="C28" s="42">
        <v>56953.752469999999</v>
      </c>
      <c r="D28" s="42">
        <v>2.0000000000000001E-4</v>
      </c>
      <c r="E28" s="34">
        <f>+(C28-C$7)/C$8</f>
        <v>6164.8919094039848</v>
      </c>
      <c r="F28">
        <f t="shared" si="1"/>
        <v>6165</v>
      </c>
      <c r="O28">
        <f ca="1">+C$11+C$12*$F28</f>
        <v>5.8668540967840082E-3</v>
      </c>
      <c r="Q28" s="2">
        <f>+C28-15018.5</f>
        <v>41935.252469999999</v>
      </c>
      <c r="U28">
        <f>+C28-(C$7+F28*C$8)</f>
        <v>-7.8083449996483978E-2</v>
      </c>
    </row>
    <row r="29" spans="1:21">
      <c r="A29" s="40" t="s">
        <v>48</v>
      </c>
      <c r="B29" s="41" t="s">
        <v>37</v>
      </c>
      <c r="C29" s="42">
        <v>57640.829369999999</v>
      </c>
      <c r="D29" s="42">
        <v>1E-4</v>
      </c>
      <c r="E29" s="34">
        <f>+(C29-C$7)/C$8</f>
        <v>7116.0096127165207</v>
      </c>
      <c r="F29">
        <f t="shared" si="1"/>
        <v>7116</v>
      </c>
      <c r="G29">
        <f>+C29-(C$7+F29*C$8)</f>
        <v>6.9441200030269101E-3</v>
      </c>
      <c r="K29">
        <f>+G29</f>
        <v>6.9441200030269101E-3</v>
      </c>
      <c r="O29">
        <f ca="1">+C$11+C$12*$F29</f>
        <v>6.9651673090962742E-3</v>
      </c>
      <c r="Q29" s="2">
        <f>+C29-15018.5</f>
        <v>42622.329369999999</v>
      </c>
    </row>
    <row r="30" spans="1:21">
      <c r="A30" s="44" t="s">
        <v>49</v>
      </c>
      <c r="B30" s="45" t="s">
        <v>37</v>
      </c>
      <c r="C30" s="46">
        <v>57747.743819999974</v>
      </c>
      <c r="D30" s="46">
        <v>1E-4</v>
      </c>
      <c r="E30" s="34">
        <f>+(C30-C$7)/C$8</f>
        <v>7264.0108424695491</v>
      </c>
      <c r="F30">
        <f>ROUND(2*E30,0)/2</f>
        <v>7264</v>
      </c>
      <c r="G30">
        <f>+C30-(C$7+F30*C$8)</f>
        <v>7.8324799760594033E-3</v>
      </c>
      <c r="K30">
        <f>+G30</f>
        <v>7.8324799760594033E-3</v>
      </c>
      <c r="O30">
        <f ca="1">+C$11+C$12*$F30</f>
        <v>7.1360930245770466E-3</v>
      </c>
      <c r="Q30" s="2">
        <f>+C30-15018.5</f>
        <v>42729.243819999974</v>
      </c>
    </row>
    <row r="31" spans="1:21">
      <c r="C31" s="10"/>
      <c r="D31" s="10"/>
    </row>
    <row r="32" spans="1:21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rotectedRanges>
    <protectedRange sqref="A30:D30" name="Range1"/>
  </protectedRanges>
  <phoneticPr fontId="8" type="noConversion"/>
  <hyperlinks>
    <hyperlink ref="H48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2024-01-20T06:36:19Z</dcterms:modified>
</cp:coreProperties>
</file>