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17661B2-2925-4EC6-9CBF-3AD9915473F5}" xr6:coauthVersionLast="47" xr6:coauthVersionMax="47" xr10:uidLastSave="{00000000-0000-0000-0000-000000000000}"/>
  <bookViews>
    <workbookView xWindow="14325" yWindow="390" windowWidth="13995" windowHeight="1431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5" i="1" l="1"/>
  <c r="F155" i="1" s="1"/>
  <c r="G155" i="1" s="1"/>
  <c r="K155" i="1" s="1"/>
  <c r="Q155" i="1"/>
  <c r="E156" i="1"/>
  <c r="F156" i="1" s="1"/>
  <c r="G156" i="1" s="1"/>
  <c r="K156" i="1" s="1"/>
  <c r="Q156" i="1"/>
  <c r="E157" i="1"/>
  <c r="F157" i="1"/>
  <c r="G157" i="1"/>
  <c r="K157" i="1" s="1"/>
  <c r="Q157" i="1"/>
  <c r="Q147" i="1"/>
  <c r="Q148" i="1"/>
  <c r="Q149" i="1"/>
  <c r="E150" i="1"/>
  <c r="F150" i="1"/>
  <c r="Q150" i="1"/>
  <c r="Q151" i="1"/>
  <c r="Q152" i="1"/>
  <c r="E153" i="1"/>
  <c r="F153" i="1"/>
  <c r="Q153" i="1"/>
  <c r="Q154" i="1"/>
  <c r="Q144" i="1"/>
  <c r="Q145" i="1"/>
  <c r="Q146" i="1"/>
  <c r="Q142" i="1"/>
  <c r="Q143" i="1"/>
  <c r="Q141" i="1"/>
  <c r="C7" i="1"/>
  <c r="E147" i="1"/>
  <c r="F147" i="1"/>
  <c r="C8" i="1"/>
  <c r="E33" i="1"/>
  <c r="F33" i="1"/>
  <c r="G33" i="1"/>
  <c r="I33" i="1"/>
  <c r="E28" i="1"/>
  <c r="F28" i="1"/>
  <c r="G28" i="1"/>
  <c r="I28" i="1"/>
  <c r="E22" i="1"/>
  <c r="F22" i="1"/>
  <c r="G22" i="1"/>
  <c r="I22" i="1"/>
  <c r="E26" i="1"/>
  <c r="F26" i="1"/>
  <c r="G26" i="1"/>
  <c r="I26" i="1"/>
  <c r="E30" i="1"/>
  <c r="F30" i="1"/>
  <c r="G30" i="1"/>
  <c r="I30" i="1"/>
  <c r="E37" i="1"/>
  <c r="F37" i="1"/>
  <c r="G37" i="1"/>
  <c r="I37" i="1"/>
  <c r="E41" i="1"/>
  <c r="F41" i="1"/>
  <c r="G41" i="1"/>
  <c r="I41" i="1"/>
  <c r="E45" i="1"/>
  <c r="F45" i="1"/>
  <c r="G45" i="1"/>
  <c r="I45" i="1"/>
  <c r="E48" i="1"/>
  <c r="F48" i="1"/>
  <c r="G48" i="1"/>
  <c r="I48" i="1"/>
  <c r="E50" i="1"/>
  <c r="F50" i="1"/>
  <c r="G50" i="1"/>
  <c r="J50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3" i="1"/>
  <c r="F83" i="1"/>
  <c r="G83" i="1"/>
  <c r="J83" i="1"/>
  <c r="E84" i="1"/>
  <c r="F84" i="1"/>
  <c r="G84" i="1"/>
  <c r="E85" i="1"/>
  <c r="F85" i="1"/>
  <c r="G85" i="1"/>
  <c r="I85" i="1"/>
  <c r="E86" i="1"/>
  <c r="F86" i="1"/>
  <c r="G86" i="1"/>
  <c r="E87" i="1"/>
  <c r="F87" i="1"/>
  <c r="G87" i="1"/>
  <c r="I87" i="1"/>
  <c r="E88" i="1"/>
  <c r="F88" i="1"/>
  <c r="G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J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9" i="1"/>
  <c r="F109" i="1"/>
  <c r="G109" i="1"/>
  <c r="I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4" i="1"/>
  <c r="F114" i="1"/>
  <c r="G114" i="1"/>
  <c r="I114" i="1"/>
  <c r="E115" i="1"/>
  <c r="F115" i="1"/>
  <c r="G115" i="1"/>
  <c r="I115" i="1"/>
  <c r="E116" i="1"/>
  <c r="F116" i="1"/>
  <c r="G116" i="1"/>
  <c r="I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0" i="1"/>
  <c r="F120" i="1"/>
  <c r="G120" i="1"/>
  <c r="K120" i="1"/>
  <c r="E121" i="1"/>
  <c r="F121" i="1"/>
  <c r="G121" i="1"/>
  <c r="I121" i="1"/>
  <c r="E122" i="1"/>
  <c r="F122" i="1"/>
  <c r="G122" i="1"/>
  <c r="K122" i="1"/>
  <c r="E124" i="1"/>
  <c r="F124" i="1"/>
  <c r="G124" i="1"/>
  <c r="E125" i="1"/>
  <c r="F125" i="1"/>
  <c r="G125" i="1"/>
  <c r="K125" i="1"/>
  <c r="E128" i="1"/>
  <c r="F128" i="1"/>
  <c r="G128" i="1"/>
  <c r="K128" i="1"/>
  <c r="E129" i="1"/>
  <c r="F129" i="1"/>
  <c r="G129" i="1"/>
  <c r="K129" i="1"/>
  <c r="E130" i="1"/>
  <c r="F130" i="1"/>
  <c r="G130" i="1"/>
  <c r="K130" i="1"/>
  <c r="E131" i="1"/>
  <c r="F131" i="1"/>
  <c r="G131" i="1"/>
  <c r="K131" i="1"/>
  <c r="D9" i="1"/>
  <c r="C9" i="1"/>
  <c r="E51" i="1"/>
  <c r="F51" i="1"/>
  <c r="G51" i="1"/>
  <c r="E52" i="1"/>
  <c r="F52" i="1"/>
  <c r="G52" i="1"/>
  <c r="E53" i="1"/>
  <c r="F53" i="1"/>
  <c r="G53" i="1"/>
  <c r="E54" i="1"/>
  <c r="F54" i="1"/>
  <c r="G54" i="1"/>
  <c r="I54" i="1"/>
  <c r="E55" i="1"/>
  <c r="F55" i="1"/>
  <c r="G55" i="1"/>
  <c r="E56" i="1"/>
  <c r="F56" i="1"/>
  <c r="G56" i="1"/>
  <c r="I56" i="1"/>
  <c r="E57" i="1"/>
  <c r="F57" i="1"/>
  <c r="G57" i="1"/>
  <c r="E58" i="1"/>
  <c r="F58" i="1"/>
  <c r="G58" i="1"/>
  <c r="I58" i="1"/>
  <c r="E59" i="1"/>
  <c r="F59" i="1"/>
  <c r="G59" i="1"/>
  <c r="E60" i="1"/>
  <c r="F60" i="1"/>
  <c r="G60" i="1"/>
  <c r="I60" i="1"/>
  <c r="E61" i="1"/>
  <c r="F61" i="1"/>
  <c r="G61" i="1"/>
  <c r="E62" i="1"/>
  <c r="F62" i="1"/>
  <c r="G62" i="1"/>
  <c r="I62" i="1"/>
  <c r="E63" i="1"/>
  <c r="F63" i="1"/>
  <c r="G63" i="1"/>
  <c r="E64" i="1"/>
  <c r="F64" i="1"/>
  <c r="G64" i="1"/>
  <c r="I64" i="1"/>
  <c r="E65" i="1"/>
  <c r="F65" i="1"/>
  <c r="G65" i="1"/>
  <c r="E66" i="1"/>
  <c r="F66" i="1"/>
  <c r="G66" i="1"/>
  <c r="I66" i="1"/>
  <c r="E67" i="1"/>
  <c r="F67" i="1"/>
  <c r="G67" i="1"/>
  <c r="E68" i="1"/>
  <c r="F68" i="1"/>
  <c r="G68" i="1"/>
  <c r="E82" i="1"/>
  <c r="F82" i="1"/>
  <c r="G82" i="1"/>
  <c r="H82" i="1"/>
  <c r="E108" i="1"/>
  <c r="F108" i="1"/>
  <c r="G108" i="1"/>
  <c r="E126" i="1"/>
  <c r="F126" i="1"/>
  <c r="G126" i="1"/>
  <c r="E127" i="1"/>
  <c r="F127" i="1"/>
  <c r="G127" i="1"/>
  <c r="E132" i="1"/>
  <c r="F132" i="1"/>
  <c r="G132" i="1"/>
  <c r="K132" i="1"/>
  <c r="E133" i="1"/>
  <c r="F133" i="1"/>
  <c r="G133" i="1"/>
  <c r="E123" i="1"/>
  <c r="F123" i="1"/>
  <c r="G123" i="1"/>
  <c r="K123" i="1"/>
  <c r="Q138" i="1"/>
  <c r="Q134" i="1"/>
  <c r="Q131" i="1"/>
  <c r="Q130" i="1"/>
  <c r="Q129" i="1"/>
  <c r="Q128" i="1"/>
  <c r="Q125" i="1"/>
  <c r="Q124" i="1"/>
  <c r="K124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7" i="1"/>
  <c r="Q106" i="1"/>
  <c r="Q105" i="1"/>
  <c r="Q104" i="1"/>
  <c r="J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I88" i="1"/>
  <c r="Q87" i="1"/>
  <c r="Q86" i="1"/>
  <c r="J86" i="1"/>
  <c r="Q85" i="1"/>
  <c r="Q84" i="1"/>
  <c r="J84" i="1"/>
  <c r="Q83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31" i="2"/>
  <c r="C131" i="2"/>
  <c r="G40" i="2"/>
  <c r="C40" i="2"/>
  <c r="G39" i="2"/>
  <c r="C39" i="2"/>
  <c r="G130" i="2"/>
  <c r="C130" i="2"/>
  <c r="G38" i="2"/>
  <c r="C38" i="2"/>
  <c r="G37" i="2"/>
  <c r="C37" i="2"/>
  <c r="G36" i="2"/>
  <c r="C36" i="2"/>
  <c r="G129" i="2"/>
  <c r="C129" i="2"/>
  <c r="G35" i="2"/>
  <c r="C35" i="2"/>
  <c r="E35" i="2"/>
  <c r="G34" i="2"/>
  <c r="C34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33" i="2"/>
  <c r="C33" i="2"/>
  <c r="E33" i="2"/>
  <c r="G32" i="2"/>
  <c r="C32" i="2"/>
  <c r="E32" i="2"/>
  <c r="G124" i="2"/>
  <c r="C124" i="2"/>
  <c r="E124" i="2"/>
  <c r="G123" i="2"/>
  <c r="C123" i="2"/>
  <c r="E123" i="2"/>
  <c r="G31" i="2"/>
  <c r="C31" i="2"/>
  <c r="E31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30" i="2"/>
  <c r="C30" i="2"/>
  <c r="E30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29" i="2"/>
  <c r="C29" i="2"/>
  <c r="E29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G73" i="2"/>
  <c r="C73" i="2"/>
  <c r="E73" i="2"/>
  <c r="G72" i="2"/>
  <c r="C72" i="2"/>
  <c r="E72" i="2"/>
  <c r="G71" i="2"/>
  <c r="C71" i="2"/>
  <c r="E71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70" i="2"/>
  <c r="C70" i="2"/>
  <c r="E70" i="2"/>
  <c r="G69" i="2"/>
  <c r="C69" i="2"/>
  <c r="G68" i="2"/>
  <c r="C68" i="2"/>
  <c r="E68" i="2"/>
  <c r="G67" i="2"/>
  <c r="C67" i="2"/>
  <c r="G66" i="2"/>
  <c r="C66" i="2"/>
  <c r="G65" i="2"/>
  <c r="C65" i="2"/>
  <c r="E65" i="2"/>
  <c r="G64" i="2"/>
  <c r="C64" i="2"/>
  <c r="G63" i="2"/>
  <c r="C63" i="2"/>
  <c r="G62" i="2"/>
  <c r="C62" i="2"/>
  <c r="G61" i="2"/>
  <c r="C61" i="2"/>
  <c r="E61" i="2"/>
  <c r="G60" i="2"/>
  <c r="C60" i="2"/>
  <c r="G59" i="2"/>
  <c r="C59" i="2"/>
  <c r="G58" i="2"/>
  <c r="C58" i="2"/>
  <c r="G57" i="2"/>
  <c r="C57" i="2"/>
  <c r="E57" i="2"/>
  <c r="G56" i="2"/>
  <c r="C56" i="2"/>
  <c r="G55" i="2"/>
  <c r="C55" i="2"/>
  <c r="E55" i="2"/>
  <c r="G54" i="2"/>
  <c r="C54" i="2"/>
  <c r="G53" i="2"/>
  <c r="C53" i="2"/>
  <c r="E53" i="2"/>
  <c r="G52" i="2"/>
  <c r="C52" i="2"/>
  <c r="E52" i="2"/>
  <c r="G51" i="2"/>
  <c r="C51" i="2"/>
  <c r="G50" i="2"/>
  <c r="C50" i="2"/>
  <c r="E50" i="2"/>
  <c r="G49" i="2"/>
  <c r="C49" i="2"/>
  <c r="G48" i="2"/>
  <c r="C48" i="2"/>
  <c r="E48" i="2"/>
  <c r="G47" i="2"/>
  <c r="C47" i="2"/>
  <c r="G46" i="2"/>
  <c r="C46" i="2"/>
  <c r="E46" i="2"/>
  <c r="G45" i="2"/>
  <c r="C45" i="2"/>
  <c r="G44" i="2"/>
  <c r="C44" i="2"/>
  <c r="G43" i="2"/>
  <c r="C43" i="2"/>
  <c r="G42" i="2"/>
  <c r="C42" i="2"/>
  <c r="E42" i="2"/>
  <c r="G41" i="2"/>
  <c r="C41" i="2"/>
  <c r="H131" i="2"/>
  <c r="D131" i="2"/>
  <c r="B131" i="2"/>
  <c r="A131" i="2"/>
  <c r="H40" i="2"/>
  <c r="D40" i="2"/>
  <c r="B40" i="2"/>
  <c r="A40" i="2"/>
  <c r="H39" i="2"/>
  <c r="D39" i="2"/>
  <c r="B39" i="2"/>
  <c r="A39" i="2"/>
  <c r="H130" i="2"/>
  <c r="D130" i="2"/>
  <c r="B130" i="2"/>
  <c r="A130" i="2"/>
  <c r="H38" i="2"/>
  <c r="D38" i="2"/>
  <c r="B38" i="2"/>
  <c r="A38" i="2"/>
  <c r="H37" i="2"/>
  <c r="D37" i="2"/>
  <c r="B37" i="2"/>
  <c r="A37" i="2"/>
  <c r="H36" i="2"/>
  <c r="D36" i="2"/>
  <c r="B36" i="2"/>
  <c r="A36" i="2"/>
  <c r="H129" i="2"/>
  <c r="D129" i="2"/>
  <c r="B129" i="2"/>
  <c r="A129" i="2"/>
  <c r="H35" i="2"/>
  <c r="D35" i="2"/>
  <c r="B35" i="2"/>
  <c r="A35" i="2"/>
  <c r="H34" i="2"/>
  <c r="D34" i="2"/>
  <c r="B34" i="2"/>
  <c r="A34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33" i="2"/>
  <c r="D33" i="2"/>
  <c r="B33" i="2"/>
  <c r="A33" i="2"/>
  <c r="H32" i="2"/>
  <c r="D32" i="2"/>
  <c r="B32" i="2"/>
  <c r="A32" i="2"/>
  <c r="H124" i="2"/>
  <c r="D124" i="2"/>
  <c r="B124" i="2"/>
  <c r="A124" i="2"/>
  <c r="H123" i="2"/>
  <c r="D123" i="2"/>
  <c r="B123" i="2"/>
  <c r="A123" i="2"/>
  <c r="H31" i="2"/>
  <c r="D31" i="2"/>
  <c r="B31" i="2"/>
  <c r="A31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30" i="2"/>
  <c r="D30" i="2"/>
  <c r="B30" i="2"/>
  <c r="A30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F93" i="2"/>
  <c r="D93" i="2"/>
  <c r="B93" i="2"/>
  <c r="A93" i="2"/>
  <c r="H92" i="2"/>
  <c r="B92" i="2"/>
  <c r="F92" i="2"/>
  <c r="D92" i="2"/>
  <c r="A92" i="2"/>
  <c r="H91" i="2"/>
  <c r="B91" i="2"/>
  <c r="F91" i="2"/>
  <c r="D91" i="2"/>
  <c r="A91" i="2"/>
  <c r="H90" i="2"/>
  <c r="F90" i="2"/>
  <c r="D90" i="2"/>
  <c r="B90" i="2"/>
  <c r="A90" i="2"/>
  <c r="H89" i="2"/>
  <c r="F89" i="2"/>
  <c r="D89" i="2"/>
  <c r="B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29" i="2"/>
  <c r="B29" i="2"/>
  <c r="D29" i="2"/>
  <c r="A29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Q140" i="1"/>
  <c r="J108" i="1"/>
  <c r="Q108" i="1"/>
  <c r="Q139" i="1"/>
  <c r="Q137" i="1"/>
  <c r="F16" i="1"/>
  <c r="F17" i="1" s="1"/>
  <c r="C17" i="1"/>
  <c r="Q136" i="1"/>
  <c r="Q135" i="1"/>
  <c r="Q123" i="1"/>
  <c r="Q132" i="1"/>
  <c r="K133" i="1"/>
  <c r="Q133" i="1"/>
  <c r="K127" i="1"/>
  <c r="Q127" i="1"/>
  <c r="K126" i="1"/>
  <c r="Q126" i="1"/>
  <c r="I51" i="1"/>
  <c r="Q51" i="1"/>
  <c r="I52" i="1"/>
  <c r="Q52" i="1"/>
  <c r="I53" i="1"/>
  <c r="Q53" i="1"/>
  <c r="Q54" i="1"/>
  <c r="I55" i="1"/>
  <c r="Q55" i="1"/>
  <c r="Q56" i="1"/>
  <c r="I57" i="1"/>
  <c r="Q57" i="1"/>
  <c r="Q58" i="1"/>
  <c r="I59" i="1"/>
  <c r="Q59" i="1"/>
  <c r="Q60" i="1"/>
  <c r="I61" i="1"/>
  <c r="Q61" i="1"/>
  <c r="Q62" i="1"/>
  <c r="I63" i="1"/>
  <c r="Q63" i="1"/>
  <c r="Q64" i="1"/>
  <c r="I65" i="1"/>
  <c r="Q65" i="1"/>
  <c r="Q66" i="1"/>
  <c r="I67" i="1"/>
  <c r="Q67" i="1"/>
  <c r="I68" i="1"/>
  <c r="Q68" i="1"/>
  <c r="Q82" i="1"/>
  <c r="E39" i="2"/>
  <c r="E74" i="2"/>
  <c r="E40" i="2"/>
  <c r="E34" i="2"/>
  <c r="E43" i="1"/>
  <c r="F43" i="1"/>
  <c r="G43" i="1"/>
  <c r="I43" i="1"/>
  <c r="E35" i="1"/>
  <c r="F35" i="1"/>
  <c r="G35" i="1"/>
  <c r="I35" i="1"/>
  <c r="E27" i="1"/>
  <c r="F27" i="1"/>
  <c r="G27" i="1"/>
  <c r="I27" i="1"/>
  <c r="E138" i="1"/>
  <c r="F138" i="1"/>
  <c r="G138" i="1"/>
  <c r="K138" i="1"/>
  <c r="E40" i="1"/>
  <c r="F40" i="1"/>
  <c r="G40" i="1"/>
  <c r="I40" i="1"/>
  <c r="E32" i="1"/>
  <c r="E24" i="1"/>
  <c r="E135" i="1"/>
  <c r="F135" i="1"/>
  <c r="G135" i="1"/>
  <c r="K135" i="1"/>
  <c r="E142" i="1"/>
  <c r="F142" i="1"/>
  <c r="G142" i="1"/>
  <c r="K142" i="1"/>
  <c r="E145" i="1"/>
  <c r="F145" i="1"/>
  <c r="G145" i="1"/>
  <c r="K145" i="1"/>
  <c r="E137" i="1"/>
  <c r="F137" i="1"/>
  <c r="G137" i="1"/>
  <c r="K137" i="1"/>
  <c r="E47" i="1"/>
  <c r="E67" i="2"/>
  <c r="F47" i="1"/>
  <c r="G47" i="1"/>
  <c r="I47" i="1"/>
  <c r="E39" i="1"/>
  <c r="F39" i="1"/>
  <c r="G39" i="1"/>
  <c r="I39" i="1"/>
  <c r="E31" i="1"/>
  <c r="E51" i="2"/>
  <c r="F31" i="1"/>
  <c r="G31" i="1"/>
  <c r="I31" i="1"/>
  <c r="E23" i="1"/>
  <c r="E43" i="2"/>
  <c r="F23" i="1"/>
  <c r="G23" i="1"/>
  <c r="I23" i="1"/>
  <c r="E134" i="1"/>
  <c r="F134" i="1"/>
  <c r="G134" i="1"/>
  <c r="E44" i="1"/>
  <c r="F44" i="1"/>
  <c r="G44" i="1"/>
  <c r="I44" i="1"/>
  <c r="E36" i="1"/>
  <c r="F36" i="1"/>
  <c r="G36" i="1"/>
  <c r="I36" i="1"/>
  <c r="E139" i="1"/>
  <c r="F139" i="1"/>
  <c r="G139" i="1"/>
  <c r="K139" i="1"/>
  <c r="E140" i="1"/>
  <c r="F140" i="1"/>
  <c r="G140" i="1"/>
  <c r="K140" i="1"/>
  <c r="F32" i="1"/>
  <c r="G32" i="1"/>
  <c r="I32" i="1"/>
  <c r="E64" i="2"/>
  <c r="E60" i="2"/>
  <c r="E129" i="2"/>
  <c r="F24" i="1"/>
  <c r="G24" i="1"/>
  <c r="I24" i="1"/>
  <c r="E44" i="2"/>
  <c r="E36" i="2"/>
  <c r="E63" i="2"/>
  <c r="K134" i="1"/>
  <c r="E56" i="2"/>
  <c r="E59" i="2"/>
  <c r="E38" i="2"/>
  <c r="E47" i="2"/>
  <c r="E130" i="2"/>
  <c r="E45" i="2"/>
  <c r="E141" i="1"/>
  <c r="E148" i="1"/>
  <c r="F148" i="1"/>
  <c r="G148" i="1"/>
  <c r="K148" i="1"/>
  <c r="E151" i="1"/>
  <c r="F151" i="1"/>
  <c r="G151" i="1"/>
  <c r="K151" i="1"/>
  <c r="E38" i="1"/>
  <c r="F38" i="1"/>
  <c r="G38" i="1"/>
  <c r="I38" i="1"/>
  <c r="E34" i="1"/>
  <c r="F34" i="1"/>
  <c r="G34" i="1"/>
  <c r="I34" i="1"/>
  <c r="E136" i="1"/>
  <c r="F136" i="1"/>
  <c r="G136" i="1"/>
  <c r="E154" i="1"/>
  <c r="F154" i="1"/>
  <c r="G154" i="1"/>
  <c r="K154" i="1"/>
  <c r="E42" i="1"/>
  <c r="E25" i="1"/>
  <c r="F25" i="1"/>
  <c r="G25" i="1"/>
  <c r="I25" i="1"/>
  <c r="E21" i="1"/>
  <c r="F21" i="1"/>
  <c r="G21" i="1"/>
  <c r="I21" i="1"/>
  <c r="E149" i="1"/>
  <c r="F149" i="1"/>
  <c r="G149" i="1"/>
  <c r="K149" i="1"/>
  <c r="G147" i="1"/>
  <c r="K147" i="1"/>
  <c r="E49" i="1"/>
  <c r="E46" i="1"/>
  <c r="F46" i="1"/>
  <c r="G46" i="1"/>
  <c r="I46" i="1"/>
  <c r="E29" i="1"/>
  <c r="E144" i="1"/>
  <c r="F144" i="1"/>
  <c r="G144" i="1"/>
  <c r="K144" i="1"/>
  <c r="E143" i="1"/>
  <c r="F143" i="1"/>
  <c r="G143" i="1"/>
  <c r="K143" i="1"/>
  <c r="E152" i="1"/>
  <c r="F152" i="1"/>
  <c r="G152" i="1"/>
  <c r="K152" i="1"/>
  <c r="G150" i="1"/>
  <c r="K150" i="1"/>
  <c r="E146" i="1"/>
  <c r="F146" i="1"/>
  <c r="G146" i="1"/>
  <c r="K146" i="1"/>
  <c r="G153" i="1"/>
  <c r="K153" i="1"/>
  <c r="E66" i="2"/>
  <c r="K136" i="1"/>
  <c r="E58" i="2"/>
  <c r="F49" i="1"/>
  <c r="G49" i="1"/>
  <c r="I49" i="1"/>
  <c r="E69" i="2"/>
  <c r="E54" i="2"/>
  <c r="E37" i="2"/>
  <c r="E41" i="2"/>
  <c r="F42" i="1"/>
  <c r="G42" i="1"/>
  <c r="I42" i="1"/>
  <c r="E62" i="2"/>
  <c r="F29" i="1"/>
  <c r="G29" i="1"/>
  <c r="I29" i="1"/>
  <c r="E49" i="2"/>
  <c r="F141" i="1"/>
  <c r="G141" i="1"/>
  <c r="E131" i="2"/>
  <c r="K141" i="1"/>
  <c r="C11" i="1"/>
  <c r="C12" i="1"/>
  <c r="O157" i="1" l="1"/>
  <c r="O156" i="1"/>
  <c r="O155" i="1"/>
  <c r="C16" i="1"/>
  <c r="D18" i="1" s="1"/>
  <c r="O133" i="1"/>
  <c r="O150" i="1"/>
  <c r="O144" i="1"/>
  <c r="O148" i="1"/>
  <c r="O153" i="1"/>
  <c r="O147" i="1"/>
  <c r="C15" i="1"/>
  <c r="O139" i="1"/>
  <c r="O141" i="1"/>
  <c r="O132" i="1"/>
  <c r="O149" i="1"/>
  <c r="O154" i="1"/>
  <c r="O135" i="1"/>
  <c r="O151" i="1"/>
  <c r="O140" i="1"/>
  <c r="O145" i="1"/>
  <c r="O152" i="1"/>
  <c r="O134" i="1"/>
  <c r="O143" i="1"/>
  <c r="O138" i="1"/>
  <c r="O142" i="1"/>
  <c r="O136" i="1"/>
  <c r="O137" i="1"/>
  <c r="O146" i="1"/>
  <c r="F18" i="1" l="1"/>
  <c r="F19" i="1" s="1"/>
  <c r="C18" i="1"/>
</calcChain>
</file>

<file path=xl/sharedStrings.xml><?xml version="1.0" encoding="utf-8"?>
<sst xmlns="http://schemas.openxmlformats.org/spreadsheetml/2006/main" count="1335" uniqueCount="488">
  <si>
    <t>VSB-66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</si>
  <si>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</si>
  <si>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</si>
  <si>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</si>
  <si>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</si>
  <si>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</si>
  <si>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</si>
  <si>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</si>
  <si>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</si>
  <si>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</si>
  <si>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</si>
  <si>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</si>
  <si>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</si>
  <si>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</si>
  <si>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</si>
  <si>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</si>
  <si>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</si>
  <si>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</si>
  <si>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</si>
  <si>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</si>
  <si>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</si>
  <si>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</si>
  <si>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</si>
  <si>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</si>
  <si>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</si>
  <si>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</si>
  <si>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</si>
  <si>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</si>
  <si>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</si>
  <si>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</si>
  <si>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</si>
  <si>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Bull...15</t>
  </si>
  <si>
    <t>B</t>
  </si>
  <si>
    <t>BBSAG Bull...16</t>
  </si>
  <si>
    <t>BBSAG Bull...17</t>
  </si>
  <si>
    <t>BBSAG Bull...22</t>
  </si>
  <si>
    <t>BBSAG Bull...26</t>
  </si>
  <si>
    <t>BBSAG Bull...27</t>
  </si>
  <si>
    <t>BBSAG Bull...28</t>
  </si>
  <si>
    <t>BBSAG Bull...31</t>
  </si>
  <si>
    <t>BBSAG Bull...32</t>
  </si>
  <si>
    <t>BBSAG Bull...33</t>
  </si>
  <si>
    <t>IBVS 5378</t>
  </si>
  <si>
    <t>I</t>
  </si>
  <si>
    <t>IBVS 5502</t>
  </si>
  <si>
    <t># of data points:</t>
  </si>
  <si>
    <t>RU Eri / GSC 05310-01182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</si>
  <si>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</si>
  <si>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</si>
  <si>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</si>
  <si>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</si>
  <si>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</si>
  <si>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</si>
  <si>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</si>
  <si>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II</t>
  </si>
  <si>
    <t>EB/KE</t>
  </si>
  <si>
    <t>IBVS 5894</t>
  </si>
  <si>
    <t>OEJV 0074</t>
  </si>
  <si>
    <t>IBVS 5920</t>
  </si>
  <si>
    <t>Add cycle</t>
  </si>
  <si>
    <t>Old Cycle</t>
  </si>
  <si>
    <t>IBVS 5960</t>
  </si>
  <si>
    <t>IBVS 2185</t>
  </si>
  <si>
    <t>PE</t>
  </si>
  <si>
    <t>IBVS 6011</t>
  </si>
  <si>
    <t>IBVS 6042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</si>
  <si>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</si>
  <si>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</si>
  <si>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</si>
  <si>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</si>
  <si>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</si>
  <si>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</si>
  <si>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</si>
  <si>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</si>
  <si>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</si>
  <si>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</si>
  <si>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</si>
  <si>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2419685.512 </t>
  </si>
  <si>
    <t> 10.10.1912 00:17 </t>
  </si>
  <si>
    <t> 0.002 </t>
  </si>
  <si>
    <t>V </t>
  </si>
  <si>
    <t> E.Zinner </t>
  </si>
  <si>
    <t> AAAN 4.3.6 </t>
  </si>
  <si>
    <t>2419704.480 </t>
  </si>
  <si>
    <t> 28.10.1912 23:31 </t>
  </si>
  <si>
    <t> 0.004 </t>
  </si>
  <si>
    <t>2419730.407 </t>
  </si>
  <si>
    <t> 23.11.1912 21:46 </t>
  </si>
  <si>
    <t> 0.011 </t>
  </si>
  <si>
    <t>2419742.401 </t>
  </si>
  <si>
    <t> 05.12.1912 21:37 </t>
  </si>
  <si>
    <t> -0.007 </t>
  </si>
  <si>
    <t>2419794.242 </t>
  </si>
  <si>
    <t> 26.01.1913 17:48 </t>
  </si>
  <si>
    <t> -0.006 </t>
  </si>
  <si>
    <t>2419799.312 </t>
  </si>
  <si>
    <t> 31.01.1913 19:29 </t>
  </si>
  <si>
    <t> 0.006 </t>
  </si>
  <si>
    <t>2419806.277 </t>
  </si>
  <si>
    <t> 07.02.1913 18:38 </t>
  </si>
  <si>
    <t> 0.017 </t>
  </si>
  <si>
    <t>2419818.264 </t>
  </si>
  <si>
    <t> 19.02.1913 18:20 </t>
  </si>
  <si>
    <t> -0.008 </t>
  </si>
  <si>
    <t>2420134.369 </t>
  </si>
  <si>
    <t> 01.01.1914 20:51 </t>
  </si>
  <si>
    <t>2420144.484 </t>
  </si>
  <si>
    <t> 11.01.1914 23:36 </t>
  </si>
  <si>
    <t>2420172.302 </t>
  </si>
  <si>
    <t> 08.02.1914 19:14 </t>
  </si>
  <si>
    <t> -0.002 </t>
  </si>
  <si>
    <t>2424118.480 </t>
  </si>
  <si>
    <t> 28.11.1924 23:31 </t>
  </si>
  <si>
    <t> -0.013 </t>
  </si>
  <si>
    <t> K.Kordylewski </t>
  </si>
  <si>
    <t> AAC 2.25 </t>
  </si>
  <si>
    <t>2424120.385 </t>
  </si>
  <si>
    <t> 30.11.1924 21:14 </t>
  </si>
  <si>
    <t> -0.005 </t>
  </si>
  <si>
    <t>2424134.303 </t>
  </si>
  <si>
    <t> 14.12.1924 19:16 </t>
  </si>
  <si>
    <t> 0.005 </t>
  </si>
  <si>
    <t>2424143.134 </t>
  </si>
  <si>
    <t> 23.12.1924 15:12 </t>
  </si>
  <si>
    <t> -0.015 </t>
  </si>
  <si>
    <t> J.Gadomski </t>
  </si>
  <si>
    <t> CRAC 22 </t>
  </si>
  <si>
    <t>2424435.214 </t>
  </si>
  <si>
    <t> 11.10.1925 17:08 </t>
  </si>
  <si>
    <t> -0.011 </t>
  </si>
  <si>
    <t>2424660.274 </t>
  </si>
  <si>
    <t> 24.05.1926 18:34 </t>
  </si>
  <si>
    <t> -0.014 </t>
  </si>
  <si>
    <t>2424793.706 </t>
  </si>
  <si>
    <t> 05.10.1926 04:56 </t>
  </si>
  <si>
    <t> 0.024 </t>
  </si>
  <si>
    <t>2424819.588 </t>
  </si>
  <si>
    <t> 31.10.1926 02:06 </t>
  </si>
  <si>
    <t>2425156.541 </t>
  </si>
  <si>
    <t> 03.10.1927 00:59 </t>
  </si>
  <si>
    <t> -0.024 </t>
  </si>
  <si>
    <t>2425182.468 </t>
  </si>
  <si>
    <t> 28.10.1927 23:13 </t>
  </si>
  <si>
    <t> -0.017 </t>
  </si>
  <si>
    <t>2425184.367 </t>
  </si>
  <si>
    <t> 30.10.1927 20:48 </t>
  </si>
  <si>
    <t>2425272.246 </t>
  </si>
  <si>
    <t> 26.01.1928 17:54 </t>
  </si>
  <si>
    <t>2425619.320 </t>
  </si>
  <si>
    <t> 07.01.1929 19:40 </t>
  </si>
  <si>
    <t>2425621.218 </t>
  </si>
  <si>
    <t> 09.01.1929 17:13 </t>
  </si>
  <si>
    <t>2425852.599 </t>
  </si>
  <si>
    <t> 29.08.1929 02:22 </t>
  </si>
  <si>
    <t>2425871.572 </t>
  </si>
  <si>
    <t> 17.09.1929 01:43 </t>
  </si>
  <si>
    <t> -0.010 </t>
  </si>
  <si>
    <t>2426220.543 </t>
  </si>
  <si>
    <t> 01.09.1930 01:01 </t>
  </si>
  <si>
    <t>2434393.0025 </t>
  </si>
  <si>
    <t> 15.01.1953 12:03 </t>
  </si>
  <si>
    <t> 0.0029 </t>
  </si>
  <si>
    <t>E </t>
  </si>
  <si>
    <t>?</t>
  </si>
  <si>
    <t> Nakamura [Szafr.] </t>
  </si>
  <si>
    <t> AA 12.184 </t>
  </si>
  <si>
    <t>2434393.3205 </t>
  </si>
  <si>
    <t> 15.01.1953 19:41 </t>
  </si>
  <si>
    <t> 0.0048 </t>
  </si>
  <si>
    <t> Nakamura &amp; Tanabe </t>
  </si>
  <si>
    <t> ATOK 3.175 </t>
  </si>
  <si>
    <t>2440188.373 </t>
  </si>
  <si>
    <t> 27.11.1968 20:57 </t>
  </si>
  <si>
    <t> 0.001 </t>
  </si>
  <si>
    <t> K.Locher </t>
  </si>
  <si>
    <t> ORI 110 </t>
  </si>
  <si>
    <t>2440221.261 </t>
  </si>
  <si>
    <t> 30.12.1968 18:15 </t>
  </si>
  <si>
    <t> 0.014 </t>
  </si>
  <si>
    <t> ORI 111 </t>
  </si>
  <si>
    <t>2440264.254 </t>
  </si>
  <si>
    <t> 11.02.1969 18:05 </t>
  </si>
  <si>
    <t> 0.018 </t>
  </si>
  <si>
    <t> ORI 112 </t>
  </si>
  <si>
    <t>2440594.249 </t>
  </si>
  <si>
    <t> 07.01.1970 17:58 </t>
  </si>
  <si>
    <t> ORI 117 </t>
  </si>
  <si>
    <t>2440604.356 </t>
  </si>
  <si>
    <t> 17.01.1970 20:32 </t>
  </si>
  <si>
    <t> -0.004 </t>
  </si>
  <si>
    <t>2440832.586 </t>
  </si>
  <si>
    <t> 03.09.1970 02:03 </t>
  </si>
  <si>
    <t> ORI 121 </t>
  </si>
  <si>
    <t>2440837.643 </t>
  </si>
  <si>
    <t> 08.09.1970 03:25 </t>
  </si>
  <si>
    <t>2440839.539 </t>
  </si>
  <si>
    <t> 10.09.1970 00:56 </t>
  </si>
  <si>
    <t>2440856.610 </t>
  </si>
  <si>
    <t> 27.09.1970 02:38 </t>
  </si>
  <si>
    <t> 0.003 </t>
  </si>
  <si>
    <t>2440865.469 </t>
  </si>
  <si>
    <t> 05.10.1970 23:15 </t>
  </si>
  <si>
    <t> ORI 122 </t>
  </si>
  <si>
    <t>2440887.586 </t>
  </si>
  <si>
    <t> 28.10.1970 02:03 </t>
  </si>
  <si>
    <t>2440889.488 </t>
  </si>
  <si>
    <t> 29.10.1970 23:42 </t>
  </si>
  <si>
    <t>2440913.514 </t>
  </si>
  <si>
    <t> 23.11.1970 00:20 </t>
  </si>
  <si>
    <t> 0.009 </t>
  </si>
  <si>
    <t>2440939.430 </t>
  </si>
  <si>
    <t> 18.12.1970 22:19 </t>
  </si>
  <si>
    <t> ORI 123 </t>
  </si>
  <si>
    <t>2440953.322 </t>
  </si>
  <si>
    <t> 01.01.1971 19:43 </t>
  </si>
  <si>
    <t> -0.012 </t>
  </si>
  <si>
    <t>2441198.621 </t>
  </si>
  <si>
    <t> 04.09.1971 02:54 </t>
  </si>
  <si>
    <t> ORI 126 </t>
  </si>
  <si>
    <t>2441212.541 </t>
  </si>
  <si>
    <t> 18.09.1971 00:59 </t>
  </si>
  <si>
    <t> ORI 127 </t>
  </si>
  <si>
    <t>2441279.547 </t>
  </si>
  <si>
    <t> 24.11.1971 01:07 </t>
  </si>
  <si>
    <t> ORI 129 </t>
  </si>
  <si>
    <t>2441328.229 </t>
  </si>
  <si>
    <t> 11.01.1972 17:29 </t>
  </si>
  <si>
    <t> BBS 1 </t>
  </si>
  <si>
    <t>2441350.341 </t>
  </si>
  <si>
    <t> 02.02.1972 20:11 </t>
  </si>
  <si>
    <t>2441352.250 </t>
  </si>
  <si>
    <t> 04.02.1972 18:00 </t>
  </si>
  <si>
    <t>2441369.297 </t>
  </si>
  <si>
    <t> 21.02.1972 19:07 </t>
  </si>
  <si>
    <t> BBS 2 </t>
  </si>
  <si>
    <t>2441571.609 </t>
  </si>
  <si>
    <t> 11.09.1972 02:36 </t>
  </si>
  <si>
    <t> -0.016 </t>
  </si>
  <si>
    <t> BBS 5 </t>
  </si>
  <si>
    <t>2441585.530 </t>
  </si>
  <si>
    <t> 25.09.1972 00:43 </t>
  </si>
  <si>
    <t>2441595.632 </t>
  </si>
  <si>
    <t> 05.10.1972 03:10 </t>
  </si>
  <si>
    <t> BBS 6 </t>
  </si>
  <si>
    <t>2441623.461 </t>
  </si>
  <si>
    <t> 01.11.1972 23:03 </t>
  </si>
  <si>
    <t>2441649.400 </t>
  </si>
  <si>
    <t> 27.11.1972 21:36 </t>
  </si>
  <si>
    <t>2441673.409 </t>
  </si>
  <si>
    <t> 21.12.1972 21:48 </t>
  </si>
  <si>
    <t> -0.000 </t>
  </si>
  <si>
    <t> BBS 7 </t>
  </si>
  <si>
    <t>2441694.279 </t>
  </si>
  <si>
    <t> 11.01.1973 18:41 </t>
  </si>
  <si>
    <t> 0.007 </t>
  </si>
  <si>
    <t>2441699.325 </t>
  </si>
  <si>
    <t> 16.01.1973 19:48 </t>
  </si>
  <si>
    <t>2442298.644 </t>
  </si>
  <si>
    <t> 08.09.1974 03:27 </t>
  </si>
  <si>
    <t> BBS 17 </t>
  </si>
  <si>
    <t>2442359.3456 </t>
  </si>
  <si>
    <t> 07.11.1974 20:17 </t>
  </si>
  <si>
    <t> 0.0000 </t>
  </si>
  <si>
    <t> Sarma &amp; Sanwal </t>
  </si>
  <si>
    <t> ASS 74.42 </t>
  </si>
  <si>
    <t>2442360.2961 </t>
  </si>
  <si>
    <t> 08.11.1974 19:06 </t>
  </si>
  <si>
    <t> 0.0022 </t>
  </si>
  <si>
    <t>2442366.3001 </t>
  </si>
  <si>
    <t> 14.11.1974 19:12 </t>
  </si>
  <si>
    <t> 0.0003 </t>
  </si>
  <si>
    <t>2442395.378 </t>
  </si>
  <si>
    <t> 13.12.1974 21:04 </t>
  </si>
  <si>
    <t> BBS 19 </t>
  </si>
  <si>
    <t>2442400.1218 </t>
  </si>
  <si>
    <t> 18.12.1974 14:55 </t>
  </si>
  <si>
    <t> -0.0007 </t>
  </si>
  <si>
    <t>2442402.334 </t>
  </si>
  <si>
    <t> 20.12.1974 20:00 </t>
  </si>
  <si>
    <t> -0.001 </t>
  </si>
  <si>
    <t> R.Diethelm </t>
  </si>
  <si>
    <t>2442402.347 </t>
  </si>
  <si>
    <t> 20.12.1974 20:19 </t>
  </si>
  <si>
    <t> 0.012 </t>
  </si>
  <si>
    <t>2442414.330 </t>
  </si>
  <si>
    <t> 01.01.1975 19:55 </t>
  </si>
  <si>
    <t> BBS 20 </t>
  </si>
  <si>
    <t>2442414.333 </t>
  </si>
  <si>
    <t> 01.01.1975 19:59 </t>
  </si>
  <si>
    <t>2442433.339 </t>
  </si>
  <si>
    <t> 20.01.1975 20:08 </t>
  </si>
  <si>
    <t> 0.026 </t>
  </si>
  <si>
    <t>2442452.276 </t>
  </si>
  <si>
    <t> 08.02.1975 18:37 </t>
  </si>
  <si>
    <t> BBS 21 </t>
  </si>
  <si>
    <t>2442452.291 </t>
  </si>
  <si>
    <t> 08.02.1975 18:59 </t>
  </si>
  <si>
    <t>2442464.289 </t>
  </si>
  <si>
    <t> 20.02.1975 18:56 </t>
  </si>
  <si>
    <t>2442464.291 </t>
  </si>
  <si>
    <t> 20.02.1975 18:59 </t>
  </si>
  <si>
    <t> 0.000 </t>
  </si>
  <si>
    <t>2442765.2175 </t>
  </si>
  <si>
    <t> 18.12.1975 17:13 </t>
  </si>
  <si>
    <t> -0.0002 </t>
  </si>
  <si>
    <t>2442770.290 </t>
  </si>
  <si>
    <t> 23.12.1975 18:57 </t>
  </si>
  <si>
    <t> 0.015 </t>
  </si>
  <si>
    <t> BBS 25 </t>
  </si>
  <si>
    <t>2442777.233 </t>
  </si>
  <si>
    <t> 30.12.1975 17:35 </t>
  </si>
  <si>
    <t>2442780.380 </t>
  </si>
  <si>
    <t> 02.01.1976 21:07 </t>
  </si>
  <si>
    <t> BBS 26 </t>
  </si>
  <si>
    <t>2442782.295 </t>
  </si>
  <si>
    <t> 04.01.1976 19:04 </t>
  </si>
  <si>
    <t> 0.008 </t>
  </si>
  <si>
    <t> H.Peter </t>
  </si>
  <si>
    <t>2442787.331 </t>
  </si>
  <si>
    <t> 09.01.1976 19:56 </t>
  </si>
  <si>
    <t>2442787.347 </t>
  </si>
  <si>
    <t> 09.01.1976 20:19 </t>
  </si>
  <si>
    <t>2442806.314 </t>
  </si>
  <si>
    <t> 28.01.1976 19:32 </t>
  </si>
  <si>
    <t>2442815.1613 </t>
  </si>
  <si>
    <t> 06.02.1976 15:52 </t>
  </si>
  <si>
    <t> -0.0001 </t>
  </si>
  <si>
    <t>2443032.612 </t>
  </si>
  <si>
    <t> 11.09.1976 02:41 </t>
  </si>
  <si>
    <t> -0.026 </t>
  </si>
  <si>
    <t> BBS 30 </t>
  </si>
  <si>
    <t>2443507.428 </t>
  </si>
  <si>
    <t> 29.12.1977 22:16 </t>
  </si>
  <si>
    <t> BBS 36 </t>
  </si>
  <si>
    <t>2443514.392 </t>
  </si>
  <si>
    <t> 05.01.1978 21:24 </t>
  </si>
  <si>
    <t>2444249.6161 </t>
  </si>
  <si>
    <t> 11.01.1980 02:47 </t>
  </si>
  <si>
    <t> -0.0060 </t>
  </si>
  <si>
    <t> G.Wolf et al. </t>
  </si>
  <si>
    <t>IBVS 2185 </t>
  </si>
  <si>
    <t>2444659.291 </t>
  </si>
  <si>
    <t> 23.02.1981 18:59 </t>
  </si>
  <si>
    <t> R.Germann </t>
  </si>
  <si>
    <t> BBS 53 </t>
  </si>
  <si>
    <t>2446046.326 </t>
  </si>
  <si>
    <t> 11.12.1984 19:49 </t>
  </si>
  <si>
    <t> A.Paschke </t>
  </si>
  <si>
    <t> BBS 76 </t>
  </si>
  <si>
    <t>2446101.321 </t>
  </si>
  <si>
    <t> 04.02.1985 19:42 </t>
  </si>
  <si>
    <t>2446707.594 </t>
  </si>
  <si>
    <t> 04.10.1986 02:15 </t>
  </si>
  <si>
    <t> -0.020 </t>
  </si>
  <si>
    <t> BBS 82 </t>
  </si>
  <si>
    <t>2447151.428 </t>
  </si>
  <si>
    <t> 21.12.1987 22:16 </t>
  </si>
  <si>
    <t> 0.010 </t>
  </si>
  <si>
    <t> BBS 86 </t>
  </si>
  <si>
    <t>2447203.268 </t>
  </si>
  <si>
    <t> 11.02.1988 18:25 </t>
  </si>
  <si>
    <t> G.Mavrofridis </t>
  </si>
  <si>
    <t> BBS 88 </t>
  </si>
  <si>
    <t>2447208.326 </t>
  </si>
  <si>
    <t> 16.02.1988 19:49 </t>
  </si>
  <si>
    <t>2447904.358 </t>
  </si>
  <si>
    <t> 12.01.1990 20:35 </t>
  </si>
  <si>
    <t> BBS 94 </t>
  </si>
  <si>
    <t>2448232.475 </t>
  </si>
  <si>
    <t> 06.12.1990 23:24 </t>
  </si>
  <si>
    <t> BBS 97 </t>
  </si>
  <si>
    <t>2450061.411 </t>
  </si>
  <si>
    <t> 09.12.1995 21:51 </t>
  </si>
  <si>
    <t> -0.021 </t>
  </si>
  <si>
    <t> BBS 112 </t>
  </si>
  <si>
    <t>2450080.3841 </t>
  </si>
  <si>
    <t> 28.12.1995 21:13 </t>
  </si>
  <si>
    <t> -0.0141 </t>
  </si>
  <si>
    <t> BRNO 32 </t>
  </si>
  <si>
    <t>2451915.0174 </t>
  </si>
  <si>
    <t> 05.01.2001 12:25 </t>
  </si>
  <si>
    <t> -0.0238 </t>
  </si>
  <si>
    <t> Kiyota </t>
  </si>
  <si>
    <t>VSB 39 </t>
  </si>
  <si>
    <t>2452230.480 </t>
  </si>
  <si>
    <t> 16.11.2001 23:31 </t>
  </si>
  <si>
    <t> -0.029 </t>
  </si>
  <si>
    <t> BBS 128 </t>
  </si>
  <si>
    <t>2452244.0742 </t>
  </si>
  <si>
    <t> 30.11.2001 13:46 </t>
  </si>
  <si>
    <t> -0.0268 </t>
  </si>
  <si>
    <t>2452320.25787 </t>
  </si>
  <si>
    <t> 14.02.2002 18:11 </t>
  </si>
  <si>
    <t> -0.02321 </t>
  </si>
  <si>
    <t>C </t>
  </si>
  <si>
    <t>o</t>
  </si>
  <si>
    <t> J.Šafár </t>
  </si>
  <si>
    <t>OEJV 0074 </t>
  </si>
  <si>
    <t>2452561.1251 </t>
  </si>
  <si>
    <t> 13.10.2002 15:00 </t>
  </si>
  <si>
    <t> -0.0240 </t>
  </si>
  <si>
    <t>VSB 40 </t>
  </si>
  <si>
    <t>2452592.1034 </t>
  </si>
  <si>
    <t> 13.11.2002 14:28 </t>
  </si>
  <si>
    <t> -0.0235 </t>
  </si>
  <si>
    <t> Nagai </t>
  </si>
  <si>
    <t>2452630.6672 </t>
  </si>
  <si>
    <t> 22.12.2002 04:00 </t>
  </si>
  <si>
    <t>G</t>
  </si>
  <si>
    <t> S.Dvorak </t>
  </si>
  <si>
    <t>IBVS 5378 </t>
  </si>
  <si>
    <t>2452991.6526 </t>
  </si>
  <si>
    <t> 18.12.2003 03:39 </t>
  </si>
  <si>
    <t> -0.0244 </t>
  </si>
  <si>
    <t>IBVS 5502 </t>
  </si>
  <si>
    <t>2452998.9243 </t>
  </si>
  <si>
    <t> 25.12.2003 10:10 </t>
  </si>
  <si>
    <t> -0.0230 </t>
  </si>
  <si>
    <t>VSB 42 </t>
  </si>
  <si>
    <t>2453319.1321 </t>
  </si>
  <si>
    <t> 09.11.2004 15:10 </t>
  </si>
  <si>
    <t> -0.0242 </t>
  </si>
  <si>
    <t>VSB 43 </t>
  </si>
  <si>
    <t>2453699.0837 </t>
  </si>
  <si>
    <t> 24.11.2005 14:00 </t>
  </si>
  <si>
    <t> -0.0245 </t>
  </si>
  <si>
    <t>VSB 44 </t>
  </si>
  <si>
    <t>2453718.0497 </t>
  </si>
  <si>
    <t> 13.12.2005 13:11 </t>
  </si>
  <si>
    <t> Nakajima </t>
  </si>
  <si>
    <t>2454046.7924 </t>
  </si>
  <si>
    <t> 07.11.2006 07:01 </t>
  </si>
  <si>
    <t> -0.0255 </t>
  </si>
  <si>
    <t>-I</t>
  </si>
  <si>
    <t> W.Ogloza et al. </t>
  </si>
  <si>
    <t>IBVS 5843 </t>
  </si>
  <si>
    <t>2454047.7467 </t>
  </si>
  <si>
    <t> 08.11.2006 05:55 </t>
  </si>
  <si>
    <t>18488.5</t>
  </si>
  <si>
    <t> -0.0195 </t>
  </si>
  <si>
    <t>2454799.1118 </t>
  </si>
  <si>
    <t> 28.11.2008 14:40 </t>
  </si>
  <si>
    <t>19677</t>
  </si>
  <si>
    <t> -0.0236 </t>
  </si>
  <si>
    <t>Ic</t>
  </si>
  <si>
    <t> K.Nakajima </t>
  </si>
  <si>
    <t>VSB 48 </t>
  </si>
  <si>
    <t>2454844.6313 </t>
  </si>
  <si>
    <t> 13.01.2009 03:09 </t>
  </si>
  <si>
    <t>19749</t>
  </si>
  <si>
    <t> -0.0224 </t>
  </si>
  <si>
    <t>IBVS 5894 </t>
  </si>
  <si>
    <t>2455127.852 </t>
  </si>
  <si>
    <t> 23.10.2009 08:26 </t>
  </si>
  <si>
    <t>20197</t>
  </si>
  <si>
    <t> -0.027 </t>
  </si>
  <si>
    <t>IBVS 5920 </t>
  </si>
  <si>
    <t>2455500.8497 </t>
  </si>
  <si>
    <t> 31.10.2010 08:23 </t>
  </si>
  <si>
    <t>20787</t>
  </si>
  <si>
    <t> -0.0271 </t>
  </si>
  <si>
    <t>IBVS 5960 </t>
  </si>
  <si>
    <t>2455559.9595 </t>
  </si>
  <si>
    <t> 29.12.2010 11:01 </t>
  </si>
  <si>
    <t>20880.5</t>
  </si>
  <si>
    <t> -0.0280 </t>
  </si>
  <si>
    <t> K.Nagai </t>
  </si>
  <si>
    <t>VSB 51 </t>
  </si>
  <si>
    <t>2455854.8782 </t>
  </si>
  <si>
    <t> 20.10.2011 09:04 </t>
  </si>
  <si>
    <t>21347</t>
  </si>
  <si>
    <t> -0.0303 </t>
  </si>
  <si>
    <t>IBVS 6011 </t>
  </si>
  <si>
    <t>2456227.8738 </t>
  </si>
  <si>
    <t> 27.10.2012 08:58 </t>
  </si>
  <si>
    <t>21937</t>
  </si>
  <si>
    <t> -0.0325 </t>
  </si>
  <si>
    <t>IBVS 6042 </t>
  </si>
  <si>
    <t>2456280.9787 </t>
  </si>
  <si>
    <t> 19.12.2012 11:29 </t>
  </si>
  <si>
    <t>22021</t>
  </si>
  <si>
    <t> -0.0323 </t>
  </si>
  <si>
    <t>VSB 55 </t>
  </si>
  <si>
    <t>BAD?</t>
  </si>
  <si>
    <t>VSB_061</t>
  </si>
  <si>
    <t>VSB 067</t>
  </si>
  <si>
    <t>VSB 069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</si>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</sst>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14" fontId="0" fillId="0" borderId="0" xfId="0" applyNumberForma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5" fillId="0" borderId="0" xfId="42" applyFont="1" applyAlignment="1">
      <alignment horizontal="left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76" fontId="37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Eri - O-C Diagr.</a:t>
            </a:r>
          </a:p>
        </c:rich>
      </c:tx>
      <c:layout>
        <c:manualLayout>
          <c:xMode val="edge"/>
          <c:yMode val="edge"/>
          <c:x val="0.3769103734698697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86773701764"/>
          <c:y val="0.14769252958613219"/>
          <c:w val="0.7894743386850882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6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1A-4974-9B5D-8A3C7CFA48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1.8E-3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1.6000000000000001E-3</c:v>
                  </c:pt>
                  <c:pt idx="112">
                    <c:v>1.5E-3</c:v>
                  </c:pt>
                  <c:pt idx="113">
                    <c:v>0</c:v>
                  </c:pt>
                  <c:pt idx="114">
                    <c:v>6.9999999999999999E-4</c:v>
                  </c:pt>
                  <c:pt idx="115">
                    <c:v>2.9999999999999997E-4</c:v>
                  </c:pt>
                  <c:pt idx="116">
                    <c:v>8.0000000000000004E-4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5.0000000000000001E-4</c:v>
                  </c:pt>
                  <c:pt idx="120">
                    <c:v>0</c:v>
                  </c:pt>
                  <c:pt idx="121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1.8E-3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1.6000000000000001E-3</c:v>
                  </c:pt>
                  <c:pt idx="112">
                    <c:v>1.5E-3</c:v>
                  </c:pt>
                  <c:pt idx="113">
                    <c:v>0</c:v>
                  </c:pt>
                  <c:pt idx="114">
                    <c:v>6.9999999999999999E-4</c:v>
                  </c:pt>
                  <c:pt idx="115">
                    <c:v>2.9999999999999997E-4</c:v>
                  </c:pt>
                  <c:pt idx="116">
                    <c:v>8.0000000000000004E-4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5.0000000000000001E-4</c:v>
                  </c:pt>
                  <c:pt idx="120">
                    <c:v>0</c:v>
                  </c:pt>
                  <c:pt idx="121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1.8261499972140882E-3</c:v>
                </c:pt>
                <c:pt idx="1">
                  <c:v>3.8408499967772514E-3</c:v>
                </c:pt>
                <c:pt idx="2">
                  <c:v>1.0660939999070251E-2</c:v>
                </c:pt>
                <c:pt idx="3">
                  <c:v>-7.1297499998763669E-3</c:v>
                </c:pt>
                <c:pt idx="4">
                  <c:v>-6.4895700052147731E-3</c:v>
                </c:pt>
                <c:pt idx="5">
                  <c:v>5.9143500002392102E-3</c:v>
                </c:pt>
                <c:pt idx="6">
                  <c:v>1.671973999691545E-2</c:v>
                </c:pt>
                <c:pt idx="7">
                  <c:v>-8.0709500034572557E-3</c:v>
                </c:pt>
                <c:pt idx="8">
                  <c:v>-2.825950003170874E-3</c:v>
                </c:pt>
                <c:pt idx="9">
                  <c:v>-3.0181100009940565E-3</c:v>
                </c:pt>
                <c:pt idx="10">
                  <c:v>-1.7965500010177493E-3</c:v>
                </c:pt>
                <c:pt idx="11">
                  <c:v>-1.3137970003299415E-2</c:v>
                </c:pt>
                <c:pt idx="12">
                  <c:v>-4.7365000027639326E-3</c:v>
                </c:pt>
                <c:pt idx="13">
                  <c:v>4.8742799990577623E-3</c:v>
                </c:pt>
                <c:pt idx="14">
                  <c:v>-1.4918860004399903E-2</c:v>
                </c:pt>
                <c:pt idx="15">
                  <c:v>-1.1092480002844241E-2</c:v>
                </c:pt>
                <c:pt idx="16">
                  <c:v>-1.4118039998720633E-2</c:v>
                </c:pt>
                <c:pt idx="17">
                  <c:v>2.3785349996614968E-2</c:v>
                </c:pt>
                <c:pt idx="18">
                  <c:v>-1.4394560002983781E-2</c:v>
                </c:pt>
                <c:pt idx="19">
                  <c:v>-2.3733390000415966E-2</c:v>
                </c:pt>
                <c:pt idx="20">
                  <c:v>-1.6913300001760945E-2</c:v>
                </c:pt>
                <c:pt idx="21">
                  <c:v>-1.4511830002447823E-2</c:v>
                </c:pt>
                <c:pt idx="22">
                  <c:v>-1.1243720004131319E-2</c:v>
                </c:pt>
                <c:pt idx="23">
                  <c:v>-1.4774710001802305E-2</c:v>
                </c:pt>
                <c:pt idx="24">
                  <c:v>-1.3373239999054931E-2</c:v>
                </c:pt>
                <c:pt idx="25">
                  <c:v>-1.7393900001479778E-2</c:v>
                </c:pt>
                <c:pt idx="26">
                  <c:v>-1.0379200000897981E-2</c:v>
                </c:pt>
                <c:pt idx="27">
                  <c:v>-1.3508719999663299E-2</c:v>
                </c:pt>
                <c:pt idx="28">
                  <c:v>2.925510001659859E-3</c:v>
                </c:pt>
                <c:pt idx="30">
                  <c:v>5.1733999862335622E-4</c:v>
                </c:pt>
                <c:pt idx="31">
                  <c:v>1.4142820000415668E-2</c:v>
                </c:pt>
                <c:pt idx="32">
                  <c:v>1.7576140002347529E-2</c:v>
                </c:pt>
                <c:pt idx="33">
                  <c:v>4.4319200023892336E-3</c:v>
                </c:pt>
                <c:pt idx="34">
                  <c:v>-3.7602400043397211E-3</c:v>
                </c:pt>
                <c:pt idx="35">
                  <c:v>2.2166500057210214E-3</c:v>
                </c:pt>
                <c:pt idx="36">
                  <c:v>1.620569993974641E-3</c:v>
                </c:pt>
                <c:pt idx="37">
                  <c:v>1.0220399926765822E-3</c:v>
                </c:pt>
                <c:pt idx="38">
                  <c:v>2.6352700006100349E-3</c:v>
                </c:pt>
                <c:pt idx="39">
                  <c:v>1.0842129995580763E-2</c:v>
                </c:pt>
                <c:pt idx="40">
                  <c:v>8.5928000044077635E-4</c:v>
                </c:pt>
                <c:pt idx="41">
                  <c:v>6.2607500003650784E-3</c:v>
                </c:pt>
                <c:pt idx="42">
                  <c:v>8.6793700029375032E-3</c:v>
                </c:pt>
                <c:pt idx="43">
                  <c:v>4.4994600029895082E-3</c:v>
                </c:pt>
                <c:pt idx="44">
                  <c:v>-1.1889760004123673E-2</c:v>
                </c:pt>
                <c:pt idx="45">
                  <c:v>-6.2996400010888465E-3</c:v>
                </c:pt>
                <c:pt idx="46">
                  <c:v>5.3111399975023232E-3</c:v>
                </c:pt>
                <c:pt idx="47">
                  <c:v>-1.8369200042798184E-3</c:v>
                </c:pt>
                <c:pt idx="48">
                  <c:v>8.0080999759957194E-4</c:v>
                </c:pt>
                <c:pt idx="49">
                  <c:v>-1.4182040002197027E-2</c:v>
                </c:pt>
                <c:pt idx="50">
                  <c:v>-1.7805699972086586E-3</c:v>
                </c:pt>
                <c:pt idx="51">
                  <c:v>-2.4167340001440607E-2</c:v>
                </c:pt>
                <c:pt idx="52">
                  <c:v>-1.6010540006391238E-2</c:v>
                </c:pt>
                <c:pt idx="53">
                  <c:v>-3.3997600039583631E-3</c:v>
                </c:pt>
                <c:pt idx="54">
                  <c:v>-1.6591920000792015E-2</c:v>
                </c:pt>
                <c:pt idx="55">
                  <c:v>-4.3703599949367344E-3</c:v>
                </c:pt>
                <c:pt idx="56">
                  <c:v>1.4449729998887051E-2</c:v>
                </c:pt>
                <c:pt idx="57">
                  <c:v>-1.3164999836590141E-4</c:v>
                </c:pt>
                <c:pt idx="58">
                  <c:v>7.2845200047595426E-3</c:v>
                </c:pt>
                <c:pt idx="59">
                  <c:v>-4.311560005589854E-3</c:v>
                </c:pt>
                <c:pt idx="60">
                  <c:v>-1.0447040003782604E-2</c:v>
                </c:pt>
                <c:pt idx="64">
                  <c:v>-2.9720700040343218E-3</c:v>
                </c:pt>
                <c:pt idx="66">
                  <c:v>-1.1666799982776865E-3</c:v>
                </c:pt>
                <c:pt idx="67">
                  <c:v>1.1833320000732783E-2</c:v>
                </c:pt>
                <c:pt idx="68">
                  <c:v>-1.6957369996816851E-2</c:v>
                </c:pt>
                <c:pt idx="69">
                  <c:v>-1.395736999984365E-2</c:v>
                </c:pt>
                <c:pt idx="70">
                  <c:v>2.6057329996547196E-2</c:v>
                </c:pt>
                <c:pt idx="71">
                  <c:v>-2.9279700029292144E-3</c:v>
                </c:pt>
                <c:pt idx="72">
                  <c:v>1.2072029996488709E-2</c:v>
                </c:pt>
                <c:pt idx="73">
                  <c:v>-1.718660001643002E-3</c:v>
                </c:pt>
                <c:pt idx="74">
                  <c:v>2.8133999876445159E-4</c:v>
                </c:pt>
                <c:pt idx="76">
                  <c:v>1.4718500002345536E-2</c:v>
                </c:pt>
                <c:pt idx="77">
                  <c:v>3.5238900018157437E-3</c:v>
                </c:pt>
                <c:pt idx="78">
                  <c:v>-1.0473660004208796E-2</c:v>
                </c:pt>
                <c:pt idx="79">
                  <c:v>7.9278099947259761E-3</c:v>
                </c:pt>
                <c:pt idx="80">
                  <c:v>-1.3668270003108773E-2</c:v>
                </c:pt>
                <c:pt idx="81">
                  <c:v>2.3317300001508556E-3</c:v>
                </c:pt>
                <c:pt idx="82">
                  <c:v>3.346429999510292E-3</c:v>
                </c:pt>
                <c:pt idx="84">
                  <c:v>-2.6078149996465072E-2</c:v>
                </c:pt>
                <c:pt idx="85">
                  <c:v>8.0898399974103086E-3</c:v>
                </c:pt>
                <c:pt idx="86">
                  <c:v>1.7895229997520801E-2</c:v>
                </c:pt>
                <c:pt idx="88">
                  <c:v>3.5826199964503758E-3</c:v>
                </c:pt>
                <c:pt idx="89">
                  <c:v>-7.1423199988203123E-3</c:v>
                </c:pt>
                <c:pt idx="90">
                  <c:v>-1.3499689994205255E-2</c:v>
                </c:pt>
                <c:pt idx="91">
                  <c:v>-1.9829780001600739E-2</c:v>
                </c:pt>
                <c:pt idx="92">
                  <c:v>1.0114199998497497E-2</c:v>
                </c:pt>
                <c:pt idx="93">
                  <c:v>9.7543799929553643E-3</c:v>
                </c:pt>
                <c:pt idx="94">
                  <c:v>1.0158299999602605E-2</c:v>
                </c:pt>
                <c:pt idx="95">
                  <c:v>-9.5022099994821474E-3</c:v>
                </c:pt>
                <c:pt idx="96">
                  <c:v>-4.047900001751259E-3</c:v>
                </c:pt>
                <c:pt idx="97">
                  <c:v>-2.1230329999525566E-2</c:v>
                </c:pt>
                <c:pt idx="98">
                  <c:v>-1.4115629994194023E-2</c:v>
                </c:pt>
                <c:pt idx="100">
                  <c:v>-2.874914000130957E-2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1A-4974-9B5D-8A3C7CFA48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9">
                  <c:v>4.8257550006383099E-3</c:v>
                </c:pt>
                <c:pt idx="62">
                  <c:v>2.2007349980412982E-3</c:v>
                </c:pt>
                <c:pt idx="63">
                  <c:v>3.0538999999407679E-4</c:v>
                </c:pt>
                <c:pt idx="65">
                  <c:v>-6.6839499777415767E-4</c:v>
                </c:pt>
                <c:pt idx="75">
                  <c:v>-1.8542000179877505E-4</c:v>
                </c:pt>
                <c:pt idx="83">
                  <c:v>-1.4671000099042431E-4</c:v>
                </c:pt>
                <c:pt idx="87">
                  <c:v>-6.0348999977577478E-3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1A-4974-9B5D-8A3C7CFA48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99">
                  <c:v>-2.3793650005245581E-2</c:v>
                </c:pt>
                <c:pt idx="101">
                  <c:v>-2.6838605001103133E-2</c:v>
                </c:pt>
                <c:pt idx="102">
                  <c:v>-2.3209560000395868E-2</c:v>
                </c:pt>
                <c:pt idx="103">
                  <c:v>-2.3992870002985001E-2</c:v>
                </c:pt>
                <c:pt idx="104">
                  <c:v>-2.3468859995773528E-2</c:v>
                </c:pt>
                <c:pt idx="105">
                  <c:v>-2.3838969995267689E-2</c:v>
                </c:pt>
                <c:pt idx="106">
                  <c:v>-2.435917999537196E-2</c:v>
                </c:pt>
                <c:pt idx="107">
                  <c:v>-2.2953545005293563E-2</c:v>
                </c:pt>
                <c:pt idx="108">
                  <c:v>-2.4205359994084574E-2</c:v>
                </c:pt>
                <c:pt idx="109">
                  <c:v>-2.4510869996447582E-2</c:v>
                </c:pt>
                <c:pt idx="110">
                  <c:v>-2.4496169993653893E-2</c:v>
                </c:pt>
                <c:pt idx="111">
                  <c:v>-2.5541369999700692E-2</c:v>
                </c:pt>
                <c:pt idx="112">
                  <c:v>-1.9540634995792061E-2</c:v>
                </c:pt>
                <c:pt idx="113">
                  <c:v>-2.3558269997010939E-2</c:v>
                </c:pt>
                <c:pt idx="114">
                  <c:v>-2.2422989997721743E-2</c:v>
                </c:pt>
                <c:pt idx="115">
                  <c:v>-2.7103469998110086E-2</c:v>
                </c:pt>
                <c:pt idx="116">
                  <c:v>-2.711437000107253E-2</c:v>
                </c:pt>
                <c:pt idx="117">
                  <c:v>-2.7968555004918016E-2</c:v>
                </c:pt>
                <c:pt idx="118">
                  <c:v>-3.0339969998749439E-2</c:v>
                </c:pt>
                <c:pt idx="119">
                  <c:v>-3.2450869999593124E-2</c:v>
                </c:pt>
                <c:pt idx="120">
                  <c:v>-3.2309709997207392E-2</c:v>
                </c:pt>
                <c:pt idx="121">
                  <c:v>-3.2555640005739406E-2</c:v>
                </c:pt>
                <c:pt idx="122">
                  <c:v>-3.1955640195519663E-2</c:v>
                </c:pt>
                <c:pt idx="123">
                  <c:v>-3.4878174839832354E-2</c:v>
                </c:pt>
                <c:pt idx="124">
                  <c:v>-3.3878175141580869E-2</c:v>
                </c:pt>
                <c:pt idx="125">
                  <c:v>-3.2878174977668095E-2</c:v>
                </c:pt>
                <c:pt idx="126">
                  <c:v>-4.0834029998222832E-2</c:v>
                </c:pt>
                <c:pt idx="127">
                  <c:v>-3.9554119997774251E-2</c:v>
                </c:pt>
                <c:pt idx="128">
                  <c:v>-3.9454120000300463E-2</c:v>
                </c:pt>
                <c:pt idx="129">
                  <c:v>-3.9154120000603143E-2</c:v>
                </c:pt>
                <c:pt idx="130">
                  <c:v>-3.5812920003081672E-2</c:v>
                </c:pt>
                <c:pt idx="131">
                  <c:v>-4.1743460002180655E-2</c:v>
                </c:pt>
                <c:pt idx="132">
                  <c:v>-4.2718595002952497E-2</c:v>
                </c:pt>
                <c:pt idx="133">
                  <c:v>-3.871859500213759E-2</c:v>
                </c:pt>
                <c:pt idx="134">
                  <c:v>-4.6210830223571975E-2</c:v>
                </c:pt>
                <c:pt idx="135">
                  <c:v>-4.6010830097657163E-2</c:v>
                </c:pt>
                <c:pt idx="136">
                  <c:v>-4.5610829845827539E-2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1A-4974-9B5D-8A3C7CFA48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1A-4974-9B5D-8A3C7CFA48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1A-4974-9B5D-8A3C7CFA48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1A-4974-9B5D-8A3C7CFA48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11">
                  <c:v>-2.1256602558771133E-2</c:v>
                </c:pt>
                <c:pt idx="112">
                  <c:v>-2.1260264399963466E-2</c:v>
                </c:pt>
                <c:pt idx="113">
                  <c:v>-2.4161663238025141E-2</c:v>
                </c:pt>
                <c:pt idx="114">
                  <c:v>-2.4337431615257317E-2</c:v>
                </c:pt>
                <c:pt idx="115">
                  <c:v>-2.5431101518035293E-2</c:v>
                </c:pt>
                <c:pt idx="116">
                  <c:v>-2.6871425720354503E-2</c:v>
                </c:pt>
                <c:pt idx="117">
                  <c:v>-2.7099680488010175E-2</c:v>
                </c:pt>
                <c:pt idx="118">
                  <c:v>-2.8238513098826981E-2</c:v>
                </c:pt>
                <c:pt idx="119">
                  <c:v>-2.9678837301146191E-2</c:v>
                </c:pt>
                <c:pt idx="120">
                  <c:v>-2.9883900407917066E-2</c:v>
                </c:pt>
                <c:pt idx="121">
                  <c:v>-3.4138959873412637E-2</c:v>
                </c:pt>
                <c:pt idx="122">
                  <c:v>-3.4138959873412637E-2</c:v>
                </c:pt>
                <c:pt idx="123">
                  <c:v>-3.7015946436858724E-2</c:v>
                </c:pt>
                <c:pt idx="124">
                  <c:v>-3.7015946436858724E-2</c:v>
                </c:pt>
                <c:pt idx="125">
                  <c:v>-3.7015946436858724E-2</c:v>
                </c:pt>
                <c:pt idx="126">
                  <c:v>-3.972692953291887E-2</c:v>
                </c:pt>
                <c:pt idx="127">
                  <c:v>-3.9626839206995002E-2</c:v>
                </c:pt>
                <c:pt idx="128">
                  <c:v>-3.9626839206995002E-2</c:v>
                </c:pt>
                <c:pt idx="129">
                  <c:v>-3.9626839206995002E-2</c:v>
                </c:pt>
                <c:pt idx="130">
                  <c:v>-3.9333891911608035E-2</c:v>
                </c:pt>
                <c:pt idx="131">
                  <c:v>-4.117457741762276E-2</c:v>
                </c:pt>
                <c:pt idx="132">
                  <c:v>-3.9803828197957955E-2</c:v>
                </c:pt>
                <c:pt idx="133">
                  <c:v>-3.9803828197957955E-2</c:v>
                </c:pt>
                <c:pt idx="134">
                  <c:v>-4.3828191668336292E-2</c:v>
                </c:pt>
                <c:pt idx="135">
                  <c:v>-4.3828191668336292E-2</c:v>
                </c:pt>
                <c:pt idx="136">
                  <c:v>-4.3828191668336292E-2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1A-4974-9B5D-8A3C7CFA4889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1A-4974-9B5D-8A3C7CFA4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13792"/>
        <c:axId val="1"/>
      </c:scatterChart>
      <c:valAx>
        <c:axId val="546413792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117317041651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41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61477926464625"/>
          <c:y val="0.92000129214617399"/>
          <c:w val="0.8319192189261571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Eri - O-C Diagr.</a:t>
            </a:r>
          </a:p>
        </c:rich>
      </c:tx>
      <c:layout>
        <c:manualLayout>
          <c:xMode val="edge"/>
          <c:yMode val="edge"/>
          <c:x val="0.37627118644067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6271186440679"/>
          <c:y val="0.14723926380368099"/>
          <c:w val="0.7983050847457626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6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F-4705-BA92-733BD9086B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1.8E-3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1.6000000000000001E-3</c:v>
                  </c:pt>
                  <c:pt idx="112">
                    <c:v>1.5E-3</c:v>
                  </c:pt>
                  <c:pt idx="113">
                    <c:v>0</c:v>
                  </c:pt>
                  <c:pt idx="114">
                    <c:v>6.9999999999999999E-4</c:v>
                  </c:pt>
                  <c:pt idx="115">
                    <c:v>2.9999999999999997E-4</c:v>
                  </c:pt>
                  <c:pt idx="116">
                    <c:v>8.0000000000000004E-4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5.0000000000000001E-4</c:v>
                  </c:pt>
                  <c:pt idx="120">
                    <c:v>0</c:v>
                  </c:pt>
                  <c:pt idx="121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1.8E-3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1.6000000000000001E-3</c:v>
                  </c:pt>
                  <c:pt idx="112">
                    <c:v>1.5E-3</c:v>
                  </c:pt>
                  <c:pt idx="113">
                    <c:v>0</c:v>
                  </c:pt>
                  <c:pt idx="114">
                    <c:v>6.9999999999999999E-4</c:v>
                  </c:pt>
                  <c:pt idx="115">
                    <c:v>2.9999999999999997E-4</c:v>
                  </c:pt>
                  <c:pt idx="116">
                    <c:v>8.0000000000000004E-4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5.0000000000000001E-4</c:v>
                  </c:pt>
                  <c:pt idx="120">
                    <c:v>0</c:v>
                  </c:pt>
                  <c:pt idx="121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1.8261499972140882E-3</c:v>
                </c:pt>
                <c:pt idx="1">
                  <c:v>3.8408499967772514E-3</c:v>
                </c:pt>
                <c:pt idx="2">
                  <c:v>1.0660939999070251E-2</c:v>
                </c:pt>
                <c:pt idx="3">
                  <c:v>-7.1297499998763669E-3</c:v>
                </c:pt>
                <c:pt idx="4">
                  <c:v>-6.4895700052147731E-3</c:v>
                </c:pt>
                <c:pt idx="5">
                  <c:v>5.9143500002392102E-3</c:v>
                </c:pt>
                <c:pt idx="6">
                  <c:v>1.671973999691545E-2</c:v>
                </c:pt>
                <c:pt idx="7">
                  <c:v>-8.0709500034572557E-3</c:v>
                </c:pt>
                <c:pt idx="8">
                  <c:v>-2.825950003170874E-3</c:v>
                </c:pt>
                <c:pt idx="9">
                  <c:v>-3.0181100009940565E-3</c:v>
                </c:pt>
                <c:pt idx="10">
                  <c:v>-1.7965500010177493E-3</c:v>
                </c:pt>
                <c:pt idx="11">
                  <c:v>-1.3137970003299415E-2</c:v>
                </c:pt>
                <c:pt idx="12">
                  <c:v>-4.7365000027639326E-3</c:v>
                </c:pt>
                <c:pt idx="13">
                  <c:v>4.8742799990577623E-3</c:v>
                </c:pt>
                <c:pt idx="14">
                  <c:v>-1.4918860004399903E-2</c:v>
                </c:pt>
                <c:pt idx="15">
                  <c:v>-1.1092480002844241E-2</c:v>
                </c:pt>
                <c:pt idx="16">
                  <c:v>-1.4118039998720633E-2</c:v>
                </c:pt>
                <c:pt idx="17">
                  <c:v>2.3785349996614968E-2</c:v>
                </c:pt>
                <c:pt idx="18">
                  <c:v>-1.4394560002983781E-2</c:v>
                </c:pt>
                <c:pt idx="19">
                  <c:v>-2.3733390000415966E-2</c:v>
                </c:pt>
                <c:pt idx="20">
                  <c:v>-1.6913300001760945E-2</c:v>
                </c:pt>
                <c:pt idx="21">
                  <c:v>-1.4511830002447823E-2</c:v>
                </c:pt>
                <c:pt idx="22">
                  <c:v>-1.1243720004131319E-2</c:v>
                </c:pt>
                <c:pt idx="23">
                  <c:v>-1.4774710001802305E-2</c:v>
                </c:pt>
                <c:pt idx="24">
                  <c:v>-1.3373239999054931E-2</c:v>
                </c:pt>
                <c:pt idx="25">
                  <c:v>-1.7393900001479778E-2</c:v>
                </c:pt>
                <c:pt idx="26">
                  <c:v>-1.0379200000897981E-2</c:v>
                </c:pt>
                <c:pt idx="27">
                  <c:v>-1.3508719999663299E-2</c:v>
                </c:pt>
                <c:pt idx="28">
                  <c:v>2.925510001659859E-3</c:v>
                </c:pt>
                <c:pt idx="30">
                  <c:v>5.1733999862335622E-4</c:v>
                </c:pt>
                <c:pt idx="31">
                  <c:v>1.4142820000415668E-2</c:v>
                </c:pt>
                <c:pt idx="32">
                  <c:v>1.7576140002347529E-2</c:v>
                </c:pt>
                <c:pt idx="33">
                  <c:v>4.4319200023892336E-3</c:v>
                </c:pt>
                <c:pt idx="34">
                  <c:v>-3.7602400043397211E-3</c:v>
                </c:pt>
                <c:pt idx="35">
                  <c:v>2.2166500057210214E-3</c:v>
                </c:pt>
                <c:pt idx="36">
                  <c:v>1.620569993974641E-3</c:v>
                </c:pt>
                <c:pt idx="37">
                  <c:v>1.0220399926765822E-3</c:v>
                </c:pt>
                <c:pt idx="38">
                  <c:v>2.6352700006100349E-3</c:v>
                </c:pt>
                <c:pt idx="39">
                  <c:v>1.0842129995580763E-2</c:v>
                </c:pt>
                <c:pt idx="40">
                  <c:v>8.5928000044077635E-4</c:v>
                </c:pt>
                <c:pt idx="41">
                  <c:v>6.2607500003650784E-3</c:v>
                </c:pt>
                <c:pt idx="42">
                  <c:v>8.6793700029375032E-3</c:v>
                </c:pt>
                <c:pt idx="43">
                  <c:v>4.4994600029895082E-3</c:v>
                </c:pt>
                <c:pt idx="44">
                  <c:v>-1.1889760004123673E-2</c:v>
                </c:pt>
                <c:pt idx="45">
                  <c:v>-6.2996400010888465E-3</c:v>
                </c:pt>
                <c:pt idx="46">
                  <c:v>5.3111399975023232E-3</c:v>
                </c:pt>
                <c:pt idx="47">
                  <c:v>-1.8369200042798184E-3</c:v>
                </c:pt>
                <c:pt idx="48">
                  <c:v>8.0080999759957194E-4</c:v>
                </c:pt>
                <c:pt idx="49">
                  <c:v>-1.4182040002197027E-2</c:v>
                </c:pt>
                <c:pt idx="50">
                  <c:v>-1.7805699972086586E-3</c:v>
                </c:pt>
                <c:pt idx="51">
                  <c:v>-2.4167340001440607E-2</c:v>
                </c:pt>
                <c:pt idx="52">
                  <c:v>-1.6010540006391238E-2</c:v>
                </c:pt>
                <c:pt idx="53">
                  <c:v>-3.3997600039583631E-3</c:v>
                </c:pt>
                <c:pt idx="54">
                  <c:v>-1.6591920000792015E-2</c:v>
                </c:pt>
                <c:pt idx="55">
                  <c:v>-4.3703599949367344E-3</c:v>
                </c:pt>
                <c:pt idx="56">
                  <c:v>1.4449729998887051E-2</c:v>
                </c:pt>
                <c:pt idx="57">
                  <c:v>-1.3164999836590141E-4</c:v>
                </c:pt>
                <c:pt idx="58">
                  <c:v>7.2845200047595426E-3</c:v>
                </c:pt>
                <c:pt idx="59">
                  <c:v>-4.311560005589854E-3</c:v>
                </c:pt>
                <c:pt idx="60">
                  <c:v>-1.0447040003782604E-2</c:v>
                </c:pt>
                <c:pt idx="64">
                  <c:v>-2.9720700040343218E-3</c:v>
                </c:pt>
                <c:pt idx="66">
                  <c:v>-1.1666799982776865E-3</c:v>
                </c:pt>
                <c:pt idx="67">
                  <c:v>1.1833320000732783E-2</c:v>
                </c:pt>
                <c:pt idx="68">
                  <c:v>-1.6957369996816851E-2</c:v>
                </c:pt>
                <c:pt idx="69">
                  <c:v>-1.395736999984365E-2</c:v>
                </c:pt>
                <c:pt idx="70">
                  <c:v>2.6057329996547196E-2</c:v>
                </c:pt>
                <c:pt idx="71">
                  <c:v>-2.9279700029292144E-3</c:v>
                </c:pt>
                <c:pt idx="72">
                  <c:v>1.2072029996488709E-2</c:v>
                </c:pt>
                <c:pt idx="73">
                  <c:v>-1.718660001643002E-3</c:v>
                </c:pt>
                <c:pt idx="74">
                  <c:v>2.8133999876445159E-4</c:v>
                </c:pt>
                <c:pt idx="76">
                  <c:v>1.4718500002345536E-2</c:v>
                </c:pt>
                <c:pt idx="77">
                  <c:v>3.5238900018157437E-3</c:v>
                </c:pt>
                <c:pt idx="78">
                  <c:v>-1.0473660004208796E-2</c:v>
                </c:pt>
                <c:pt idx="79">
                  <c:v>7.9278099947259761E-3</c:v>
                </c:pt>
                <c:pt idx="80">
                  <c:v>-1.3668270003108773E-2</c:v>
                </c:pt>
                <c:pt idx="81">
                  <c:v>2.3317300001508556E-3</c:v>
                </c:pt>
                <c:pt idx="82">
                  <c:v>3.346429999510292E-3</c:v>
                </c:pt>
                <c:pt idx="84">
                  <c:v>-2.6078149996465072E-2</c:v>
                </c:pt>
                <c:pt idx="85">
                  <c:v>8.0898399974103086E-3</c:v>
                </c:pt>
                <c:pt idx="86">
                  <c:v>1.7895229997520801E-2</c:v>
                </c:pt>
                <c:pt idx="88">
                  <c:v>3.5826199964503758E-3</c:v>
                </c:pt>
                <c:pt idx="89">
                  <c:v>-7.1423199988203123E-3</c:v>
                </c:pt>
                <c:pt idx="90">
                  <c:v>-1.3499689994205255E-2</c:v>
                </c:pt>
                <c:pt idx="91">
                  <c:v>-1.9829780001600739E-2</c:v>
                </c:pt>
                <c:pt idx="92">
                  <c:v>1.0114199998497497E-2</c:v>
                </c:pt>
                <c:pt idx="93">
                  <c:v>9.7543799929553643E-3</c:v>
                </c:pt>
                <c:pt idx="94">
                  <c:v>1.0158299999602605E-2</c:v>
                </c:pt>
                <c:pt idx="95">
                  <c:v>-9.5022099994821474E-3</c:v>
                </c:pt>
                <c:pt idx="96">
                  <c:v>-4.047900001751259E-3</c:v>
                </c:pt>
                <c:pt idx="97">
                  <c:v>-2.1230329999525566E-2</c:v>
                </c:pt>
                <c:pt idx="98">
                  <c:v>-1.4115629994194023E-2</c:v>
                </c:pt>
                <c:pt idx="100">
                  <c:v>-2.874914000130957E-2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F-4705-BA92-733BD9086B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9">
                  <c:v>4.8257550006383099E-3</c:v>
                </c:pt>
                <c:pt idx="62">
                  <c:v>2.2007349980412982E-3</c:v>
                </c:pt>
                <c:pt idx="63">
                  <c:v>3.0538999999407679E-4</c:v>
                </c:pt>
                <c:pt idx="65">
                  <c:v>-6.6839499777415767E-4</c:v>
                </c:pt>
                <c:pt idx="75">
                  <c:v>-1.8542000179877505E-4</c:v>
                </c:pt>
                <c:pt idx="83">
                  <c:v>-1.4671000099042431E-4</c:v>
                </c:pt>
                <c:pt idx="87">
                  <c:v>-6.0348999977577478E-3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F-4705-BA92-733BD9086B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99">
                  <c:v>-2.3793650005245581E-2</c:v>
                </c:pt>
                <c:pt idx="101">
                  <c:v>-2.6838605001103133E-2</c:v>
                </c:pt>
                <c:pt idx="102">
                  <c:v>-2.3209560000395868E-2</c:v>
                </c:pt>
                <c:pt idx="103">
                  <c:v>-2.3992870002985001E-2</c:v>
                </c:pt>
                <c:pt idx="104">
                  <c:v>-2.3468859995773528E-2</c:v>
                </c:pt>
                <c:pt idx="105">
                  <c:v>-2.3838969995267689E-2</c:v>
                </c:pt>
                <c:pt idx="106">
                  <c:v>-2.435917999537196E-2</c:v>
                </c:pt>
                <c:pt idx="107">
                  <c:v>-2.2953545005293563E-2</c:v>
                </c:pt>
                <c:pt idx="108">
                  <c:v>-2.4205359994084574E-2</c:v>
                </c:pt>
                <c:pt idx="109">
                  <c:v>-2.4510869996447582E-2</c:v>
                </c:pt>
                <c:pt idx="110">
                  <c:v>-2.4496169993653893E-2</c:v>
                </c:pt>
                <c:pt idx="111">
                  <c:v>-2.5541369999700692E-2</c:v>
                </c:pt>
                <c:pt idx="112">
                  <c:v>-1.9540634995792061E-2</c:v>
                </c:pt>
                <c:pt idx="113">
                  <c:v>-2.3558269997010939E-2</c:v>
                </c:pt>
                <c:pt idx="114">
                  <c:v>-2.2422989997721743E-2</c:v>
                </c:pt>
                <c:pt idx="115">
                  <c:v>-2.7103469998110086E-2</c:v>
                </c:pt>
                <c:pt idx="116">
                  <c:v>-2.711437000107253E-2</c:v>
                </c:pt>
                <c:pt idx="117">
                  <c:v>-2.7968555004918016E-2</c:v>
                </c:pt>
                <c:pt idx="118">
                  <c:v>-3.0339969998749439E-2</c:v>
                </c:pt>
                <c:pt idx="119">
                  <c:v>-3.2450869999593124E-2</c:v>
                </c:pt>
                <c:pt idx="120">
                  <c:v>-3.2309709997207392E-2</c:v>
                </c:pt>
                <c:pt idx="121">
                  <c:v>-3.2555640005739406E-2</c:v>
                </c:pt>
                <c:pt idx="122">
                  <c:v>-3.1955640195519663E-2</c:v>
                </c:pt>
                <c:pt idx="123">
                  <c:v>-3.4878174839832354E-2</c:v>
                </c:pt>
                <c:pt idx="124">
                  <c:v>-3.3878175141580869E-2</c:v>
                </c:pt>
                <c:pt idx="125">
                  <c:v>-3.2878174977668095E-2</c:v>
                </c:pt>
                <c:pt idx="126">
                  <c:v>-4.0834029998222832E-2</c:v>
                </c:pt>
                <c:pt idx="127">
                  <c:v>-3.9554119997774251E-2</c:v>
                </c:pt>
                <c:pt idx="128">
                  <c:v>-3.9454120000300463E-2</c:v>
                </c:pt>
                <c:pt idx="129">
                  <c:v>-3.9154120000603143E-2</c:v>
                </c:pt>
                <c:pt idx="130">
                  <c:v>-3.5812920003081672E-2</c:v>
                </c:pt>
                <c:pt idx="131">
                  <c:v>-4.1743460002180655E-2</c:v>
                </c:pt>
                <c:pt idx="132">
                  <c:v>-4.2718595002952497E-2</c:v>
                </c:pt>
                <c:pt idx="133">
                  <c:v>-3.871859500213759E-2</c:v>
                </c:pt>
                <c:pt idx="134">
                  <c:v>-4.6210830223571975E-2</c:v>
                </c:pt>
                <c:pt idx="135">
                  <c:v>-4.6010830097657163E-2</c:v>
                </c:pt>
                <c:pt idx="136">
                  <c:v>-4.5610829845827539E-2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F-4705-BA92-733BD9086B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F-4705-BA92-733BD9086B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F-4705-BA92-733BD9086B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F-4705-BA92-733BD9086B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11">
                  <c:v>-2.1256602558771133E-2</c:v>
                </c:pt>
                <c:pt idx="112">
                  <c:v>-2.1260264399963466E-2</c:v>
                </c:pt>
                <c:pt idx="113">
                  <c:v>-2.4161663238025141E-2</c:v>
                </c:pt>
                <c:pt idx="114">
                  <c:v>-2.4337431615257317E-2</c:v>
                </c:pt>
                <c:pt idx="115">
                  <c:v>-2.5431101518035293E-2</c:v>
                </c:pt>
                <c:pt idx="116">
                  <c:v>-2.6871425720354503E-2</c:v>
                </c:pt>
                <c:pt idx="117">
                  <c:v>-2.7099680488010175E-2</c:v>
                </c:pt>
                <c:pt idx="118">
                  <c:v>-2.8238513098826981E-2</c:v>
                </c:pt>
                <c:pt idx="119">
                  <c:v>-2.9678837301146191E-2</c:v>
                </c:pt>
                <c:pt idx="120">
                  <c:v>-2.9883900407917066E-2</c:v>
                </c:pt>
                <c:pt idx="121">
                  <c:v>-3.4138959873412637E-2</c:v>
                </c:pt>
                <c:pt idx="122">
                  <c:v>-3.4138959873412637E-2</c:v>
                </c:pt>
                <c:pt idx="123">
                  <c:v>-3.7015946436858724E-2</c:v>
                </c:pt>
                <c:pt idx="124">
                  <c:v>-3.7015946436858724E-2</c:v>
                </c:pt>
                <c:pt idx="125">
                  <c:v>-3.7015946436858724E-2</c:v>
                </c:pt>
                <c:pt idx="126">
                  <c:v>-3.972692953291887E-2</c:v>
                </c:pt>
                <c:pt idx="127">
                  <c:v>-3.9626839206995002E-2</c:v>
                </c:pt>
                <c:pt idx="128">
                  <c:v>-3.9626839206995002E-2</c:v>
                </c:pt>
                <c:pt idx="129">
                  <c:v>-3.9626839206995002E-2</c:v>
                </c:pt>
                <c:pt idx="130">
                  <c:v>-3.9333891911608035E-2</c:v>
                </c:pt>
                <c:pt idx="131">
                  <c:v>-4.117457741762276E-2</c:v>
                </c:pt>
                <c:pt idx="132">
                  <c:v>-3.9803828197957955E-2</c:v>
                </c:pt>
                <c:pt idx="133">
                  <c:v>-3.9803828197957955E-2</c:v>
                </c:pt>
                <c:pt idx="134">
                  <c:v>-4.3828191668336292E-2</c:v>
                </c:pt>
                <c:pt idx="135">
                  <c:v>-4.3828191668336292E-2</c:v>
                </c:pt>
                <c:pt idx="136">
                  <c:v>-4.3828191668336292E-2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F-4705-BA92-733BD9086B50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-35865</c:v>
                </c:pt>
                <c:pt idx="1">
                  <c:v>-35835</c:v>
                </c:pt>
                <c:pt idx="2">
                  <c:v>-35794</c:v>
                </c:pt>
                <c:pt idx="3">
                  <c:v>-35775</c:v>
                </c:pt>
                <c:pt idx="4">
                  <c:v>-35693</c:v>
                </c:pt>
                <c:pt idx="5">
                  <c:v>-35685</c:v>
                </c:pt>
                <c:pt idx="6">
                  <c:v>-35674</c:v>
                </c:pt>
                <c:pt idx="7">
                  <c:v>-35655</c:v>
                </c:pt>
                <c:pt idx="8">
                  <c:v>-35155</c:v>
                </c:pt>
                <c:pt idx="9">
                  <c:v>-35139</c:v>
                </c:pt>
                <c:pt idx="10">
                  <c:v>-35095</c:v>
                </c:pt>
                <c:pt idx="11">
                  <c:v>-28853</c:v>
                </c:pt>
                <c:pt idx="12">
                  <c:v>-28850</c:v>
                </c:pt>
                <c:pt idx="13">
                  <c:v>-28828</c:v>
                </c:pt>
                <c:pt idx="14">
                  <c:v>-28814</c:v>
                </c:pt>
                <c:pt idx="15">
                  <c:v>-28352</c:v>
                </c:pt>
                <c:pt idx="16">
                  <c:v>-27996</c:v>
                </c:pt>
                <c:pt idx="17">
                  <c:v>-27785</c:v>
                </c:pt>
                <c:pt idx="18">
                  <c:v>-27744</c:v>
                </c:pt>
                <c:pt idx="19">
                  <c:v>-27211</c:v>
                </c:pt>
                <c:pt idx="20">
                  <c:v>-27170</c:v>
                </c:pt>
                <c:pt idx="21">
                  <c:v>-27167</c:v>
                </c:pt>
                <c:pt idx="22">
                  <c:v>-27028</c:v>
                </c:pt>
                <c:pt idx="23">
                  <c:v>-26479</c:v>
                </c:pt>
                <c:pt idx="24">
                  <c:v>-26476</c:v>
                </c:pt>
                <c:pt idx="25">
                  <c:v>-26110</c:v>
                </c:pt>
                <c:pt idx="26">
                  <c:v>-26080</c:v>
                </c:pt>
                <c:pt idx="27">
                  <c:v>-25528</c:v>
                </c:pt>
                <c:pt idx="28">
                  <c:v>-12601</c:v>
                </c:pt>
                <c:pt idx="29">
                  <c:v>-12600.5</c:v>
                </c:pt>
                <c:pt idx="30">
                  <c:v>-3434</c:v>
                </c:pt>
                <c:pt idx="31">
                  <c:v>-3382</c:v>
                </c:pt>
                <c:pt idx="32">
                  <c:v>-3314</c:v>
                </c:pt>
                <c:pt idx="33">
                  <c:v>-2792</c:v>
                </c:pt>
                <c:pt idx="34">
                  <c:v>-2776</c:v>
                </c:pt>
                <c:pt idx="35">
                  <c:v>-2415</c:v>
                </c:pt>
                <c:pt idx="36">
                  <c:v>-2407</c:v>
                </c:pt>
                <c:pt idx="37">
                  <c:v>-2404</c:v>
                </c:pt>
                <c:pt idx="38">
                  <c:v>-2377</c:v>
                </c:pt>
                <c:pt idx="39">
                  <c:v>-2363</c:v>
                </c:pt>
                <c:pt idx="40">
                  <c:v>-2328</c:v>
                </c:pt>
                <c:pt idx="41">
                  <c:v>-2325</c:v>
                </c:pt>
                <c:pt idx="42">
                  <c:v>-2287</c:v>
                </c:pt>
                <c:pt idx="43">
                  <c:v>-2246</c:v>
                </c:pt>
                <c:pt idx="44">
                  <c:v>-2224</c:v>
                </c:pt>
                <c:pt idx="45">
                  <c:v>-1836</c:v>
                </c:pt>
                <c:pt idx="46">
                  <c:v>-1814</c:v>
                </c:pt>
                <c:pt idx="47">
                  <c:v>-1708</c:v>
                </c:pt>
                <c:pt idx="48">
                  <c:v>-1631</c:v>
                </c:pt>
                <c:pt idx="49">
                  <c:v>-1596</c:v>
                </c:pt>
                <c:pt idx="50">
                  <c:v>-1593</c:v>
                </c:pt>
                <c:pt idx="51">
                  <c:v>-1566</c:v>
                </c:pt>
                <c:pt idx="52">
                  <c:v>-1246</c:v>
                </c:pt>
                <c:pt idx="53">
                  <c:v>-1224</c:v>
                </c:pt>
                <c:pt idx="54">
                  <c:v>-1208</c:v>
                </c:pt>
                <c:pt idx="55">
                  <c:v>-1164</c:v>
                </c:pt>
                <c:pt idx="56">
                  <c:v>-1123</c:v>
                </c:pt>
                <c:pt idx="57">
                  <c:v>-1085</c:v>
                </c:pt>
                <c:pt idx="58">
                  <c:v>-1052</c:v>
                </c:pt>
                <c:pt idx="59">
                  <c:v>-1044</c:v>
                </c:pt>
                <c:pt idx="60">
                  <c:v>-96</c:v>
                </c:pt>
                <c:pt idx="61">
                  <c:v>0</c:v>
                </c:pt>
                <c:pt idx="62">
                  <c:v>1.5</c:v>
                </c:pt>
                <c:pt idx="63">
                  <c:v>11</c:v>
                </c:pt>
                <c:pt idx="64">
                  <c:v>57</c:v>
                </c:pt>
                <c:pt idx="65">
                  <c:v>64.5</c:v>
                </c:pt>
                <c:pt idx="66">
                  <c:v>68</c:v>
                </c:pt>
                <c:pt idx="67">
                  <c:v>68</c:v>
                </c:pt>
                <c:pt idx="68">
                  <c:v>87</c:v>
                </c:pt>
                <c:pt idx="69">
                  <c:v>87</c:v>
                </c:pt>
                <c:pt idx="70">
                  <c:v>117</c:v>
                </c:pt>
                <c:pt idx="71">
                  <c:v>147</c:v>
                </c:pt>
                <c:pt idx="72">
                  <c:v>147</c:v>
                </c:pt>
                <c:pt idx="73">
                  <c:v>166</c:v>
                </c:pt>
                <c:pt idx="74">
                  <c:v>166</c:v>
                </c:pt>
                <c:pt idx="75">
                  <c:v>642</c:v>
                </c:pt>
                <c:pt idx="76">
                  <c:v>650</c:v>
                </c:pt>
                <c:pt idx="77">
                  <c:v>661</c:v>
                </c:pt>
                <c:pt idx="78">
                  <c:v>666</c:v>
                </c:pt>
                <c:pt idx="79">
                  <c:v>669</c:v>
                </c:pt>
                <c:pt idx="80">
                  <c:v>677</c:v>
                </c:pt>
                <c:pt idx="81">
                  <c:v>677</c:v>
                </c:pt>
                <c:pt idx="82">
                  <c:v>707</c:v>
                </c:pt>
                <c:pt idx="83">
                  <c:v>721</c:v>
                </c:pt>
                <c:pt idx="84">
                  <c:v>1065</c:v>
                </c:pt>
                <c:pt idx="85">
                  <c:v>1816</c:v>
                </c:pt>
                <c:pt idx="86">
                  <c:v>1827</c:v>
                </c:pt>
                <c:pt idx="87">
                  <c:v>2990</c:v>
                </c:pt>
                <c:pt idx="88">
                  <c:v>3638</c:v>
                </c:pt>
                <c:pt idx="89">
                  <c:v>5832</c:v>
                </c:pt>
                <c:pt idx="90">
                  <c:v>5919</c:v>
                </c:pt>
                <c:pt idx="91">
                  <c:v>6878</c:v>
                </c:pt>
                <c:pt idx="92">
                  <c:v>7580</c:v>
                </c:pt>
                <c:pt idx="93">
                  <c:v>7662</c:v>
                </c:pt>
                <c:pt idx="94">
                  <c:v>7670</c:v>
                </c:pt>
                <c:pt idx="95">
                  <c:v>8771</c:v>
                </c:pt>
                <c:pt idx="96">
                  <c:v>9290</c:v>
                </c:pt>
                <c:pt idx="97">
                  <c:v>12183</c:v>
                </c:pt>
                <c:pt idx="98">
                  <c:v>12213</c:v>
                </c:pt>
                <c:pt idx="99">
                  <c:v>15115</c:v>
                </c:pt>
                <c:pt idx="100">
                  <c:v>15614</c:v>
                </c:pt>
                <c:pt idx="101">
                  <c:v>15635.5</c:v>
                </c:pt>
                <c:pt idx="102">
                  <c:v>15756</c:v>
                </c:pt>
                <c:pt idx="103">
                  <c:v>16137</c:v>
                </c:pt>
                <c:pt idx="104">
                  <c:v>16186</c:v>
                </c:pt>
                <c:pt idx="105">
                  <c:v>16247</c:v>
                </c:pt>
                <c:pt idx="106">
                  <c:v>16818</c:v>
                </c:pt>
                <c:pt idx="107">
                  <c:v>16829.5</c:v>
                </c:pt>
                <c:pt idx="108">
                  <c:v>17336</c:v>
                </c:pt>
                <c:pt idx="109">
                  <c:v>17937</c:v>
                </c:pt>
                <c:pt idx="110">
                  <c:v>17967</c:v>
                </c:pt>
                <c:pt idx="111">
                  <c:v>18487</c:v>
                </c:pt>
                <c:pt idx="112">
                  <c:v>18488.5</c:v>
                </c:pt>
                <c:pt idx="113">
                  <c:v>19677</c:v>
                </c:pt>
                <c:pt idx="114">
                  <c:v>19749</c:v>
                </c:pt>
                <c:pt idx="115">
                  <c:v>20197</c:v>
                </c:pt>
                <c:pt idx="116">
                  <c:v>20787</c:v>
                </c:pt>
                <c:pt idx="117">
                  <c:v>20880.5</c:v>
                </c:pt>
                <c:pt idx="118">
                  <c:v>21347</c:v>
                </c:pt>
                <c:pt idx="119">
                  <c:v>21937</c:v>
                </c:pt>
                <c:pt idx="120">
                  <c:v>22021</c:v>
                </c:pt>
                <c:pt idx="121">
                  <c:v>23764</c:v>
                </c:pt>
                <c:pt idx="122">
                  <c:v>23764</c:v>
                </c:pt>
                <c:pt idx="123">
                  <c:v>24942.5</c:v>
                </c:pt>
                <c:pt idx="124">
                  <c:v>24942.5</c:v>
                </c:pt>
                <c:pt idx="125">
                  <c:v>24942.5</c:v>
                </c:pt>
                <c:pt idx="126">
                  <c:v>26053</c:v>
                </c:pt>
                <c:pt idx="127">
                  <c:v>26012</c:v>
                </c:pt>
                <c:pt idx="128">
                  <c:v>26012</c:v>
                </c:pt>
                <c:pt idx="129">
                  <c:v>26012</c:v>
                </c:pt>
                <c:pt idx="130">
                  <c:v>25892</c:v>
                </c:pt>
                <c:pt idx="131">
                  <c:v>26646</c:v>
                </c:pt>
                <c:pt idx="132">
                  <c:v>26084.5</c:v>
                </c:pt>
                <c:pt idx="133">
                  <c:v>26084.5</c:v>
                </c:pt>
                <c:pt idx="134">
                  <c:v>27733</c:v>
                </c:pt>
                <c:pt idx="135">
                  <c:v>27733</c:v>
                </c:pt>
                <c:pt idx="136">
                  <c:v>27733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3F-4705-BA92-733BD908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830016"/>
        <c:axId val="1"/>
      </c:scatterChart>
      <c:valAx>
        <c:axId val="71683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338983050847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830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59322033898305"/>
          <c:y val="0.92024539877300615"/>
          <c:w val="0.832203389830508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60BF943-9FD0-FF4E-9EAE-EA6F42AB1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133350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EB0ECD2-1785-3626-5890-4285C0B99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02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vsolj.cetus-net.org/no39.pdf" TargetMode="External"/><Relationship Id="rId21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konkoly.hu/cgi-bin/IBVS?5378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konkoly.hu/cgi-bin/IBVS?5920" TargetMode="External"/><Relationship Id="rId2" Type="http://schemas.openxmlformats.org/officeDocument/2006/relationships/hyperlink" Target="http://vsolj.cetus-net.org/no39.pdf" TargetMode="External"/><Relationship Id="rId16" Type="http://schemas.openxmlformats.org/officeDocument/2006/relationships/hyperlink" Target="http://www.konkoly.hu/cgi-bin/IBVS?5894" TargetMode="External"/><Relationship Id="rId20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konkoly.hu/cgi-bin/IBVS?2185" TargetMode="External"/><Relationship Id="rId6" Type="http://schemas.openxmlformats.org/officeDocument/2006/relationships/hyperlink" Target="http://vsolj.cetus-net.org/no40.pdf" TargetMode="External"/><Relationship Id="rId11" Type="http://schemas.openxmlformats.org/officeDocument/2006/relationships/hyperlink" Target="http://vsolj.cetus-net.org/no44.pdf" TargetMode="External"/><Relationship Id="rId5" Type="http://schemas.openxmlformats.org/officeDocument/2006/relationships/hyperlink" Target="http://vsolj.cetus-net.org/no40.pdf" TargetMode="External"/><Relationship Id="rId1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vsolj.cetus-net.org/no43.pdf" TargetMode="External"/><Relationship Id="rId19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solj.cetus-net.org/no42.pdf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09"/>
  <sheetViews>
    <sheetView tabSelected="1" workbookViewId="0">
      <pane xSplit="14" ySplit="22" topLeftCell="O149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26</v>
      </c>
      <c r="B2" s="27" t="s">
        <v>55</v>
      </c>
    </row>
    <row r="4" spans="1:6" ht="14.25" thickTop="1" thickBot="1" x14ac:dyDescent="0.25">
      <c r="A4" s="5" t="s">
        <v>2</v>
      </c>
      <c r="C4" s="2">
        <v>42359.345600000001</v>
      </c>
      <c r="D4" s="3">
        <v>0.63219950999999996</v>
      </c>
    </row>
    <row r="5" spans="1:6" ht="13.5" thickTop="1" x14ac:dyDescent="0.2">
      <c r="A5" s="9" t="s">
        <v>47</v>
      </c>
      <c r="B5" s="10"/>
      <c r="C5" s="11">
        <v>-9.5</v>
      </c>
      <c r="D5" s="10" t="s">
        <v>48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42359.345600000001</v>
      </c>
    </row>
    <row r="8" spans="1:6" x14ac:dyDescent="0.2">
      <c r="A8" t="s">
        <v>5</v>
      </c>
      <c r="C8">
        <f>+D4</f>
        <v>0.63219950999999996</v>
      </c>
    </row>
    <row r="9" spans="1:6" x14ac:dyDescent="0.2">
      <c r="A9" s="25" t="s">
        <v>52</v>
      </c>
      <c r="B9" s="26">
        <v>134</v>
      </c>
      <c r="C9" s="14" t="str">
        <f>"F"&amp;B9</f>
        <v>F134</v>
      </c>
      <c r="D9" s="15" t="str">
        <f>"G"&amp;B9</f>
        <v>G134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12">
        <f ca="1">INTERCEPT(INDIRECT($D$9):G985,INDIRECT($C$9):F985)</f>
        <v>2.38743695230514E-2</v>
      </c>
      <c r="D11" s="13"/>
      <c r="E11" s="10"/>
    </row>
    <row r="12" spans="1:6" x14ac:dyDescent="0.2">
      <c r="A12" s="10" t="s">
        <v>19</v>
      </c>
      <c r="B12" s="10"/>
      <c r="C12" s="12">
        <f ca="1">SLOPE(INDIRECT($D$9):G985,INDIRECT($C$9):F985)</f>
        <v>-2.4412274615579885E-6</v>
      </c>
      <c r="D12" s="13"/>
      <c r="E12" s="10"/>
    </row>
    <row r="13" spans="1:6" x14ac:dyDescent="0.2">
      <c r="A13" s="10" t="s">
        <v>21</v>
      </c>
      <c r="B13" s="10"/>
      <c r="C13" s="13" t="s">
        <v>16</v>
      </c>
    </row>
    <row r="14" spans="1:6" x14ac:dyDescent="0.2">
      <c r="A14" s="10"/>
      <c r="B14" s="10"/>
      <c r="C14" s="10"/>
    </row>
    <row r="15" spans="1:6" x14ac:dyDescent="0.2">
      <c r="A15" s="16" t="s">
        <v>20</v>
      </c>
      <c r="B15" s="10"/>
      <c r="C15" s="17">
        <f ca="1">(C7+C11)+(C8+C12)*INT(MAX(F21:F3526))</f>
        <v>59892.090782638334</v>
      </c>
      <c r="E15" s="18" t="s">
        <v>59</v>
      </c>
      <c r="F15" s="11">
        <v>1</v>
      </c>
    </row>
    <row r="16" spans="1:6" x14ac:dyDescent="0.2">
      <c r="A16" s="20" t="s">
        <v>6</v>
      </c>
      <c r="B16" s="10"/>
      <c r="C16" s="21">
        <f ca="1">+C8+C12</f>
        <v>0.63219706877253845</v>
      </c>
      <c r="E16" s="18" t="s">
        <v>49</v>
      </c>
      <c r="F16" s="19">
        <f ca="1">NOW()+15018.5+$C$5/24</f>
        <v>60177.763217939813</v>
      </c>
    </row>
    <row r="17" spans="1:21" ht="13.5" thickBot="1" x14ac:dyDescent="0.25">
      <c r="A17" s="18" t="s">
        <v>45</v>
      </c>
      <c r="B17" s="10"/>
      <c r="C17" s="10">
        <f>COUNT(C21:C2184)</f>
        <v>137</v>
      </c>
      <c r="E17" s="18" t="s">
        <v>60</v>
      </c>
      <c r="F17" s="19">
        <f ca="1">ROUND(2*(F16-$C$7)/$C$8,0)/2+F15</f>
        <v>28186</v>
      </c>
    </row>
    <row r="18" spans="1:21" ht="14.25" thickTop="1" thickBot="1" x14ac:dyDescent="0.25">
      <c r="A18" s="20" t="s">
        <v>7</v>
      </c>
      <c r="B18" s="10"/>
      <c r="C18" s="23">
        <f ca="1">+C15</f>
        <v>59892.090782638334</v>
      </c>
      <c r="D18" s="24">
        <f ca="1">+C16</f>
        <v>0.63219706877253845</v>
      </c>
      <c r="E18" s="18" t="s">
        <v>50</v>
      </c>
      <c r="F18" s="15">
        <f ca="1">ROUND(2*(F16-$C$15)/$C$16,0)/2+F15</f>
        <v>453</v>
      </c>
    </row>
    <row r="19" spans="1:21" ht="13.5" thickTop="1" x14ac:dyDescent="0.2">
      <c r="E19" s="18" t="s">
        <v>51</v>
      </c>
      <c r="F19" s="22">
        <f ca="1">+$C$15+$C$16*F18-15018.5-$C$5/24</f>
        <v>45160.371888125628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72</v>
      </c>
      <c r="I20" s="7" t="s">
        <v>75</v>
      </c>
      <c r="J20" s="7" t="s">
        <v>63</v>
      </c>
      <c r="K20" s="7" t="s">
        <v>68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58" t="s">
        <v>483</v>
      </c>
    </row>
    <row r="21" spans="1:21" ht="12.75" customHeight="1" x14ac:dyDescent="0.2">
      <c r="A21" s="55" t="s">
        <v>82</v>
      </c>
      <c r="B21" s="57" t="s">
        <v>43</v>
      </c>
      <c r="C21" s="56">
        <v>19685.511999999999</v>
      </c>
      <c r="D21" s="56" t="s">
        <v>75</v>
      </c>
      <c r="E21">
        <f t="shared" ref="E21:E52" si="0">+(C21-C$7)/C$8</f>
        <v>-35864.997111434022</v>
      </c>
      <c r="F21">
        <f t="shared" ref="F21:F52" si="1">ROUND(2*E21,0)/2</f>
        <v>-35865</v>
      </c>
      <c r="G21">
        <f t="shared" ref="G21:G52" si="2">+C21-(C$7+F21*C$8)</f>
        <v>1.8261499972140882E-3</v>
      </c>
      <c r="I21">
        <f t="shared" ref="I21:I49" si="3">+G21</f>
        <v>1.8261499972140882E-3</v>
      </c>
      <c r="Q21" s="28">
        <f t="shared" ref="Q21:Q52" si="4">+C21-15018.5</f>
        <v>4667.0119999999988</v>
      </c>
    </row>
    <row r="22" spans="1:21" ht="12.75" customHeight="1" x14ac:dyDescent="0.2">
      <c r="A22" s="55" t="s">
        <v>82</v>
      </c>
      <c r="B22" s="57" t="s">
        <v>43</v>
      </c>
      <c r="C22" s="56">
        <v>19704.48</v>
      </c>
      <c r="D22" s="56" t="s">
        <v>75</v>
      </c>
      <c r="E22">
        <f t="shared" si="0"/>
        <v>-35834.993924623574</v>
      </c>
      <c r="F22">
        <f t="shared" si="1"/>
        <v>-35835</v>
      </c>
      <c r="G22">
        <f t="shared" si="2"/>
        <v>3.8408499967772514E-3</v>
      </c>
      <c r="I22">
        <f t="shared" si="3"/>
        <v>3.8408499967772514E-3</v>
      </c>
      <c r="Q22" s="28">
        <f t="shared" si="4"/>
        <v>4685.9799999999996</v>
      </c>
    </row>
    <row r="23" spans="1:21" ht="12.75" customHeight="1" x14ac:dyDescent="0.2">
      <c r="A23" s="55" t="s">
        <v>82</v>
      </c>
      <c r="B23" s="57" t="s">
        <v>43</v>
      </c>
      <c r="C23" s="56">
        <v>19730.406999999999</v>
      </c>
      <c r="D23" s="56" t="s">
        <v>75</v>
      </c>
      <c r="E23">
        <f t="shared" si="0"/>
        <v>-35793.983136747454</v>
      </c>
      <c r="F23">
        <f t="shared" si="1"/>
        <v>-35794</v>
      </c>
      <c r="G23">
        <f t="shared" si="2"/>
        <v>1.0660939999070251E-2</v>
      </c>
      <c r="I23">
        <f t="shared" si="3"/>
        <v>1.0660939999070251E-2</v>
      </c>
      <c r="Q23" s="28">
        <f t="shared" si="4"/>
        <v>4711.9069999999992</v>
      </c>
    </row>
    <row r="24" spans="1:21" ht="12.75" customHeight="1" x14ac:dyDescent="0.2">
      <c r="A24" s="55" t="s">
        <v>82</v>
      </c>
      <c r="B24" s="57" t="s">
        <v>43</v>
      </c>
      <c r="C24" s="56">
        <v>19742.401000000002</v>
      </c>
      <c r="D24" s="56" t="s">
        <v>75</v>
      </c>
      <c r="E24">
        <f t="shared" si="0"/>
        <v>-35775.011277689853</v>
      </c>
      <c r="F24">
        <f t="shared" si="1"/>
        <v>-35775</v>
      </c>
      <c r="G24">
        <f t="shared" si="2"/>
        <v>-7.1297499998763669E-3</v>
      </c>
      <c r="I24">
        <f t="shared" si="3"/>
        <v>-7.1297499998763669E-3</v>
      </c>
      <c r="Q24" s="28">
        <f t="shared" si="4"/>
        <v>4723.9010000000017</v>
      </c>
    </row>
    <row r="25" spans="1:21" ht="12.75" customHeight="1" x14ac:dyDescent="0.2">
      <c r="A25" s="55" t="s">
        <v>82</v>
      </c>
      <c r="B25" s="57" t="s">
        <v>43</v>
      </c>
      <c r="C25" s="56">
        <v>19794.241999999998</v>
      </c>
      <c r="D25" s="56" t="s">
        <v>75</v>
      </c>
      <c r="E25">
        <f t="shared" si="0"/>
        <v>-35693.010265066485</v>
      </c>
      <c r="F25">
        <f t="shared" si="1"/>
        <v>-35693</v>
      </c>
      <c r="G25">
        <f t="shared" si="2"/>
        <v>-6.4895700052147731E-3</v>
      </c>
      <c r="I25">
        <f t="shared" si="3"/>
        <v>-6.4895700052147731E-3</v>
      </c>
      <c r="Q25" s="28">
        <f t="shared" si="4"/>
        <v>4775.7419999999984</v>
      </c>
    </row>
    <row r="26" spans="1:21" ht="12.75" customHeight="1" x14ac:dyDescent="0.2">
      <c r="A26" s="55" t="s">
        <v>82</v>
      </c>
      <c r="B26" s="57" t="s">
        <v>43</v>
      </c>
      <c r="C26" s="56">
        <v>19799.312000000002</v>
      </c>
      <c r="D26" s="56" t="s">
        <v>75</v>
      </c>
      <c r="E26">
        <f t="shared" si="0"/>
        <v>-35684.990644804515</v>
      </c>
      <c r="F26">
        <f t="shared" si="1"/>
        <v>-35685</v>
      </c>
      <c r="G26">
        <f t="shared" si="2"/>
        <v>5.9143500002392102E-3</v>
      </c>
      <c r="I26">
        <f t="shared" si="3"/>
        <v>5.9143500002392102E-3</v>
      </c>
      <c r="Q26" s="28">
        <f t="shared" si="4"/>
        <v>4780.8120000000017</v>
      </c>
    </row>
    <row r="27" spans="1:21" ht="12.75" customHeight="1" x14ac:dyDescent="0.2">
      <c r="A27" s="55" t="s">
        <v>82</v>
      </c>
      <c r="B27" s="57" t="s">
        <v>43</v>
      </c>
      <c r="C27" s="56">
        <v>19806.276999999998</v>
      </c>
      <c r="D27" s="56" t="s">
        <v>75</v>
      </c>
      <c r="E27">
        <f t="shared" si="0"/>
        <v>-35673.973553063974</v>
      </c>
      <c r="F27">
        <f t="shared" si="1"/>
        <v>-35674</v>
      </c>
      <c r="G27">
        <f t="shared" si="2"/>
        <v>1.671973999691545E-2</v>
      </c>
      <c r="I27">
        <f t="shared" si="3"/>
        <v>1.671973999691545E-2</v>
      </c>
      <c r="Q27" s="28">
        <f t="shared" si="4"/>
        <v>4787.7769999999982</v>
      </c>
    </row>
    <row r="28" spans="1:21" ht="12.75" customHeight="1" x14ac:dyDescent="0.2">
      <c r="A28" s="55" t="s">
        <v>82</v>
      </c>
      <c r="B28" s="57" t="s">
        <v>43</v>
      </c>
      <c r="C28" s="56">
        <v>19818.263999999999</v>
      </c>
      <c r="D28" s="56" t="s">
        <v>75</v>
      </c>
      <c r="E28">
        <f t="shared" si="0"/>
        <v>-35655.012766460386</v>
      </c>
      <c r="F28">
        <f t="shared" si="1"/>
        <v>-35655</v>
      </c>
      <c r="G28">
        <f t="shared" si="2"/>
        <v>-8.0709500034572557E-3</v>
      </c>
      <c r="I28">
        <f t="shared" si="3"/>
        <v>-8.0709500034572557E-3</v>
      </c>
      <c r="Q28" s="28">
        <f t="shared" si="4"/>
        <v>4799.7639999999992</v>
      </c>
    </row>
    <row r="29" spans="1:21" ht="12.75" customHeight="1" x14ac:dyDescent="0.2">
      <c r="A29" s="55" t="s">
        <v>82</v>
      </c>
      <c r="B29" s="57" t="s">
        <v>43</v>
      </c>
      <c r="C29" s="56">
        <v>20134.368999999999</v>
      </c>
      <c r="D29" s="56" t="s">
        <v>75</v>
      </c>
      <c r="E29">
        <f t="shared" si="0"/>
        <v>-35155.004470028776</v>
      </c>
      <c r="F29">
        <f t="shared" si="1"/>
        <v>-35155</v>
      </c>
      <c r="G29">
        <f t="shared" si="2"/>
        <v>-2.825950003170874E-3</v>
      </c>
      <c r="I29">
        <f t="shared" si="3"/>
        <v>-2.825950003170874E-3</v>
      </c>
      <c r="Q29" s="28">
        <f t="shared" si="4"/>
        <v>5115.8689999999988</v>
      </c>
    </row>
    <row r="30" spans="1:21" ht="12.75" customHeight="1" x14ac:dyDescent="0.2">
      <c r="A30" s="55" t="s">
        <v>82</v>
      </c>
      <c r="B30" s="57" t="s">
        <v>43</v>
      </c>
      <c r="C30" s="56">
        <v>20144.484</v>
      </c>
      <c r="D30" s="56" t="s">
        <v>75</v>
      </c>
      <c r="E30">
        <f t="shared" si="0"/>
        <v>-35139.004773983455</v>
      </c>
      <c r="F30">
        <f t="shared" si="1"/>
        <v>-35139</v>
      </c>
      <c r="G30">
        <f t="shared" si="2"/>
        <v>-3.0181100009940565E-3</v>
      </c>
      <c r="I30">
        <f t="shared" si="3"/>
        <v>-3.0181100009940565E-3</v>
      </c>
      <c r="Q30" s="28">
        <f t="shared" si="4"/>
        <v>5125.9840000000004</v>
      </c>
    </row>
    <row r="31" spans="1:21" ht="12.75" customHeight="1" x14ac:dyDescent="0.2">
      <c r="A31" s="55" t="s">
        <v>82</v>
      </c>
      <c r="B31" s="57" t="s">
        <v>43</v>
      </c>
      <c r="C31" s="56">
        <v>20172.302</v>
      </c>
      <c r="D31" s="56" t="s">
        <v>75</v>
      </c>
      <c r="E31">
        <f t="shared" si="0"/>
        <v>-35095.002841745329</v>
      </c>
      <c r="F31">
        <f t="shared" si="1"/>
        <v>-35095</v>
      </c>
      <c r="G31">
        <f t="shared" si="2"/>
        <v>-1.7965500010177493E-3</v>
      </c>
      <c r="I31">
        <f t="shared" si="3"/>
        <v>-1.7965500010177493E-3</v>
      </c>
      <c r="Q31" s="28">
        <f t="shared" si="4"/>
        <v>5153.8019999999997</v>
      </c>
    </row>
    <row r="32" spans="1:21" ht="12.75" customHeight="1" x14ac:dyDescent="0.2">
      <c r="A32" s="55" t="s">
        <v>115</v>
      </c>
      <c r="B32" s="57" t="s">
        <v>43</v>
      </c>
      <c r="C32" s="56">
        <v>24118.48</v>
      </c>
      <c r="D32" s="56" t="s">
        <v>75</v>
      </c>
      <c r="E32">
        <f t="shared" si="0"/>
        <v>-28853.020781366948</v>
      </c>
      <c r="F32">
        <f t="shared" si="1"/>
        <v>-28853</v>
      </c>
      <c r="G32">
        <f t="shared" si="2"/>
        <v>-1.3137970003299415E-2</v>
      </c>
      <c r="I32">
        <f t="shared" si="3"/>
        <v>-1.3137970003299415E-2</v>
      </c>
      <c r="Q32" s="28">
        <f t="shared" si="4"/>
        <v>9099.98</v>
      </c>
    </row>
    <row r="33" spans="1:17" ht="12.75" customHeight="1" x14ac:dyDescent="0.2">
      <c r="A33" s="55" t="s">
        <v>115</v>
      </c>
      <c r="B33" s="57" t="s">
        <v>43</v>
      </c>
      <c r="C33" s="56">
        <v>24120.384999999998</v>
      </c>
      <c r="D33" s="56" t="s">
        <v>75</v>
      </c>
      <c r="E33">
        <f t="shared" si="0"/>
        <v>-28850.007492096924</v>
      </c>
      <c r="F33">
        <f t="shared" si="1"/>
        <v>-28850</v>
      </c>
      <c r="G33">
        <f t="shared" si="2"/>
        <v>-4.7365000027639326E-3</v>
      </c>
      <c r="I33">
        <f t="shared" si="3"/>
        <v>-4.7365000027639326E-3</v>
      </c>
      <c r="Q33" s="28">
        <f t="shared" si="4"/>
        <v>9101.8849999999984</v>
      </c>
    </row>
    <row r="34" spans="1:17" ht="12.75" customHeight="1" x14ac:dyDescent="0.2">
      <c r="A34" s="55" t="s">
        <v>115</v>
      </c>
      <c r="B34" s="57" t="s">
        <v>43</v>
      </c>
      <c r="C34" s="56">
        <v>24134.303</v>
      </c>
      <c r="D34" s="56" t="s">
        <v>75</v>
      </c>
      <c r="E34">
        <f t="shared" si="0"/>
        <v>-28827.992289965554</v>
      </c>
      <c r="F34">
        <f t="shared" si="1"/>
        <v>-28828</v>
      </c>
      <c r="G34">
        <f t="shared" si="2"/>
        <v>4.8742799990577623E-3</v>
      </c>
      <c r="I34">
        <f t="shared" si="3"/>
        <v>4.8742799990577623E-3</v>
      </c>
      <c r="Q34" s="28">
        <f t="shared" si="4"/>
        <v>9115.8029999999999</v>
      </c>
    </row>
    <row r="35" spans="1:17" ht="12.75" customHeight="1" x14ac:dyDescent="0.2">
      <c r="A35" s="55" t="s">
        <v>126</v>
      </c>
      <c r="B35" s="57" t="s">
        <v>43</v>
      </c>
      <c r="C35" s="56">
        <v>24143.133999999998</v>
      </c>
      <c r="D35" s="56" t="s">
        <v>75</v>
      </c>
      <c r="E35">
        <f t="shared" si="0"/>
        <v>-28814.02359834161</v>
      </c>
      <c r="F35">
        <f t="shared" si="1"/>
        <v>-28814</v>
      </c>
      <c r="G35">
        <f t="shared" si="2"/>
        <v>-1.4918860004399903E-2</v>
      </c>
      <c r="I35">
        <f t="shared" si="3"/>
        <v>-1.4918860004399903E-2</v>
      </c>
      <c r="Q35" s="28">
        <f t="shared" si="4"/>
        <v>9124.6339999999982</v>
      </c>
    </row>
    <row r="36" spans="1:17" ht="12.75" customHeight="1" x14ac:dyDescent="0.2">
      <c r="A36" s="55" t="s">
        <v>115</v>
      </c>
      <c r="B36" s="57" t="s">
        <v>43</v>
      </c>
      <c r="C36" s="56">
        <v>24435.214</v>
      </c>
      <c r="D36" s="56" t="s">
        <v>75</v>
      </c>
      <c r="E36">
        <f t="shared" si="0"/>
        <v>-28352.017545853527</v>
      </c>
      <c r="F36">
        <f t="shared" si="1"/>
        <v>-28352</v>
      </c>
      <c r="G36">
        <f t="shared" si="2"/>
        <v>-1.1092480002844241E-2</v>
      </c>
      <c r="I36">
        <f t="shared" si="3"/>
        <v>-1.1092480002844241E-2</v>
      </c>
      <c r="Q36" s="28">
        <f t="shared" si="4"/>
        <v>9416.7139999999999</v>
      </c>
    </row>
    <row r="37" spans="1:17" ht="12.75" customHeight="1" x14ac:dyDescent="0.2">
      <c r="A37" s="55" t="s">
        <v>115</v>
      </c>
      <c r="B37" s="57" t="s">
        <v>43</v>
      </c>
      <c r="C37" s="56">
        <v>24660.274000000001</v>
      </c>
      <c r="D37" s="56" t="s">
        <v>75</v>
      </c>
      <c r="E37">
        <f t="shared" si="0"/>
        <v>-27996.022331621232</v>
      </c>
      <c r="F37">
        <f t="shared" si="1"/>
        <v>-27996</v>
      </c>
      <c r="G37">
        <f t="shared" si="2"/>
        <v>-1.4118039998720633E-2</v>
      </c>
      <c r="I37">
        <f t="shared" si="3"/>
        <v>-1.4118039998720633E-2</v>
      </c>
      <c r="Q37" s="28">
        <f t="shared" si="4"/>
        <v>9641.7740000000013</v>
      </c>
    </row>
    <row r="38" spans="1:17" ht="12.75" customHeight="1" x14ac:dyDescent="0.2">
      <c r="A38" s="55" t="s">
        <v>115</v>
      </c>
      <c r="B38" s="57" t="s">
        <v>43</v>
      </c>
      <c r="C38" s="56">
        <v>24793.705999999998</v>
      </c>
      <c r="D38" s="56" t="s">
        <v>75</v>
      </c>
      <c r="E38">
        <f t="shared" si="0"/>
        <v>-27784.962376829433</v>
      </c>
      <c r="F38">
        <f t="shared" si="1"/>
        <v>-27785</v>
      </c>
      <c r="G38">
        <f t="shared" si="2"/>
        <v>2.3785349996614968E-2</v>
      </c>
      <c r="I38">
        <f t="shared" si="3"/>
        <v>2.3785349996614968E-2</v>
      </c>
      <c r="Q38" s="28">
        <f t="shared" si="4"/>
        <v>9775.2059999999983</v>
      </c>
    </row>
    <row r="39" spans="1:17" ht="12.75" customHeight="1" x14ac:dyDescent="0.2">
      <c r="A39" s="55" t="s">
        <v>115</v>
      </c>
      <c r="B39" s="57" t="s">
        <v>43</v>
      </c>
      <c r="C39" s="56">
        <v>24819.588</v>
      </c>
      <c r="D39" s="56" t="s">
        <v>75</v>
      </c>
      <c r="E39">
        <f t="shared" si="0"/>
        <v>-27744.022769014802</v>
      </c>
      <c r="F39">
        <f t="shared" si="1"/>
        <v>-27744</v>
      </c>
      <c r="G39">
        <f t="shared" si="2"/>
        <v>-1.4394560002983781E-2</v>
      </c>
      <c r="I39">
        <f t="shared" si="3"/>
        <v>-1.4394560002983781E-2</v>
      </c>
      <c r="Q39" s="28">
        <f t="shared" si="4"/>
        <v>9801.0879999999997</v>
      </c>
    </row>
    <row r="40" spans="1:17" ht="12.75" customHeight="1" x14ac:dyDescent="0.2">
      <c r="A40" s="55" t="s">
        <v>115</v>
      </c>
      <c r="B40" s="57" t="s">
        <v>43</v>
      </c>
      <c r="C40" s="56">
        <v>25156.541000000001</v>
      </c>
      <c r="D40" s="56" t="s">
        <v>75</v>
      </c>
      <c r="E40">
        <f t="shared" si="0"/>
        <v>-27211.037540981328</v>
      </c>
      <c r="F40">
        <f t="shared" si="1"/>
        <v>-27211</v>
      </c>
      <c r="G40">
        <f t="shared" si="2"/>
        <v>-2.3733390000415966E-2</v>
      </c>
      <c r="I40">
        <f t="shared" si="3"/>
        <v>-2.3733390000415966E-2</v>
      </c>
      <c r="Q40" s="28">
        <f t="shared" si="4"/>
        <v>10138.041000000001</v>
      </c>
    </row>
    <row r="41" spans="1:17" ht="12.75" customHeight="1" x14ac:dyDescent="0.2">
      <c r="A41" s="55" t="s">
        <v>115</v>
      </c>
      <c r="B41" s="57" t="s">
        <v>43</v>
      </c>
      <c r="C41" s="56">
        <v>25182.468000000001</v>
      </c>
      <c r="D41" s="56" t="s">
        <v>75</v>
      </c>
      <c r="E41">
        <f t="shared" si="0"/>
        <v>-27170.026753105205</v>
      </c>
      <c r="F41">
        <f t="shared" si="1"/>
        <v>-27170</v>
      </c>
      <c r="G41">
        <f t="shared" si="2"/>
        <v>-1.6913300001760945E-2</v>
      </c>
      <c r="I41">
        <f t="shared" si="3"/>
        <v>-1.6913300001760945E-2</v>
      </c>
      <c r="Q41" s="28">
        <f t="shared" si="4"/>
        <v>10163.968000000001</v>
      </c>
    </row>
    <row r="42" spans="1:17" ht="12.75" customHeight="1" x14ac:dyDescent="0.2">
      <c r="A42" s="55" t="s">
        <v>115</v>
      </c>
      <c r="B42" s="57" t="s">
        <v>43</v>
      </c>
      <c r="C42" s="56">
        <v>25184.366999999998</v>
      </c>
      <c r="D42" s="56" t="s">
        <v>75</v>
      </c>
      <c r="E42">
        <f t="shared" si="0"/>
        <v>-27167.022954510045</v>
      </c>
      <c r="F42">
        <f t="shared" si="1"/>
        <v>-27167</v>
      </c>
      <c r="G42">
        <f t="shared" si="2"/>
        <v>-1.4511830002447823E-2</v>
      </c>
      <c r="I42">
        <f t="shared" si="3"/>
        <v>-1.4511830002447823E-2</v>
      </c>
      <c r="Q42" s="28">
        <f t="shared" si="4"/>
        <v>10165.866999999998</v>
      </c>
    </row>
    <row r="43" spans="1:17" ht="12.75" customHeight="1" x14ac:dyDescent="0.2">
      <c r="A43" s="55" t="s">
        <v>115</v>
      </c>
      <c r="B43" s="57" t="s">
        <v>43</v>
      </c>
      <c r="C43" s="56">
        <v>25272.245999999999</v>
      </c>
      <c r="D43" s="56" t="s">
        <v>75</v>
      </c>
      <c r="E43">
        <f t="shared" si="0"/>
        <v>-27028.017785081804</v>
      </c>
      <c r="F43">
        <f t="shared" si="1"/>
        <v>-27028</v>
      </c>
      <c r="G43">
        <f t="shared" si="2"/>
        <v>-1.1243720004131319E-2</v>
      </c>
      <c r="I43">
        <f t="shared" si="3"/>
        <v>-1.1243720004131319E-2</v>
      </c>
      <c r="Q43" s="28">
        <f t="shared" si="4"/>
        <v>10253.745999999999</v>
      </c>
    </row>
    <row r="44" spans="1:17" ht="12.75" customHeight="1" x14ac:dyDescent="0.2">
      <c r="A44" s="55" t="s">
        <v>115</v>
      </c>
      <c r="B44" s="57" t="s">
        <v>43</v>
      </c>
      <c r="C44" s="56">
        <v>25619.32</v>
      </c>
      <c r="D44" s="56" t="s">
        <v>75</v>
      </c>
      <c r="E44">
        <f t="shared" si="0"/>
        <v>-26479.023370328145</v>
      </c>
      <c r="F44">
        <f t="shared" si="1"/>
        <v>-26479</v>
      </c>
      <c r="G44">
        <f t="shared" si="2"/>
        <v>-1.4774710001802305E-2</v>
      </c>
      <c r="I44">
        <f t="shared" si="3"/>
        <v>-1.4774710001802305E-2</v>
      </c>
      <c r="Q44" s="28">
        <f t="shared" si="4"/>
        <v>10600.82</v>
      </c>
    </row>
    <row r="45" spans="1:17" ht="12.75" customHeight="1" x14ac:dyDescent="0.2">
      <c r="A45" s="55" t="s">
        <v>115</v>
      </c>
      <c r="B45" s="57" t="s">
        <v>43</v>
      </c>
      <c r="C45" s="56">
        <v>25621.218000000001</v>
      </c>
      <c r="D45" s="56" t="s">
        <v>75</v>
      </c>
      <c r="E45">
        <f t="shared" si="0"/>
        <v>-26476.021153512127</v>
      </c>
      <c r="F45">
        <f t="shared" si="1"/>
        <v>-26476</v>
      </c>
      <c r="G45">
        <f t="shared" si="2"/>
        <v>-1.3373239999054931E-2</v>
      </c>
      <c r="I45">
        <f t="shared" si="3"/>
        <v>-1.3373239999054931E-2</v>
      </c>
      <c r="Q45" s="28">
        <f t="shared" si="4"/>
        <v>10602.718000000001</v>
      </c>
    </row>
    <row r="46" spans="1:17" ht="12.75" customHeight="1" x14ac:dyDescent="0.2">
      <c r="A46" s="55" t="s">
        <v>115</v>
      </c>
      <c r="B46" s="57" t="s">
        <v>43</v>
      </c>
      <c r="C46" s="56">
        <v>25852.598999999998</v>
      </c>
      <c r="D46" s="56" t="s">
        <v>75</v>
      </c>
      <c r="E46">
        <f t="shared" si="0"/>
        <v>-26110.027513308265</v>
      </c>
      <c r="F46">
        <f t="shared" si="1"/>
        <v>-26110</v>
      </c>
      <c r="G46">
        <f t="shared" si="2"/>
        <v>-1.7393900001479778E-2</v>
      </c>
      <c r="I46">
        <f t="shared" si="3"/>
        <v>-1.7393900001479778E-2</v>
      </c>
      <c r="Q46" s="28">
        <f t="shared" si="4"/>
        <v>10834.098999999998</v>
      </c>
    </row>
    <row r="47" spans="1:17" ht="12.75" customHeight="1" x14ac:dyDescent="0.2">
      <c r="A47" s="55" t="s">
        <v>115</v>
      </c>
      <c r="B47" s="57" t="s">
        <v>43</v>
      </c>
      <c r="C47" s="56">
        <v>25871.572</v>
      </c>
      <c r="D47" s="56" t="s">
        <v>75</v>
      </c>
      <c r="E47">
        <f t="shared" si="0"/>
        <v>-26080.016417602099</v>
      </c>
      <c r="F47">
        <f t="shared" si="1"/>
        <v>-26080</v>
      </c>
      <c r="G47">
        <f t="shared" si="2"/>
        <v>-1.0379200000897981E-2</v>
      </c>
      <c r="I47">
        <f t="shared" si="3"/>
        <v>-1.0379200000897981E-2</v>
      </c>
      <c r="Q47" s="28">
        <f t="shared" si="4"/>
        <v>10853.072</v>
      </c>
    </row>
    <row r="48" spans="1:17" ht="12.75" customHeight="1" x14ac:dyDescent="0.2">
      <c r="A48" s="55" t="s">
        <v>115</v>
      </c>
      <c r="B48" s="57" t="s">
        <v>43</v>
      </c>
      <c r="C48" s="56">
        <v>26220.543000000001</v>
      </c>
      <c r="D48" s="56" t="s">
        <v>75</v>
      </c>
      <c r="E48">
        <f t="shared" si="0"/>
        <v>-25528.021367811562</v>
      </c>
      <c r="F48">
        <f t="shared" si="1"/>
        <v>-25528</v>
      </c>
      <c r="G48">
        <f t="shared" si="2"/>
        <v>-1.3508719999663299E-2</v>
      </c>
      <c r="I48">
        <f t="shared" si="3"/>
        <v>-1.3508719999663299E-2</v>
      </c>
      <c r="Q48" s="28">
        <f t="shared" si="4"/>
        <v>11202.043000000001</v>
      </c>
    </row>
    <row r="49" spans="1:30" ht="12.75" customHeight="1" x14ac:dyDescent="0.2">
      <c r="A49" s="55" t="s">
        <v>165</v>
      </c>
      <c r="B49" s="57" t="s">
        <v>43</v>
      </c>
      <c r="C49" s="56">
        <v>34393.002500000002</v>
      </c>
      <c r="D49" s="56" t="s">
        <v>75</v>
      </c>
      <c r="E49">
        <f t="shared" si="0"/>
        <v>-12600.995372489293</v>
      </c>
      <c r="F49">
        <f t="shared" si="1"/>
        <v>-12601</v>
      </c>
      <c r="G49">
        <f t="shared" si="2"/>
        <v>2.925510001659859E-3</v>
      </c>
      <c r="I49">
        <f t="shared" si="3"/>
        <v>2.925510001659859E-3</v>
      </c>
      <c r="Q49" s="28">
        <f t="shared" si="4"/>
        <v>19374.502500000002</v>
      </c>
    </row>
    <row r="50" spans="1:30" ht="12.75" customHeight="1" x14ac:dyDescent="0.2">
      <c r="A50" s="55" t="s">
        <v>170</v>
      </c>
      <c r="B50" s="57" t="s">
        <v>54</v>
      </c>
      <c r="C50" s="56">
        <v>34393.320500000002</v>
      </c>
      <c r="D50" s="56" t="s">
        <v>75</v>
      </c>
      <c r="E50">
        <f t="shared" si="0"/>
        <v>-12600.492366721384</v>
      </c>
      <c r="F50">
        <f t="shared" si="1"/>
        <v>-12600.5</v>
      </c>
      <c r="G50">
        <f t="shared" si="2"/>
        <v>4.8257550006383099E-3</v>
      </c>
      <c r="J50">
        <f>+G50</f>
        <v>4.8257550006383099E-3</v>
      </c>
      <c r="Q50" s="28">
        <f t="shared" si="4"/>
        <v>19374.820500000002</v>
      </c>
    </row>
    <row r="51" spans="1:30" ht="12.75" customHeight="1" x14ac:dyDescent="0.2">
      <c r="A51" s="32" t="s">
        <v>31</v>
      </c>
      <c r="B51" s="32"/>
      <c r="C51" s="33">
        <v>40188.373</v>
      </c>
      <c r="D51" s="33"/>
      <c r="E51">
        <f t="shared" si="0"/>
        <v>-3433.999181682379</v>
      </c>
      <c r="F51">
        <f t="shared" si="1"/>
        <v>-3434</v>
      </c>
      <c r="G51">
        <f t="shared" si="2"/>
        <v>5.1733999862335622E-4</v>
      </c>
      <c r="I51">
        <f t="shared" ref="I51:I81" si="5">+G51</f>
        <v>5.1733999862335622E-4</v>
      </c>
      <c r="Q51" s="28">
        <f t="shared" si="4"/>
        <v>25169.873</v>
      </c>
      <c r="AA51">
        <v>5</v>
      </c>
      <c r="AB51" t="s">
        <v>30</v>
      </c>
      <c r="AD51" t="s">
        <v>32</v>
      </c>
    </row>
    <row r="52" spans="1:30" ht="12.75" customHeight="1" x14ac:dyDescent="0.2">
      <c r="A52" s="32" t="s">
        <v>33</v>
      </c>
      <c r="B52" s="32"/>
      <c r="C52" s="33">
        <v>40221.260999999999</v>
      </c>
      <c r="D52" s="33"/>
      <c r="E52">
        <f t="shared" si="0"/>
        <v>-3381.9776291822845</v>
      </c>
      <c r="F52">
        <f t="shared" si="1"/>
        <v>-3382</v>
      </c>
      <c r="G52">
        <f t="shared" si="2"/>
        <v>1.4142820000415668E-2</v>
      </c>
      <c r="I52">
        <f t="shared" si="5"/>
        <v>1.4142820000415668E-2</v>
      </c>
      <c r="Q52" s="28">
        <f t="shared" si="4"/>
        <v>25202.760999999999</v>
      </c>
      <c r="AA52">
        <v>7</v>
      </c>
      <c r="AB52" t="s">
        <v>30</v>
      </c>
      <c r="AD52" t="s">
        <v>32</v>
      </c>
    </row>
    <row r="53" spans="1:30" ht="12.75" customHeight="1" x14ac:dyDescent="0.2">
      <c r="A53" s="32" t="s">
        <v>34</v>
      </c>
      <c r="B53" s="32"/>
      <c r="C53" s="33">
        <v>40264.254000000001</v>
      </c>
      <c r="D53" s="33"/>
      <c r="E53">
        <f t="shared" ref="E53:E84" si="6">+(C53-C$7)/C$8</f>
        <v>-3313.9721984283092</v>
      </c>
      <c r="F53">
        <f t="shared" ref="F53:F84" si="7">ROUND(2*E53,0)/2</f>
        <v>-3314</v>
      </c>
      <c r="G53">
        <f t="shared" ref="G53:G84" si="8">+C53-(C$7+F53*C$8)</f>
        <v>1.7576140002347529E-2</v>
      </c>
      <c r="I53">
        <f t="shared" si="5"/>
        <v>1.7576140002347529E-2</v>
      </c>
      <c r="Q53" s="28">
        <f t="shared" ref="Q53:Q84" si="9">+C53-15018.5</f>
        <v>25245.754000000001</v>
      </c>
      <c r="AA53">
        <v>6</v>
      </c>
      <c r="AB53" t="s">
        <v>30</v>
      </c>
      <c r="AD53" t="s">
        <v>32</v>
      </c>
    </row>
    <row r="54" spans="1:30" ht="12.75" customHeight="1" x14ac:dyDescent="0.2">
      <c r="A54" s="32" t="s">
        <v>35</v>
      </c>
      <c r="B54" s="32"/>
      <c r="C54" s="33">
        <v>40594.249000000003</v>
      </c>
      <c r="D54" s="33"/>
      <c r="E54">
        <f t="shared" si="6"/>
        <v>-2791.9929896813701</v>
      </c>
      <c r="F54">
        <f t="shared" si="7"/>
        <v>-2792</v>
      </c>
      <c r="G54">
        <f t="shared" si="8"/>
        <v>4.4319200023892336E-3</v>
      </c>
      <c r="I54">
        <f t="shared" si="5"/>
        <v>4.4319200023892336E-3</v>
      </c>
      <c r="Q54" s="28">
        <f t="shared" si="9"/>
        <v>25575.749000000003</v>
      </c>
      <c r="AA54">
        <v>6</v>
      </c>
      <c r="AB54" t="s">
        <v>30</v>
      </c>
      <c r="AD54" t="s">
        <v>32</v>
      </c>
    </row>
    <row r="55" spans="1:30" ht="12.75" customHeight="1" x14ac:dyDescent="0.2">
      <c r="A55" s="32" t="s">
        <v>35</v>
      </c>
      <c r="B55" s="32"/>
      <c r="C55" s="33">
        <v>40604.356</v>
      </c>
      <c r="D55" s="33"/>
      <c r="E55">
        <f t="shared" si="6"/>
        <v>-2776.005947869211</v>
      </c>
      <c r="F55">
        <f t="shared" si="7"/>
        <v>-2776</v>
      </c>
      <c r="G55">
        <f t="shared" si="8"/>
        <v>-3.7602400043397211E-3</v>
      </c>
      <c r="I55">
        <f t="shared" si="5"/>
        <v>-3.7602400043397211E-3</v>
      </c>
      <c r="Q55" s="28">
        <f t="shared" si="9"/>
        <v>25585.856</v>
      </c>
      <c r="AA55">
        <v>7</v>
      </c>
      <c r="AB55" t="s">
        <v>30</v>
      </c>
      <c r="AD55" t="s">
        <v>32</v>
      </c>
    </row>
    <row r="56" spans="1:30" ht="12.75" customHeight="1" x14ac:dyDescent="0.2">
      <c r="A56" s="32" t="s">
        <v>36</v>
      </c>
      <c r="B56" s="32"/>
      <c r="C56" s="33">
        <v>40832.586000000003</v>
      </c>
      <c r="D56" s="33"/>
      <c r="E56">
        <f t="shared" si="6"/>
        <v>-2414.9964937492559</v>
      </c>
      <c r="F56">
        <f t="shared" si="7"/>
        <v>-2415</v>
      </c>
      <c r="G56">
        <f t="shared" si="8"/>
        <v>2.2166500057210214E-3</v>
      </c>
      <c r="I56">
        <f t="shared" si="5"/>
        <v>2.2166500057210214E-3</v>
      </c>
      <c r="Q56" s="28">
        <f t="shared" si="9"/>
        <v>25814.086000000003</v>
      </c>
      <c r="AA56">
        <v>8</v>
      </c>
      <c r="AB56" t="s">
        <v>30</v>
      </c>
      <c r="AD56" t="s">
        <v>32</v>
      </c>
    </row>
    <row r="57" spans="1:30" ht="12.75" customHeight="1" x14ac:dyDescent="0.2">
      <c r="A57" s="32" t="s">
        <v>36</v>
      </c>
      <c r="B57" s="32"/>
      <c r="C57" s="33">
        <v>40837.642999999996</v>
      </c>
      <c r="D57" s="33"/>
      <c r="E57">
        <f t="shared" si="6"/>
        <v>-2406.9974366161787</v>
      </c>
      <c r="F57">
        <f t="shared" si="7"/>
        <v>-2407</v>
      </c>
      <c r="G57">
        <f t="shared" si="8"/>
        <v>1.620569993974641E-3</v>
      </c>
      <c r="I57">
        <f t="shared" si="5"/>
        <v>1.620569993974641E-3</v>
      </c>
      <c r="Q57" s="28">
        <f t="shared" si="9"/>
        <v>25819.142999999996</v>
      </c>
      <c r="AA57">
        <v>6</v>
      </c>
      <c r="AB57" t="s">
        <v>30</v>
      </c>
      <c r="AD57" t="s">
        <v>32</v>
      </c>
    </row>
    <row r="58" spans="1:30" ht="12.75" customHeight="1" x14ac:dyDescent="0.2">
      <c r="A58" s="32" t="s">
        <v>36</v>
      </c>
      <c r="B58" s="32"/>
      <c r="C58" s="33">
        <v>40839.538999999997</v>
      </c>
      <c r="D58" s="33"/>
      <c r="E58">
        <f t="shared" si="6"/>
        <v>-2403.9983833584488</v>
      </c>
      <c r="F58">
        <f t="shared" si="7"/>
        <v>-2404</v>
      </c>
      <c r="G58">
        <f t="shared" si="8"/>
        <v>1.0220399926765822E-3</v>
      </c>
      <c r="I58">
        <f t="shared" si="5"/>
        <v>1.0220399926765822E-3</v>
      </c>
      <c r="Q58" s="28">
        <f t="shared" si="9"/>
        <v>25821.038999999997</v>
      </c>
      <c r="AA58">
        <v>11</v>
      </c>
      <c r="AB58" t="s">
        <v>30</v>
      </c>
      <c r="AD58" t="s">
        <v>32</v>
      </c>
    </row>
    <row r="59" spans="1:30" ht="12.75" customHeight="1" x14ac:dyDescent="0.2">
      <c r="A59" s="32" t="s">
        <v>36</v>
      </c>
      <c r="B59" s="32"/>
      <c r="C59" s="33">
        <v>40856.61</v>
      </c>
      <c r="D59" s="33"/>
      <c r="E59">
        <f t="shared" si="6"/>
        <v>-2376.9958315848744</v>
      </c>
      <c r="F59">
        <f t="shared" si="7"/>
        <v>-2377</v>
      </c>
      <c r="G59">
        <f t="shared" si="8"/>
        <v>2.6352700006100349E-3</v>
      </c>
      <c r="I59">
        <f t="shared" si="5"/>
        <v>2.6352700006100349E-3</v>
      </c>
      <c r="Q59" s="28">
        <f t="shared" si="9"/>
        <v>25838.11</v>
      </c>
      <c r="AA59">
        <v>17</v>
      </c>
      <c r="AB59" t="s">
        <v>30</v>
      </c>
      <c r="AD59" t="s">
        <v>32</v>
      </c>
    </row>
    <row r="60" spans="1:30" ht="12.75" customHeight="1" x14ac:dyDescent="0.2">
      <c r="A60" s="32" t="s">
        <v>37</v>
      </c>
      <c r="B60" s="32"/>
      <c r="C60" s="33">
        <v>40865.468999999997</v>
      </c>
      <c r="D60" s="33"/>
      <c r="E60">
        <f t="shared" si="6"/>
        <v>-2362.9828501448906</v>
      </c>
      <c r="F60">
        <f t="shared" si="7"/>
        <v>-2363</v>
      </c>
      <c r="G60">
        <f t="shared" si="8"/>
        <v>1.0842129995580763E-2</v>
      </c>
      <c r="I60">
        <f t="shared" si="5"/>
        <v>1.0842129995580763E-2</v>
      </c>
      <c r="Q60" s="28">
        <f t="shared" si="9"/>
        <v>25846.968999999997</v>
      </c>
      <c r="AA60">
        <v>8</v>
      </c>
      <c r="AB60" t="s">
        <v>30</v>
      </c>
      <c r="AD60" t="s">
        <v>32</v>
      </c>
    </row>
    <row r="61" spans="1:30" ht="12.75" customHeight="1" x14ac:dyDescent="0.2">
      <c r="A61" s="32" t="s">
        <v>37</v>
      </c>
      <c r="B61" s="32"/>
      <c r="C61" s="33">
        <v>40887.586000000003</v>
      </c>
      <c r="D61" s="33"/>
      <c r="E61">
        <f t="shared" si="6"/>
        <v>-2327.998640808813</v>
      </c>
      <c r="F61">
        <f t="shared" si="7"/>
        <v>-2328</v>
      </c>
      <c r="G61">
        <f t="shared" si="8"/>
        <v>8.5928000044077635E-4</v>
      </c>
      <c r="I61">
        <f t="shared" si="5"/>
        <v>8.5928000044077635E-4</v>
      </c>
      <c r="Q61" s="28">
        <f t="shared" si="9"/>
        <v>25869.086000000003</v>
      </c>
      <c r="AA61">
        <v>10</v>
      </c>
      <c r="AB61" t="s">
        <v>30</v>
      </c>
      <c r="AD61" t="s">
        <v>32</v>
      </c>
    </row>
    <row r="62" spans="1:30" ht="12.75" customHeight="1" x14ac:dyDescent="0.2">
      <c r="A62" s="32" t="s">
        <v>37</v>
      </c>
      <c r="B62" s="32"/>
      <c r="C62" s="33">
        <v>40889.487999999998</v>
      </c>
      <c r="D62" s="33"/>
      <c r="E62">
        <f t="shared" si="6"/>
        <v>-2324.9900968762267</v>
      </c>
      <c r="F62">
        <f t="shared" si="7"/>
        <v>-2325</v>
      </c>
      <c r="G62">
        <f t="shared" si="8"/>
        <v>6.2607500003650784E-3</v>
      </c>
      <c r="I62">
        <f t="shared" si="5"/>
        <v>6.2607500003650784E-3</v>
      </c>
      <c r="Q62" s="28">
        <f t="shared" si="9"/>
        <v>25870.987999999998</v>
      </c>
      <c r="AA62">
        <v>11</v>
      </c>
      <c r="AB62" t="s">
        <v>30</v>
      </c>
      <c r="AD62" t="s">
        <v>32</v>
      </c>
    </row>
    <row r="63" spans="1:30" ht="12.75" customHeight="1" x14ac:dyDescent="0.2">
      <c r="A63" s="32" t="s">
        <v>37</v>
      </c>
      <c r="B63" s="32"/>
      <c r="C63" s="33">
        <v>40913.514000000003</v>
      </c>
      <c r="D63" s="33"/>
      <c r="E63">
        <f t="shared" si="6"/>
        <v>-2286.9862711535443</v>
      </c>
      <c r="F63">
        <f t="shared" si="7"/>
        <v>-2287</v>
      </c>
      <c r="G63">
        <f t="shared" si="8"/>
        <v>8.6793700029375032E-3</v>
      </c>
      <c r="I63">
        <f t="shared" si="5"/>
        <v>8.6793700029375032E-3</v>
      </c>
      <c r="Q63" s="28">
        <f t="shared" si="9"/>
        <v>25895.014000000003</v>
      </c>
      <c r="AA63">
        <v>10</v>
      </c>
      <c r="AB63" t="s">
        <v>30</v>
      </c>
      <c r="AD63" t="s">
        <v>32</v>
      </c>
    </row>
    <row r="64" spans="1:30" ht="12.75" customHeight="1" x14ac:dyDescent="0.2">
      <c r="A64" s="32" t="s">
        <v>38</v>
      </c>
      <c r="B64" s="32"/>
      <c r="C64" s="33">
        <v>40939.43</v>
      </c>
      <c r="D64" s="33"/>
      <c r="E64">
        <f t="shared" si="6"/>
        <v>-2245.9928828480115</v>
      </c>
      <c r="F64">
        <f t="shared" si="7"/>
        <v>-2246</v>
      </c>
      <c r="G64">
        <f t="shared" si="8"/>
        <v>4.4994600029895082E-3</v>
      </c>
      <c r="I64">
        <f t="shared" si="5"/>
        <v>4.4994600029895082E-3</v>
      </c>
      <c r="Q64" s="28">
        <f t="shared" si="9"/>
        <v>25920.93</v>
      </c>
      <c r="AA64">
        <v>17</v>
      </c>
      <c r="AB64" t="s">
        <v>30</v>
      </c>
      <c r="AD64" t="s">
        <v>32</v>
      </c>
    </row>
    <row r="65" spans="1:30" ht="12.75" customHeight="1" x14ac:dyDescent="0.2">
      <c r="A65" s="29" t="s">
        <v>38</v>
      </c>
      <c r="B65" s="29"/>
      <c r="C65" s="31">
        <v>40953.322</v>
      </c>
      <c r="D65" s="31"/>
      <c r="E65">
        <f t="shared" si="6"/>
        <v>-2224.0188069744004</v>
      </c>
      <c r="F65">
        <f t="shared" si="7"/>
        <v>-2224</v>
      </c>
      <c r="G65">
        <f t="shared" si="8"/>
        <v>-1.1889760004123673E-2</v>
      </c>
      <c r="I65">
        <f t="shared" si="5"/>
        <v>-1.1889760004123673E-2</v>
      </c>
      <c r="Q65" s="28">
        <f t="shared" si="9"/>
        <v>25934.822</v>
      </c>
      <c r="AA65">
        <v>11</v>
      </c>
      <c r="AB65" t="s">
        <v>30</v>
      </c>
      <c r="AD65" t="s">
        <v>32</v>
      </c>
    </row>
    <row r="66" spans="1:30" ht="12.75" customHeight="1" x14ac:dyDescent="0.2">
      <c r="A66" s="29" t="s">
        <v>39</v>
      </c>
      <c r="B66" s="29"/>
      <c r="C66" s="31">
        <v>41198.620999999999</v>
      </c>
      <c r="D66" s="31"/>
      <c r="E66">
        <f t="shared" si="6"/>
        <v>-1836.0099646391714</v>
      </c>
      <c r="F66">
        <f t="shared" si="7"/>
        <v>-1836</v>
      </c>
      <c r="G66">
        <f t="shared" si="8"/>
        <v>-6.2996400010888465E-3</v>
      </c>
      <c r="I66">
        <f t="shared" si="5"/>
        <v>-6.2996400010888465E-3</v>
      </c>
      <c r="Q66" s="28">
        <f t="shared" si="9"/>
        <v>26180.120999999999</v>
      </c>
      <c r="AA66">
        <v>9</v>
      </c>
      <c r="AB66" t="s">
        <v>30</v>
      </c>
      <c r="AD66" t="s">
        <v>32</v>
      </c>
    </row>
    <row r="67" spans="1:30" ht="12.75" customHeight="1" x14ac:dyDescent="0.2">
      <c r="A67" s="29" t="s">
        <v>40</v>
      </c>
      <c r="B67" s="29"/>
      <c r="C67" s="31">
        <v>41212.540999999997</v>
      </c>
      <c r="D67" s="31"/>
      <c r="E67">
        <f t="shared" si="6"/>
        <v>-1813.9915989495203</v>
      </c>
      <c r="F67">
        <f t="shared" si="7"/>
        <v>-1814</v>
      </c>
      <c r="G67">
        <f t="shared" si="8"/>
        <v>5.3111399975023232E-3</v>
      </c>
      <c r="I67">
        <f t="shared" si="5"/>
        <v>5.3111399975023232E-3</v>
      </c>
      <c r="Q67" s="28">
        <f t="shared" si="9"/>
        <v>26194.040999999997</v>
      </c>
      <c r="AA67">
        <v>11</v>
      </c>
      <c r="AB67" t="s">
        <v>30</v>
      </c>
      <c r="AD67" t="s">
        <v>32</v>
      </c>
    </row>
    <row r="68" spans="1:30" ht="12.75" customHeight="1" x14ac:dyDescent="0.2">
      <c r="A68" s="29" t="s">
        <v>41</v>
      </c>
      <c r="B68" s="29"/>
      <c r="C68" s="31">
        <v>41279.546999999999</v>
      </c>
      <c r="D68" s="31"/>
      <c r="E68">
        <f t="shared" si="6"/>
        <v>-1708.002905601749</v>
      </c>
      <c r="F68">
        <f t="shared" si="7"/>
        <v>-1708</v>
      </c>
      <c r="G68">
        <f t="shared" si="8"/>
        <v>-1.8369200042798184E-3</v>
      </c>
      <c r="I68">
        <f t="shared" si="5"/>
        <v>-1.8369200042798184E-3</v>
      </c>
      <c r="Q68" s="28">
        <f t="shared" si="9"/>
        <v>26261.046999999999</v>
      </c>
      <c r="AA68">
        <v>10</v>
      </c>
      <c r="AB68" t="s">
        <v>30</v>
      </c>
    </row>
    <row r="69" spans="1:30" ht="12.75" customHeight="1" x14ac:dyDescent="0.2">
      <c r="A69" s="55" t="s">
        <v>227</v>
      </c>
      <c r="B69" s="57" t="s">
        <v>43</v>
      </c>
      <c r="C69" s="56">
        <v>41328.228999999999</v>
      </c>
      <c r="D69" s="56" t="s">
        <v>75</v>
      </c>
      <c r="E69">
        <f t="shared" si="6"/>
        <v>-1630.9987332954454</v>
      </c>
      <c r="F69">
        <f t="shared" si="7"/>
        <v>-1631</v>
      </c>
      <c r="G69">
        <f t="shared" si="8"/>
        <v>8.0080999759957194E-4</v>
      </c>
      <c r="I69">
        <f t="shared" si="5"/>
        <v>8.0080999759957194E-4</v>
      </c>
      <c r="Q69" s="28">
        <f t="shared" si="9"/>
        <v>26309.728999999999</v>
      </c>
    </row>
    <row r="70" spans="1:30" ht="12.75" customHeight="1" x14ac:dyDescent="0.2">
      <c r="A70" s="55" t="s">
        <v>227</v>
      </c>
      <c r="B70" s="57" t="s">
        <v>43</v>
      </c>
      <c r="C70" s="56">
        <v>41350.341</v>
      </c>
      <c r="D70" s="56" t="s">
        <v>75</v>
      </c>
      <c r="E70">
        <f t="shared" si="6"/>
        <v>-1596.0224328550971</v>
      </c>
      <c r="F70">
        <f t="shared" si="7"/>
        <v>-1596</v>
      </c>
      <c r="G70">
        <f t="shared" si="8"/>
        <v>-1.4182040002197027E-2</v>
      </c>
      <c r="I70">
        <f t="shared" si="5"/>
        <v>-1.4182040002197027E-2</v>
      </c>
      <c r="Q70" s="28">
        <f t="shared" si="9"/>
        <v>26331.841</v>
      </c>
    </row>
    <row r="71" spans="1:30" ht="12.75" customHeight="1" x14ac:dyDescent="0.2">
      <c r="A71" s="55" t="s">
        <v>227</v>
      </c>
      <c r="B71" s="57" t="s">
        <v>43</v>
      </c>
      <c r="C71" s="56">
        <v>41352.25</v>
      </c>
      <c r="D71" s="56" t="s">
        <v>75</v>
      </c>
      <c r="E71">
        <f t="shared" si="6"/>
        <v>-1593.002816468492</v>
      </c>
      <c r="F71">
        <f t="shared" si="7"/>
        <v>-1593</v>
      </c>
      <c r="G71">
        <f t="shared" si="8"/>
        <v>-1.7805699972086586E-3</v>
      </c>
      <c r="I71">
        <f t="shared" si="5"/>
        <v>-1.7805699972086586E-3</v>
      </c>
      <c r="Q71" s="28">
        <f t="shared" si="9"/>
        <v>26333.75</v>
      </c>
    </row>
    <row r="72" spans="1:30" ht="12.75" customHeight="1" x14ac:dyDescent="0.2">
      <c r="A72" s="55" t="s">
        <v>234</v>
      </c>
      <c r="B72" s="57" t="s">
        <v>43</v>
      </c>
      <c r="C72" s="56">
        <v>41369.296999999999</v>
      </c>
      <c r="D72" s="56" t="s">
        <v>75</v>
      </c>
      <c r="E72">
        <f t="shared" si="6"/>
        <v>-1566.0382273943901</v>
      </c>
      <c r="F72">
        <f t="shared" si="7"/>
        <v>-1566</v>
      </c>
      <c r="G72">
        <f t="shared" si="8"/>
        <v>-2.4167340001440607E-2</v>
      </c>
      <c r="I72">
        <f t="shared" si="5"/>
        <v>-2.4167340001440607E-2</v>
      </c>
      <c r="Q72" s="28">
        <f t="shared" si="9"/>
        <v>26350.796999999999</v>
      </c>
    </row>
    <row r="73" spans="1:30" ht="12.75" customHeight="1" x14ac:dyDescent="0.2">
      <c r="A73" s="55" t="s">
        <v>238</v>
      </c>
      <c r="B73" s="57" t="s">
        <v>43</v>
      </c>
      <c r="C73" s="56">
        <v>41571.608999999997</v>
      </c>
      <c r="D73" s="56" t="s">
        <v>75</v>
      </c>
      <c r="E73">
        <f t="shared" si="6"/>
        <v>-1246.0253251382683</v>
      </c>
      <c r="F73">
        <f t="shared" si="7"/>
        <v>-1246</v>
      </c>
      <c r="G73">
        <f t="shared" si="8"/>
        <v>-1.6010540006391238E-2</v>
      </c>
      <c r="I73">
        <f t="shared" si="5"/>
        <v>-1.6010540006391238E-2</v>
      </c>
      <c r="Q73" s="28">
        <f t="shared" si="9"/>
        <v>26553.108999999997</v>
      </c>
    </row>
    <row r="74" spans="1:30" ht="12.75" customHeight="1" x14ac:dyDescent="0.2">
      <c r="A74" s="55" t="s">
        <v>238</v>
      </c>
      <c r="B74" s="57" t="s">
        <v>43</v>
      </c>
      <c r="C74" s="56">
        <v>41585.53</v>
      </c>
      <c r="D74" s="56" t="s">
        <v>75</v>
      </c>
      <c r="E74">
        <f t="shared" si="6"/>
        <v>-1224.0053776694667</v>
      </c>
      <c r="F74">
        <f t="shared" si="7"/>
        <v>-1224</v>
      </c>
      <c r="G74">
        <f t="shared" si="8"/>
        <v>-3.3997600039583631E-3</v>
      </c>
      <c r="I74">
        <f t="shared" si="5"/>
        <v>-3.3997600039583631E-3</v>
      </c>
      <c r="Q74" s="28">
        <f t="shared" si="9"/>
        <v>26567.03</v>
      </c>
    </row>
    <row r="75" spans="1:30" ht="12.75" customHeight="1" x14ac:dyDescent="0.2">
      <c r="A75" s="55" t="s">
        <v>243</v>
      </c>
      <c r="B75" s="57" t="s">
        <v>43</v>
      </c>
      <c r="C75" s="56">
        <v>41595.631999999998</v>
      </c>
      <c r="D75" s="56" t="s">
        <v>75</v>
      </c>
      <c r="E75">
        <f t="shared" si="6"/>
        <v>-1208.0262447530256</v>
      </c>
      <c r="F75">
        <f t="shared" si="7"/>
        <v>-1208</v>
      </c>
      <c r="G75">
        <f t="shared" si="8"/>
        <v>-1.6591920000792015E-2</v>
      </c>
      <c r="I75">
        <f t="shared" si="5"/>
        <v>-1.6591920000792015E-2</v>
      </c>
      <c r="Q75" s="28">
        <f t="shared" si="9"/>
        <v>26577.131999999998</v>
      </c>
    </row>
    <row r="76" spans="1:30" ht="12.75" customHeight="1" x14ac:dyDescent="0.2">
      <c r="A76" s="55" t="s">
        <v>243</v>
      </c>
      <c r="B76" s="57" t="s">
        <v>43</v>
      </c>
      <c r="C76" s="56">
        <v>41623.461000000003</v>
      </c>
      <c r="D76" s="56" t="s">
        <v>75</v>
      </c>
      <c r="E76">
        <f t="shared" si="6"/>
        <v>-1164.0069129442977</v>
      </c>
      <c r="F76">
        <f t="shared" si="7"/>
        <v>-1164</v>
      </c>
      <c r="G76">
        <f t="shared" si="8"/>
        <v>-4.3703599949367344E-3</v>
      </c>
      <c r="I76">
        <f t="shared" si="5"/>
        <v>-4.3703599949367344E-3</v>
      </c>
      <c r="Q76" s="28">
        <f t="shared" si="9"/>
        <v>26604.961000000003</v>
      </c>
    </row>
    <row r="77" spans="1:30" ht="12.75" customHeight="1" x14ac:dyDescent="0.2">
      <c r="A77" s="55" t="s">
        <v>243</v>
      </c>
      <c r="B77" s="57" t="s">
        <v>43</v>
      </c>
      <c r="C77" s="56">
        <v>41649.4</v>
      </c>
      <c r="D77" s="56" t="s">
        <v>75</v>
      </c>
      <c r="E77">
        <f t="shared" si="6"/>
        <v>-1122.9771437184429</v>
      </c>
      <c r="F77">
        <f t="shared" si="7"/>
        <v>-1123</v>
      </c>
      <c r="G77">
        <f t="shared" si="8"/>
        <v>1.4449729998887051E-2</v>
      </c>
      <c r="I77">
        <f t="shared" si="5"/>
        <v>1.4449729998887051E-2</v>
      </c>
      <c r="Q77" s="28">
        <f t="shared" si="9"/>
        <v>26630.9</v>
      </c>
    </row>
    <row r="78" spans="1:30" ht="12.75" customHeight="1" x14ac:dyDescent="0.2">
      <c r="A78" s="55" t="s">
        <v>251</v>
      </c>
      <c r="B78" s="57" t="s">
        <v>43</v>
      </c>
      <c r="C78" s="56">
        <v>41673.409</v>
      </c>
      <c r="D78" s="56" t="s">
        <v>75</v>
      </c>
      <c r="E78">
        <f t="shared" si="6"/>
        <v>-1085.0002082412259</v>
      </c>
      <c r="F78">
        <f t="shared" si="7"/>
        <v>-1085</v>
      </c>
      <c r="G78">
        <f t="shared" si="8"/>
        <v>-1.3164999836590141E-4</v>
      </c>
      <c r="I78">
        <f t="shared" si="5"/>
        <v>-1.3164999836590141E-4</v>
      </c>
      <c r="Q78" s="28">
        <f t="shared" si="9"/>
        <v>26654.909</v>
      </c>
    </row>
    <row r="79" spans="1:30" ht="12.75" customHeight="1" x14ac:dyDescent="0.2">
      <c r="A79" s="55" t="s">
        <v>251</v>
      </c>
      <c r="B79" s="57" t="s">
        <v>43</v>
      </c>
      <c r="C79" s="56">
        <v>41694.279000000002</v>
      </c>
      <c r="D79" s="56" t="s">
        <v>75</v>
      </c>
      <c r="E79">
        <f t="shared" si="6"/>
        <v>-1051.9884774981847</v>
      </c>
      <c r="F79">
        <f t="shared" si="7"/>
        <v>-1052</v>
      </c>
      <c r="G79">
        <f t="shared" si="8"/>
        <v>7.2845200047595426E-3</v>
      </c>
      <c r="I79">
        <f t="shared" si="5"/>
        <v>7.2845200047595426E-3</v>
      </c>
      <c r="Q79" s="28">
        <f t="shared" si="9"/>
        <v>26675.779000000002</v>
      </c>
    </row>
    <row r="80" spans="1:30" ht="12.75" customHeight="1" x14ac:dyDescent="0.2">
      <c r="A80" s="55" t="s">
        <v>251</v>
      </c>
      <c r="B80" s="57" t="s">
        <v>43</v>
      </c>
      <c r="C80" s="56">
        <v>41699.324999999997</v>
      </c>
      <c r="D80" s="56" t="s">
        <v>75</v>
      </c>
      <c r="E80">
        <f t="shared" si="6"/>
        <v>-1044.0068199356933</v>
      </c>
      <c r="F80">
        <f t="shared" si="7"/>
        <v>-1044</v>
      </c>
      <c r="G80">
        <f t="shared" si="8"/>
        <v>-4.311560005589854E-3</v>
      </c>
      <c r="I80">
        <f t="shared" si="5"/>
        <v>-4.311560005589854E-3</v>
      </c>
      <c r="Q80" s="28">
        <f t="shared" si="9"/>
        <v>26680.824999999997</v>
      </c>
    </row>
    <row r="81" spans="1:17" ht="12.75" customHeight="1" x14ac:dyDescent="0.2">
      <c r="A81" s="55" t="s">
        <v>259</v>
      </c>
      <c r="B81" s="57" t="s">
        <v>43</v>
      </c>
      <c r="C81" s="56">
        <v>42298.644</v>
      </c>
      <c r="D81" s="56" t="s">
        <v>75</v>
      </c>
      <c r="E81">
        <f t="shared" si="6"/>
        <v>-96.016524909992938</v>
      </c>
      <c r="F81">
        <f t="shared" si="7"/>
        <v>-96</v>
      </c>
      <c r="G81">
        <f t="shared" si="8"/>
        <v>-1.0447040003782604E-2</v>
      </c>
      <c r="I81">
        <f t="shared" si="5"/>
        <v>-1.0447040003782604E-2</v>
      </c>
      <c r="Q81" s="28">
        <f t="shared" si="9"/>
        <v>27280.144</v>
      </c>
    </row>
    <row r="82" spans="1:17" ht="12.75" customHeight="1" x14ac:dyDescent="0.2">
      <c r="A82" s="32" t="s">
        <v>14</v>
      </c>
      <c r="B82" s="32"/>
      <c r="C82" s="33">
        <v>42359.345600000001</v>
      </c>
      <c r="D82" s="33" t="s">
        <v>16</v>
      </c>
      <c r="E82">
        <f t="shared" si="6"/>
        <v>0</v>
      </c>
      <c r="F82">
        <f t="shared" si="7"/>
        <v>0</v>
      </c>
      <c r="G82">
        <f t="shared" si="8"/>
        <v>0</v>
      </c>
      <c r="H82">
        <f>+G82</f>
        <v>0</v>
      </c>
      <c r="Q82" s="28">
        <f t="shared" si="9"/>
        <v>27340.845600000001</v>
      </c>
    </row>
    <row r="83" spans="1:17" ht="12.75" customHeight="1" x14ac:dyDescent="0.2">
      <c r="A83" s="55" t="s">
        <v>264</v>
      </c>
      <c r="B83" s="57" t="s">
        <v>54</v>
      </c>
      <c r="C83" s="56">
        <v>42360.2961</v>
      </c>
      <c r="D83" s="56" t="s">
        <v>75</v>
      </c>
      <c r="E83">
        <f t="shared" si="6"/>
        <v>1.5034810767237237</v>
      </c>
      <c r="F83">
        <f t="shared" si="7"/>
        <v>1.5</v>
      </c>
      <c r="G83">
        <f t="shared" si="8"/>
        <v>2.2007349980412982E-3</v>
      </c>
      <c r="J83">
        <f>+G83</f>
        <v>2.2007349980412982E-3</v>
      </c>
      <c r="Q83" s="28">
        <f t="shared" si="9"/>
        <v>27341.7961</v>
      </c>
    </row>
    <row r="84" spans="1:17" ht="12.75" customHeight="1" x14ac:dyDescent="0.2">
      <c r="A84" s="55" t="s">
        <v>264</v>
      </c>
      <c r="B84" s="57" t="s">
        <v>43</v>
      </c>
      <c r="C84" s="56">
        <v>42366.3001</v>
      </c>
      <c r="D84" s="56" t="s">
        <v>75</v>
      </c>
      <c r="E84">
        <f t="shared" si="6"/>
        <v>11.000483059532623</v>
      </c>
      <c r="F84">
        <f t="shared" si="7"/>
        <v>11</v>
      </c>
      <c r="G84">
        <f t="shared" si="8"/>
        <v>3.0538999999407679E-4</v>
      </c>
      <c r="J84">
        <f>+G84</f>
        <v>3.0538999999407679E-4</v>
      </c>
      <c r="Q84" s="28">
        <f t="shared" si="9"/>
        <v>27347.8001</v>
      </c>
    </row>
    <row r="85" spans="1:17" ht="12.75" customHeight="1" x14ac:dyDescent="0.2">
      <c r="A85" s="55" t="s">
        <v>273</v>
      </c>
      <c r="B85" s="57" t="s">
        <v>43</v>
      </c>
      <c r="C85" s="56">
        <v>42395.377999999997</v>
      </c>
      <c r="D85" s="56" t="s">
        <v>75</v>
      </c>
      <c r="E85">
        <f t="shared" ref="E85:E116" si="10">+(C85-C$7)/C$8</f>
        <v>56.995298841652719</v>
      </c>
      <c r="F85">
        <f t="shared" ref="F85:F116" si="11">ROUND(2*E85,0)/2</f>
        <v>57</v>
      </c>
      <c r="G85">
        <f t="shared" ref="G85:G116" si="12">+C85-(C$7+F85*C$8)</f>
        <v>-2.9720700040343218E-3</v>
      </c>
      <c r="I85">
        <f>+G85</f>
        <v>-2.9720700040343218E-3</v>
      </c>
      <c r="Q85" s="28">
        <f t="shared" ref="Q85:Q116" si="13">+C85-15018.5</f>
        <v>27376.877999999997</v>
      </c>
    </row>
    <row r="86" spans="1:17" ht="12.75" customHeight="1" x14ac:dyDescent="0.2">
      <c r="A86" s="55" t="s">
        <v>264</v>
      </c>
      <c r="B86" s="57" t="s">
        <v>54</v>
      </c>
      <c r="C86" s="56">
        <v>42400.121800000001</v>
      </c>
      <c r="D86" s="56" t="s">
        <v>75</v>
      </c>
      <c r="E86">
        <f t="shared" si="10"/>
        <v>64.498942746729185</v>
      </c>
      <c r="F86">
        <f t="shared" si="11"/>
        <v>64.5</v>
      </c>
      <c r="G86">
        <f t="shared" si="12"/>
        <v>-6.6839499777415767E-4</v>
      </c>
      <c r="J86">
        <f>+G86</f>
        <v>-6.6839499777415767E-4</v>
      </c>
      <c r="Q86" s="28">
        <f t="shared" si="13"/>
        <v>27381.621800000001</v>
      </c>
    </row>
    <row r="87" spans="1:17" ht="12.75" customHeight="1" x14ac:dyDescent="0.2">
      <c r="A87" s="55" t="s">
        <v>273</v>
      </c>
      <c r="B87" s="57" t="s">
        <v>43</v>
      </c>
      <c r="C87" s="56">
        <v>42402.334000000003</v>
      </c>
      <c r="D87" s="56" t="s">
        <v>75</v>
      </c>
      <c r="E87">
        <f t="shared" si="10"/>
        <v>67.998154569911009</v>
      </c>
      <c r="F87">
        <f t="shared" si="11"/>
        <v>68</v>
      </c>
      <c r="G87">
        <f t="shared" si="12"/>
        <v>-1.1666799982776865E-3</v>
      </c>
      <c r="I87">
        <f t="shared" ref="I87:I95" si="14">+G87</f>
        <v>-1.1666799982776865E-3</v>
      </c>
      <c r="Q87" s="28">
        <f t="shared" si="13"/>
        <v>27383.834000000003</v>
      </c>
    </row>
    <row r="88" spans="1:17" ht="12.75" customHeight="1" x14ac:dyDescent="0.2">
      <c r="A88" s="55" t="s">
        <v>273</v>
      </c>
      <c r="B88" s="57" t="s">
        <v>43</v>
      </c>
      <c r="C88" s="56">
        <v>42402.347000000002</v>
      </c>
      <c r="D88" s="56" t="s">
        <v>75</v>
      </c>
      <c r="E88">
        <f t="shared" si="10"/>
        <v>68.018717698786276</v>
      </c>
      <c r="F88">
        <f t="shared" si="11"/>
        <v>68</v>
      </c>
      <c r="G88">
        <f t="shared" si="12"/>
        <v>1.1833320000732783E-2</v>
      </c>
      <c r="I88">
        <f t="shared" si="14"/>
        <v>1.1833320000732783E-2</v>
      </c>
      <c r="Q88" s="28">
        <f t="shared" si="13"/>
        <v>27383.847000000002</v>
      </c>
    </row>
    <row r="89" spans="1:17" ht="12.75" customHeight="1" x14ac:dyDescent="0.2">
      <c r="A89" s="55" t="s">
        <v>286</v>
      </c>
      <c r="B89" s="57" t="s">
        <v>43</v>
      </c>
      <c r="C89" s="56">
        <v>42414.33</v>
      </c>
      <c r="D89" s="56" t="s">
        <v>75</v>
      </c>
      <c r="E89">
        <f t="shared" si="10"/>
        <v>86.973177185792494</v>
      </c>
      <c r="F89">
        <f t="shared" si="11"/>
        <v>87</v>
      </c>
      <c r="G89">
        <f t="shared" si="12"/>
        <v>-1.6957369996816851E-2</v>
      </c>
      <c r="I89">
        <f t="shared" si="14"/>
        <v>-1.6957369996816851E-2</v>
      </c>
      <c r="Q89" s="28">
        <f t="shared" si="13"/>
        <v>27395.83</v>
      </c>
    </row>
    <row r="90" spans="1:17" ht="12.75" customHeight="1" x14ac:dyDescent="0.2">
      <c r="A90" s="55" t="s">
        <v>286</v>
      </c>
      <c r="B90" s="57" t="s">
        <v>43</v>
      </c>
      <c r="C90" s="56">
        <v>42414.332999999999</v>
      </c>
      <c r="D90" s="56" t="s">
        <v>75</v>
      </c>
      <c r="E90">
        <f t="shared" si="10"/>
        <v>86.977922523220812</v>
      </c>
      <c r="F90">
        <f t="shared" si="11"/>
        <v>87</v>
      </c>
      <c r="G90">
        <f t="shared" si="12"/>
        <v>-1.395736999984365E-2</v>
      </c>
      <c r="I90">
        <f t="shared" si="14"/>
        <v>-1.395736999984365E-2</v>
      </c>
      <c r="Q90" s="28">
        <f t="shared" si="13"/>
        <v>27395.832999999999</v>
      </c>
    </row>
    <row r="91" spans="1:17" ht="12.75" customHeight="1" x14ac:dyDescent="0.2">
      <c r="A91" s="55" t="s">
        <v>286</v>
      </c>
      <c r="B91" s="57" t="s">
        <v>43</v>
      </c>
      <c r="C91" s="56">
        <v>42433.339</v>
      </c>
      <c r="D91" s="56" t="s">
        <v>75</v>
      </c>
      <c r="E91">
        <f t="shared" si="10"/>
        <v>117.04121694115103</v>
      </c>
      <c r="F91">
        <f t="shared" si="11"/>
        <v>117</v>
      </c>
      <c r="G91">
        <f t="shared" si="12"/>
        <v>2.6057329996547196E-2</v>
      </c>
      <c r="I91">
        <f t="shared" si="14"/>
        <v>2.6057329996547196E-2</v>
      </c>
      <c r="Q91" s="28">
        <f t="shared" si="13"/>
        <v>27414.839</v>
      </c>
    </row>
    <row r="92" spans="1:17" ht="12.75" customHeight="1" x14ac:dyDescent="0.2">
      <c r="A92" s="55" t="s">
        <v>294</v>
      </c>
      <c r="B92" s="57" t="s">
        <v>43</v>
      </c>
      <c r="C92" s="56">
        <v>42452.275999999998</v>
      </c>
      <c r="D92" s="56" t="s">
        <v>75</v>
      </c>
      <c r="E92">
        <f t="shared" si="10"/>
        <v>146.99536859811465</v>
      </c>
      <c r="F92">
        <f t="shared" si="11"/>
        <v>147</v>
      </c>
      <c r="G92">
        <f t="shared" si="12"/>
        <v>-2.9279700029292144E-3</v>
      </c>
      <c r="I92">
        <f t="shared" si="14"/>
        <v>-2.9279700029292144E-3</v>
      </c>
      <c r="Q92" s="28">
        <f t="shared" si="13"/>
        <v>27433.775999999998</v>
      </c>
    </row>
    <row r="93" spans="1:17" ht="12.75" customHeight="1" x14ac:dyDescent="0.2">
      <c r="A93" s="55" t="s">
        <v>294</v>
      </c>
      <c r="B93" s="57" t="s">
        <v>43</v>
      </c>
      <c r="C93" s="56">
        <v>42452.290999999997</v>
      </c>
      <c r="D93" s="56" t="s">
        <v>75</v>
      </c>
      <c r="E93">
        <f t="shared" si="10"/>
        <v>147.01909528527929</v>
      </c>
      <c r="F93">
        <f t="shared" si="11"/>
        <v>147</v>
      </c>
      <c r="G93">
        <f t="shared" si="12"/>
        <v>1.2072029996488709E-2</v>
      </c>
      <c r="I93">
        <f t="shared" si="14"/>
        <v>1.2072029996488709E-2</v>
      </c>
      <c r="Q93" s="28">
        <f t="shared" si="13"/>
        <v>27433.790999999997</v>
      </c>
    </row>
    <row r="94" spans="1:17" ht="12.75" customHeight="1" x14ac:dyDescent="0.2">
      <c r="A94" s="55" t="s">
        <v>294</v>
      </c>
      <c r="B94" s="57" t="s">
        <v>43</v>
      </c>
      <c r="C94" s="56">
        <v>42464.288999999997</v>
      </c>
      <c r="D94" s="56" t="s">
        <v>75</v>
      </c>
      <c r="E94">
        <f t="shared" si="10"/>
        <v>165.99728145945016</v>
      </c>
      <c r="F94">
        <f t="shared" si="11"/>
        <v>166</v>
      </c>
      <c r="G94">
        <f t="shared" si="12"/>
        <v>-1.718660001643002E-3</v>
      </c>
      <c r="I94">
        <f t="shared" si="14"/>
        <v>-1.718660001643002E-3</v>
      </c>
      <c r="Q94" s="28">
        <f t="shared" si="13"/>
        <v>27445.788999999997</v>
      </c>
    </row>
    <row r="95" spans="1:17" ht="12.75" customHeight="1" x14ac:dyDescent="0.2">
      <c r="A95" s="55" t="s">
        <v>294</v>
      </c>
      <c r="B95" s="57" t="s">
        <v>43</v>
      </c>
      <c r="C95" s="56">
        <v>42464.290999999997</v>
      </c>
      <c r="D95" s="56" t="s">
        <v>75</v>
      </c>
      <c r="E95">
        <f t="shared" si="10"/>
        <v>166.00044501773957</v>
      </c>
      <c r="F95">
        <f t="shared" si="11"/>
        <v>166</v>
      </c>
      <c r="G95">
        <f t="shared" si="12"/>
        <v>2.8133999876445159E-4</v>
      </c>
      <c r="I95">
        <f t="shared" si="14"/>
        <v>2.8133999876445159E-4</v>
      </c>
      <c r="Q95" s="28">
        <f t="shared" si="13"/>
        <v>27445.790999999997</v>
      </c>
    </row>
    <row r="96" spans="1:17" ht="12.75" customHeight="1" x14ac:dyDescent="0.2">
      <c r="A96" s="55" t="s">
        <v>264</v>
      </c>
      <c r="B96" s="57" t="s">
        <v>43</v>
      </c>
      <c r="C96" s="56">
        <v>42765.217499999999</v>
      </c>
      <c r="D96" s="56" t="s">
        <v>75</v>
      </c>
      <c r="E96">
        <f t="shared" si="10"/>
        <v>641.99970670650839</v>
      </c>
      <c r="F96">
        <f t="shared" si="11"/>
        <v>642</v>
      </c>
      <c r="G96">
        <f t="shared" si="12"/>
        <v>-1.8542000179877505E-4</v>
      </c>
      <c r="J96">
        <f>+G96</f>
        <v>-1.8542000179877505E-4</v>
      </c>
      <c r="Q96" s="28">
        <f t="shared" si="13"/>
        <v>27746.717499999999</v>
      </c>
    </row>
    <row r="97" spans="1:17" x14ac:dyDescent="0.2">
      <c r="A97" s="55" t="s">
        <v>308</v>
      </c>
      <c r="B97" s="57" t="s">
        <v>43</v>
      </c>
      <c r="C97" s="56">
        <v>42770.29</v>
      </c>
      <c r="D97" s="56" t="s">
        <v>75</v>
      </c>
      <c r="E97">
        <f t="shared" si="10"/>
        <v>650.023281416337</v>
      </c>
      <c r="F97">
        <f t="shared" si="11"/>
        <v>650</v>
      </c>
      <c r="G97">
        <f t="shared" si="12"/>
        <v>1.4718500002345536E-2</v>
      </c>
      <c r="I97">
        <f t="shared" ref="I97:I103" si="15">+G97</f>
        <v>1.4718500002345536E-2</v>
      </c>
      <c r="Q97" s="28">
        <f t="shared" si="13"/>
        <v>27751.79</v>
      </c>
    </row>
    <row r="98" spans="1:17" x14ac:dyDescent="0.2">
      <c r="A98" s="55" t="s">
        <v>308</v>
      </c>
      <c r="B98" s="57" t="s">
        <v>43</v>
      </c>
      <c r="C98" s="56">
        <v>42777.233</v>
      </c>
      <c r="D98" s="56" t="s">
        <v>75</v>
      </c>
      <c r="E98">
        <f t="shared" si="10"/>
        <v>661.00557401570848</v>
      </c>
      <c r="F98">
        <f t="shared" si="11"/>
        <v>661</v>
      </c>
      <c r="G98">
        <f t="shared" si="12"/>
        <v>3.5238900018157437E-3</v>
      </c>
      <c r="I98">
        <f t="shared" si="15"/>
        <v>3.5238900018157437E-3</v>
      </c>
      <c r="Q98" s="28">
        <f t="shared" si="13"/>
        <v>27758.733</v>
      </c>
    </row>
    <row r="99" spans="1:17" x14ac:dyDescent="0.2">
      <c r="A99" s="55" t="s">
        <v>313</v>
      </c>
      <c r="B99" s="57" t="s">
        <v>43</v>
      </c>
      <c r="C99" s="56">
        <v>42780.38</v>
      </c>
      <c r="D99" s="56" t="s">
        <v>75</v>
      </c>
      <c r="E99">
        <f t="shared" si="10"/>
        <v>665.98343298304178</v>
      </c>
      <c r="F99">
        <f t="shared" si="11"/>
        <v>666</v>
      </c>
      <c r="G99">
        <f t="shared" si="12"/>
        <v>-1.0473660004208796E-2</v>
      </c>
      <c r="I99">
        <f t="shared" si="15"/>
        <v>-1.0473660004208796E-2</v>
      </c>
      <c r="Q99" s="28">
        <f t="shared" si="13"/>
        <v>27761.879999999997</v>
      </c>
    </row>
    <row r="100" spans="1:17" x14ac:dyDescent="0.2">
      <c r="A100" s="55" t="s">
        <v>313</v>
      </c>
      <c r="B100" s="57" t="s">
        <v>43</v>
      </c>
      <c r="C100" s="56">
        <v>42782.294999999998</v>
      </c>
      <c r="D100" s="56" t="s">
        <v>75</v>
      </c>
      <c r="E100">
        <f t="shared" si="10"/>
        <v>669.01254004451494</v>
      </c>
      <c r="F100">
        <f t="shared" si="11"/>
        <v>669</v>
      </c>
      <c r="G100">
        <f t="shared" si="12"/>
        <v>7.9278099947259761E-3</v>
      </c>
      <c r="I100">
        <f t="shared" si="15"/>
        <v>7.9278099947259761E-3</v>
      </c>
      <c r="Q100" s="28">
        <f t="shared" si="13"/>
        <v>27763.794999999998</v>
      </c>
    </row>
    <row r="101" spans="1:17" x14ac:dyDescent="0.2">
      <c r="A101" s="55" t="s">
        <v>313</v>
      </c>
      <c r="B101" s="57" t="s">
        <v>43</v>
      </c>
      <c r="C101" s="56">
        <v>42787.330999999998</v>
      </c>
      <c r="D101" s="56" t="s">
        <v>75</v>
      </c>
      <c r="E101">
        <f t="shared" si="10"/>
        <v>676.97837981557086</v>
      </c>
      <c r="F101">
        <f t="shared" si="11"/>
        <v>677</v>
      </c>
      <c r="G101">
        <f t="shared" si="12"/>
        <v>-1.3668270003108773E-2</v>
      </c>
      <c r="I101">
        <f t="shared" si="15"/>
        <v>-1.3668270003108773E-2</v>
      </c>
      <c r="Q101" s="28">
        <f t="shared" si="13"/>
        <v>27768.830999999998</v>
      </c>
    </row>
    <row r="102" spans="1:17" x14ac:dyDescent="0.2">
      <c r="A102" s="55" t="s">
        <v>313</v>
      </c>
      <c r="B102" s="57" t="s">
        <v>43</v>
      </c>
      <c r="C102" s="56">
        <v>42787.347000000002</v>
      </c>
      <c r="D102" s="56" t="s">
        <v>75</v>
      </c>
      <c r="E102">
        <f t="shared" si="10"/>
        <v>677.00368828188596</v>
      </c>
      <c r="F102">
        <f t="shared" si="11"/>
        <v>677</v>
      </c>
      <c r="G102">
        <f t="shared" si="12"/>
        <v>2.3317300001508556E-3</v>
      </c>
      <c r="I102">
        <f t="shared" si="15"/>
        <v>2.3317300001508556E-3</v>
      </c>
      <c r="Q102" s="28">
        <f t="shared" si="13"/>
        <v>27768.847000000002</v>
      </c>
    </row>
    <row r="103" spans="1:17" x14ac:dyDescent="0.2">
      <c r="A103" s="55" t="s">
        <v>313</v>
      </c>
      <c r="B103" s="57" t="s">
        <v>43</v>
      </c>
      <c r="C103" s="56">
        <v>42806.313999999998</v>
      </c>
      <c r="D103" s="56" t="s">
        <v>75</v>
      </c>
      <c r="E103">
        <f t="shared" si="10"/>
        <v>707.00529331317887</v>
      </c>
      <c r="F103">
        <f t="shared" si="11"/>
        <v>707</v>
      </c>
      <c r="G103">
        <f t="shared" si="12"/>
        <v>3.346429999510292E-3</v>
      </c>
      <c r="I103">
        <f t="shared" si="15"/>
        <v>3.346429999510292E-3</v>
      </c>
      <c r="Q103" s="28">
        <f t="shared" si="13"/>
        <v>27787.813999999998</v>
      </c>
    </row>
    <row r="104" spans="1:17" x14ac:dyDescent="0.2">
      <c r="A104" s="55" t="s">
        <v>264</v>
      </c>
      <c r="B104" s="57" t="s">
        <v>43</v>
      </c>
      <c r="C104" s="56">
        <v>42815.1613</v>
      </c>
      <c r="D104" s="56" t="s">
        <v>75</v>
      </c>
      <c r="E104">
        <f t="shared" si="10"/>
        <v>720.99976793718054</v>
      </c>
      <c r="F104">
        <f t="shared" si="11"/>
        <v>721</v>
      </c>
      <c r="G104">
        <f t="shared" si="12"/>
        <v>-1.4671000099042431E-4</v>
      </c>
      <c r="J104">
        <f>+G104</f>
        <v>-1.4671000099042431E-4</v>
      </c>
      <c r="Q104" s="28">
        <f t="shared" si="13"/>
        <v>27796.6613</v>
      </c>
    </row>
    <row r="105" spans="1:17" x14ac:dyDescent="0.2">
      <c r="A105" s="55" t="s">
        <v>330</v>
      </c>
      <c r="B105" s="57" t="s">
        <v>43</v>
      </c>
      <c r="C105" s="56">
        <v>43032.612000000001</v>
      </c>
      <c r="D105" s="56" t="s">
        <v>75</v>
      </c>
      <c r="E105">
        <f t="shared" si="10"/>
        <v>1064.958750126207</v>
      </c>
      <c r="F105">
        <f t="shared" si="11"/>
        <v>1065</v>
      </c>
      <c r="G105">
        <f t="shared" si="12"/>
        <v>-2.6078149996465072E-2</v>
      </c>
      <c r="I105">
        <f>+G105</f>
        <v>-2.6078149996465072E-2</v>
      </c>
      <c r="Q105" s="28">
        <f t="shared" si="13"/>
        <v>28014.112000000001</v>
      </c>
    </row>
    <row r="106" spans="1:17" x14ac:dyDescent="0.2">
      <c r="A106" s="55" t="s">
        <v>333</v>
      </c>
      <c r="B106" s="57" t="s">
        <v>43</v>
      </c>
      <c r="C106" s="56">
        <v>43507.428</v>
      </c>
      <c r="D106" s="56" t="s">
        <v>75</v>
      </c>
      <c r="E106">
        <f t="shared" si="10"/>
        <v>1816.0127963401924</v>
      </c>
      <c r="F106">
        <f t="shared" si="11"/>
        <v>1816</v>
      </c>
      <c r="G106">
        <f t="shared" si="12"/>
        <v>8.0898399974103086E-3</v>
      </c>
      <c r="I106">
        <f>+G106</f>
        <v>8.0898399974103086E-3</v>
      </c>
      <c r="Q106" s="28">
        <f t="shared" si="13"/>
        <v>28488.928</v>
      </c>
    </row>
    <row r="107" spans="1:17" x14ac:dyDescent="0.2">
      <c r="A107" s="55" t="s">
        <v>333</v>
      </c>
      <c r="B107" s="57" t="s">
        <v>43</v>
      </c>
      <c r="C107" s="56">
        <v>43514.392</v>
      </c>
      <c r="D107" s="56" t="s">
        <v>75</v>
      </c>
      <c r="E107">
        <f t="shared" si="10"/>
        <v>1827.0283063015968</v>
      </c>
      <c r="F107">
        <f t="shared" si="11"/>
        <v>1827</v>
      </c>
      <c r="G107">
        <f t="shared" si="12"/>
        <v>1.7895229997520801E-2</v>
      </c>
      <c r="I107">
        <f>+G107</f>
        <v>1.7895229997520801E-2</v>
      </c>
      <c r="Q107" s="28">
        <f t="shared" si="13"/>
        <v>28495.892</v>
      </c>
    </row>
    <row r="108" spans="1:17" ht="12.75" customHeight="1" x14ac:dyDescent="0.2">
      <c r="A108" s="31" t="s">
        <v>62</v>
      </c>
      <c r="B108" s="30" t="s">
        <v>43</v>
      </c>
      <c r="C108" s="31">
        <v>44249.616099999999</v>
      </c>
      <c r="D108" s="31" t="s">
        <v>63</v>
      </c>
      <c r="E108">
        <f t="shared" si="10"/>
        <v>2989.9904541210399</v>
      </c>
      <c r="F108">
        <f t="shared" si="11"/>
        <v>2990</v>
      </c>
      <c r="G108">
        <f t="shared" si="12"/>
        <v>-6.0348999977577478E-3</v>
      </c>
      <c r="J108">
        <f>+G108</f>
        <v>-6.0348999977577478E-3</v>
      </c>
      <c r="Q108" s="28">
        <f t="shared" si="13"/>
        <v>29231.116099999999</v>
      </c>
    </row>
    <row r="109" spans="1:17" x14ac:dyDescent="0.2">
      <c r="A109" s="55" t="s">
        <v>344</v>
      </c>
      <c r="B109" s="57" t="s">
        <v>43</v>
      </c>
      <c r="C109" s="56">
        <v>44659.290999999997</v>
      </c>
      <c r="D109" s="56" t="s">
        <v>75</v>
      </c>
      <c r="E109">
        <f t="shared" si="10"/>
        <v>3638.0056669135934</v>
      </c>
      <c r="F109">
        <f t="shared" si="11"/>
        <v>3638</v>
      </c>
      <c r="G109">
        <f t="shared" si="12"/>
        <v>3.5826199964503758E-3</v>
      </c>
      <c r="I109">
        <f t="shared" ref="I109:I119" si="16">+G109</f>
        <v>3.5826199964503758E-3</v>
      </c>
      <c r="Q109" s="28">
        <f t="shared" si="13"/>
        <v>29640.790999999997</v>
      </c>
    </row>
    <row r="110" spans="1:17" x14ac:dyDescent="0.2">
      <c r="A110" s="55" t="s">
        <v>348</v>
      </c>
      <c r="B110" s="57" t="s">
        <v>43</v>
      </c>
      <c r="C110" s="56">
        <v>46046.326000000001</v>
      </c>
      <c r="D110" s="56" t="s">
        <v>75</v>
      </c>
      <c r="E110">
        <f t="shared" si="10"/>
        <v>5831.988702427182</v>
      </c>
      <c r="F110">
        <f t="shared" si="11"/>
        <v>5832</v>
      </c>
      <c r="G110">
        <f t="shared" si="12"/>
        <v>-7.1423199988203123E-3</v>
      </c>
      <c r="I110">
        <f t="shared" si="16"/>
        <v>-7.1423199988203123E-3</v>
      </c>
      <c r="Q110" s="28">
        <f t="shared" si="13"/>
        <v>31027.826000000001</v>
      </c>
    </row>
    <row r="111" spans="1:17" x14ac:dyDescent="0.2">
      <c r="A111" s="55" t="s">
        <v>348</v>
      </c>
      <c r="B111" s="57" t="s">
        <v>43</v>
      </c>
      <c r="C111" s="56">
        <v>46101.321000000004</v>
      </c>
      <c r="D111" s="56" t="s">
        <v>75</v>
      </c>
      <c r="E111">
        <f t="shared" si="10"/>
        <v>5918.9786464719073</v>
      </c>
      <c r="F111">
        <f t="shared" si="11"/>
        <v>5919</v>
      </c>
      <c r="G111">
        <f t="shared" si="12"/>
        <v>-1.3499689994205255E-2</v>
      </c>
      <c r="I111">
        <f t="shared" si="16"/>
        <v>-1.3499689994205255E-2</v>
      </c>
      <c r="Q111" s="28">
        <f t="shared" si="13"/>
        <v>31082.821000000004</v>
      </c>
    </row>
    <row r="112" spans="1:17" x14ac:dyDescent="0.2">
      <c r="A112" s="55" t="s">
        <v>354</v>
      </c>
      <c r="B112" s="57" t="s">
        <v>43</v>
      </c>
      <c r="C112" s="56">
        <v>46707.593999999997</v>
      </c>
      <c r="D112" s="56" t="s">
        <v>75</v>
      </c>
      <c r="E112">
        <f t="shared" si="10"/>
        <v>6877.9686336675541</v>
      </c>
      <c r="F112">
        <f t="shared" si="11"/>
        <v>6878</v>
      </c>
      <c r="G112">
        <f t="shared" si="12"/>
        <v>-1.9829780001600739E-2</v>
      </c>
      <c r="I112">
        <f t="shared" si="16"/>
        <v>-1.9829780001600739E-2</v>
      </c>
      <c r="Q112" s="28">
        <f t="shared" si="13"/>
        <v>31689.093999999997</v>
      </c>
    </row>
    <row r="113" spans="1:17" x14ac:dyDescent="0.2">
      <c r="A113" s="55" t="s">
        <v>358</v>
      </c>
      <c r="B113" s="57" t="s">
        <v>43</v>
      </c>
      <c r="C113" s="56">
        <v>47151.428</v>
      </c>
      <c r="D113" s="56" t="s">
        <v>75</v>
      </c>
      <c r="E113">
        <f t="shared" si="10"/>
        <v>7580.015998430621</v>
      </c>
      <c r="F113">
        <f t="shared" si="11"/>
        <v>7580</v>
      </c>
      <c r="G113">
        <f t="shared" si="12"/>
        <v>1.0114199998497497E-2</v>
      </c>
      <c r="I113">
        <f t="shared" si="16"/>
        <v>1.0114199998497497E-2</v>
      </c>
      <c r="Q113" s="28">
        <f t="shared" si="13"/>
        <v>32132.928</v>
      </c>
    </row>
    <row r="114" spans="1:17" x14ac:dyDescent="0.2">
      <c r="A114" s="55" t="s">
        <v>362</v>
      </c>
      <c r="B114" s="57" t="s">
        <v>43</v>
      </c>
      <c r="C114" s="56">
        <v>47203.267999999996</v>
      </c>
      <c r="D114" s="56" t="s">
        <v>75</v>
      </c>
      <c r="E114">
        <f t="shared" si="10"/>
        <v>7662.0154292748439</v>
      </c>
      <c r="F114">
        <f t="shared" si="11"/>
        <v>7662</v>
      </c>
      <c r="G114">
        <f t="shared" si="12"/>
        <v>9.7543799929553643E-3</v>
      </c>
      <c r="I114">
        <f t="shared" si="16"/>
        <v>9.7543799929553643E-3</v>
      </c>
      <c r="Q114" s="28">
        <f t="shared" si="13"/>
        <v>32184.767999999996</v>
      </c>
    </row>
    <row r="115" spans="1:17" x14ac:dyDescent="0.2">
      <c r="A115" s="55" t="s">
        <v>362</v>
      </c>
      <c r="B115" s="57" t="s">
        <v>43</v>
      </c>
      <c r="C115" s="56">
        <v>47208.326000000001</v>
      </c>
      <c r="D115" s="56" t="s">
        <v>75</v>
      </c>
      <c r="E115">
        <f t="shared" si="10"/>
        <v>7670.016068187083</v>
      </c>
      <c r="F115">
        <f t="shared" si="11"/>
        <v>7670</v>
      </c>
      <c r="G115">
        <f t="shared" si="12"/>
        <v>1.0158299999602605E-2</v>
      </c>
      <c r="I115">
        <f t="shared" si="16"/>
        <v>1.0158299999602605E-2</v>
      </c>
      <c r="Q115" s="28">
        <f t="shared" si="13"/>
        <v>32189.826000000001</v>
      </c>
    </row>
    <row r="116" spans="1:17" x14ac:dyDescent="0.2">
      <c r="A116" s="55" t="s">
        <v>367</v>
      </c>
      <c r="B116" s="57" t="s">
        <v>43</v>
      </c>
      <c r="C116" s="56">
        <v>47904.358</v>
      </c>
      <c r="D116" s="56" t="s">
        <v>75</v>
      </c>
      <c r="E116">
        <f t="shared" si="10"/>
        <v>8770.9849696023957</v>
      </c>
      <c r="F116">
        <f t="shared" si="11"/>
        <v>8771</v>
      </c>
      <c r="G116">
        <f t="shared" si="12"/>
        <v>-9.5022099994821474E-3</v>
      </c>
      <c r="I116">
        <f t="shared" si="16"/>
        <v>-9.5022099994821474E-3</v>
      </c>
      <c r="Q116" s="28">
        <f t="shared" si="13"/>
        <v>32885.858</v>
      </c>
    </row>
    <row r="117" spans="1:17" x14ac:dyDescent="0.2">
      <c r="A117" s="55" t="s">
        <v>370</v>
      </c>
      <c r="B117" s="57" t="s">
        <v>43</v>
      </c>
      <c r="C117" s="56">
        <v>48232.474999999999</v>
      </c>
      <c r="D117" s="56" t="s">
        <v>75</v>
      </c>
      <c r="E117">
        <f t="shared" ref="E117:E143" si="17">+(C117-C$7)/C$8</f>
        <v>9289.9935971161995</v>
      </c>
      <c r="F117">
        <f t="shared" ref="F117:F146" si="18">ROUND(2*E117,0)/2</f>
        <v>9290</v>
      </c>
      <c r="G117">
        <f t="shared" ref="G117:G143" si="19">+C117-(C$7+F117*C$8)</f>
        <v>-4.047900001751259E-3</v>
      </c>
      <c r="I117">
        <f t="shared" si="16"/>
        <v>-4.047900001751259E-3</v>
      </c>
      <c r="Q117" s="28">
        <f t="shared" ref="Q117:Q143" si="20">+C117-15018.5</f>
        <v>33213.974999999999</v>
      </c>
    </row>
    <row r="118" spans="1:17" x14ac:dyDescent="0.2">
      <c r="A118" s="55" t="s">
        <v>374</v>
      </c>
      <c r="B118" s="57" t="s">
        <v>43</v>
      </c>
      <c r="C118" s="56">
        <v>50061.411</v>
      </c>
      <c r="D118" s="56" t="s">
        <v>75</v>
      </c>
      <c r="E118">
        <f t="shared" si="17"/>
        <v>12182.966418306778</v>
      </c>
      <c r="F118">
        <f t="shared" si="18"/>
        <v>12183</v>
      </c>
      <c r="G118">
        <f t="shared" si="19"/>
        <v>-2.1230329999525566E-2</v>
      </c>
      <c r="I118">
        <f t="shared" si="16"/>
        <v>-2.1230329999525566E-2</v>
      </c>
      <c r="Q118" s="28">
        <f t="shared" si="20"/>
        <v>35042.911</v>
      </c>
    </row>
    <row r="119" spans="1:17" x14ac:dyDescent="0.2">
      <c r="A119" s="55" t="s">
        <v>378</v>
      </c>
      <c r="B119" s="57" t="s">
        <v>43</v>
      </c>
      <c r="C119" s="56">
        <v>50080.384100000003</v>
      </c>
      <c r="D119" s="56" t="s">
        <v>75</v>
      </c>
      <c r="E119">
        <f t="shared" si="17"/>
        <v>12212.97767219086</v>
      </c>
      <c r="F119">
        <f t="shared" si="18"/>
        <v>12213</v>
      </c>
      <c r="G119">
        <f t="shared" si="19"/>
        <v>-1.4115629994194023E-2</v>
      </c>
      <c r="I119">
        <f t="shared" si="16"/>
        <v>-1.4115629994194023E-2</v>
      </c>
      <c r="Q119" s="28">
        <f t="shared" si="20"/>
        <v>35061.884100000003</v>
      </c>
    </row>
    <row r="120" spans="1:17" x14ac:dyDescent="0.2">
      <c r="A120" s="55" t="s">
        <v>383</v>
      </c>
      <c r="B120" s="57" t="s">
        <v>43</v>
      </c>
      <c r="C120" s="56">
        <v>51915.017399999997</v>
      </c>
      <c r="D120" s="56" t="s">
        <v>75</v>
      </c>
      <c r="E120">
        <f t="shared" si="17"/>
        <v>15114.962363700657</v>
      </c>
      <c r="F120">
        <f t="shared" si="18"/>
        <v>15115</v>
      </c>
      <c r="G120">
        <f t="shared" si="19"/>
        <v>-2.3793650005245581E-2</v>
      </c>
      <c r="K120">
        <f>+G120</f>
        <v>-2.3793650005245581E-2</v>
      </c>
      <c r="Q120" s="28">
        <f t="shared" si="20"/>
        <v>36896.517399999997</v>
      </c>
    </row>
    <row r="121" spans="1:17" x14ac:dyDescent="0.2">
      <c r="A121" s="55" t="s">
        <v>387</v>
      </c>
      <c r="B121" s="57" t="s">
        <v>43</v>
      </c>
      <c r="C121" s="56">
        <v>52230.48</v>
      </c>
      <c r="D121" s="56" t="s">
        <v>75</v>
      </c>
      <c r="E121">
        <f t="shared" si="17"/>
        <v>15613.954525209934</v>
      </c>
      <c r="F121">
        <f t="shared" si="18"/>
        <v>15614</v>
      </c>
      <c r="G121">
        <f t="shared" si="19"/>
        <v>-2.874914000130957E-2</v>
      </c>
      <c r="I121">
        <f>+G121</f>
        <v>-2.874914000130957E-2</v>
      </c>
      <c r="Q121" s="28">
        <f t="shared" si="20"/>
        <v>37211.980000000003</v>
      </c>
    </row>
    <row r="122" spans="1:17" x14ac:dyDescent="0.2">
      <c r="A122" s="55" t="s">
        <v>383</v>
      </c>
      <c r="B122" s="57" t="s">
        <v>54</v>
      </c>
      <c r="C122" s="56">
        <v>52244.074200000003</v>
      </c>
      <c r="D122" s="56" t="s">
        <v>75</v>
      </c>
      <c r="E122">
        <f t="shared" si="17"/>
        <v>15635.457547254351</v>
      </c>
      <c r="F122">
        <f t="shared" si="18"/>
        <v>15635.5</v>
      </c>
      <c r="G122">
        <f t="shared" si="19"/>
        <v>-2.6838605001103133E-2</v>
      </c>
      <c r="K122">
        <f t="shared" ref="K122:K143" si="21">+G122</f>
        <v>-2.6838605001103133E-2</v>
      </c>
      <c r="Q122" s="28">
        <f t="shared" si="20"/>
        <v>37225.574200000003</v>
      </c>
    </row>
    <row r="123" spans="1:17" ht="12.75" customHeight="1" x14ac:dyDescent="0.2">
      <c r="A123" s="34" t="s">
        <v>57</v>
      </c>
      <c r="B123" s="35" t="s">
        <v>43</v>
      </c>
      <c r="C123" s="34">
        <v>52320.257870000001</v>
      </c>
      <c r="D123" s="34">
        <v>1.8E-3</v>
      </c>
      <c r="E123">
        <f t="shared" si="17"/>
        <v>15755.963287602044</v>
      </c>
      <c r="F123">
        <f t="shared" si="18"/>
        <v>15756</v>
      </c>
      <c r="G123">
        <f t="shared" si="19"/>
        <v>-2.3209560000395868E-2</v>
      </c>
      <c r="K123">
        <f t="shared" si="21"/>
        <v>-2.3209560000395868E-2</v>
      </c>
      <c r="Q123" s="28">
        <f t="shared" si="20"/>
        <v>37301.757870000001</v>
      </c>
    </row>
    <row r="124" spans="1:17" x14ac:dyDescent="0.2">
      <c r="A124" s="55" t="s">
        <v>401</v>
      </c>
      <c r="B124" s="57" t="s">
        <v>43</v>
      </c>
      <c r="C124" s="56">
        <v>52561.125099999997</v>
      </c>
      <c r="D124" s="56" t="s">
        <v>75</v>
      </c>
      <c r="E124">
        <f t="shared" si="17"/>
        <v>16136.962048578616</v>
      </c>
      <c r="F124">
        <f t="shared" si="18"/>
        <v>16137</v>
      </c>
      <c r="G124">
        <f t="shared" si="19"/>
        <v>-2.3992870002985001E-2</v>
      </c>
      <c r="K124">
        <f t="shared" si="21"/>
        <v>-2.3992870002985001E-2</v>
      </c>
      <c r="Q124" s="28">
        <f t="shared" si="20"/>
        <v>37542.625099999997</v>
      </c>
    </row>
    <row r="125" spans="1:17" x14ac:dyDescent="0.2">
      <c r="A125" s="55" t="s">
        <v>401</v>
      </c>
      <c r="B125" s="57" t="s">
        <v>43</v>
      </c>
      <c r="C125" s="56">
        <v>52592.1034</v>
      </c>
      <c r="D125" s="56" t="s">
        <v>75</v>
      </c>
      <c r="E125">
        <f t="shared" si="17"/>
        <v>16185.962877446709</v>
      </c>
      <c r="F125">
        <f t="shared" si="18"/>
        <v>16186</v>
      </c>
      <c r="G125">
        <f t="shared" si="19"/>
        <v>-2.3468859995773528E-2</v>
      </c>
      <c r="K125">
        <f t="shared" si="21"/>
        <v>-2.3468859995773528E-2</v>
      </c>
      <c r="Q125" s="28">
        <f t="shared" si="20"/>
        <v>37573.6034</v>
      </c>
    </row>
    <row r="126" spans="1:17" ht="12.75" customHeight="1" x14ac:dyDescent="0.2">
      <c r="A126" s="29" t="s">
        <v>42</v>
      </c>
      <c r="B126" s="30" t="s">
        <v>43</v>
      </c>
      <c r="C126" s="31">
        <v>52630.667200000004</v>
      </c>
      <c r="D126" s="31">
        <v>2.0000000000000001E-4</v>
      </c>
      <c r="E126">
        <f t="shared" si="17"/>
        <v>16246.962292014436</v>
      </c>
      <c r="F126">
        <f t="shared" si="18"/>
        <v>16247</v>
      </c>
      <c r="G126">
        <f t="shared" si="19"/>
        <v>-2.3838969995267689E-2</v>
      </c>
      <c r="K126">
        <f t="shared" si="21"/>
        <v>-2.3838969995267689E-2</v>
      </c>
      <c r="Q126" s="28">
        <f t="shared" si="20"/>
        <v>37612.167200000004</v>
      </c>
    </row>
    <row r="127" spans="1:17" ht="12.75" customHeight="1" x14ac:dyDescent="0.2">
      <c r="A127" s="31" t="s">
        <v>44</v>
      </c>
      <c r="B127" s="36" t="s">
        <v>43</v>
      </c>
      <c r="C127" s="37">
        <v>52991.652600000001</v>
      </c>
      <c r="D127" s="38">
        <v>2.0000000000000001E-4</v>
      </c>
      <c r="E127">
        <f t="shared" si="17"/>
        <v>16817.961469157104</v>
      </c>
      <c r="F127">
        <f t="shared" si="18"/>
        <v>16818</v>
      </c>
      <c r="G127">
        <f t="shared" si="19"/>
        <v>-2.435917999537196E-2</v>
      </c>
      <c r="K127">
        <f t="shared" si="21"/>
        <v>-2.435917999537196E-2</v>
      </c>
      <c r="Q127" s="28">
        <f t="shared" si="20"/>
        <v>37973.152600000001</v>
      </c>
    </row>
    <row r="128" spans="1:17" x14ac:dyDescent="0.2">
      <c r="A128" s="55" t="s">
        <v>418</v>
      </c>
      <c r="B128" s="57" t="s">
        <v>54</v>
      </c>
      <c r="C128" s="56">
        <v>52998.924299999999</v>
      </c>
      <c r="D128" s="56" t="s">
        <v>75</v>
      </c>
      <c r="E128">
        <f t="shared" si="17"/>
        <v>16829.463692561229</v>
      </c>
      <c r="F128">
        <f t="shared" si="18"/>
        <v>16829.5</v>
      </c>
      <c r="G128">
        <f t="shared" si="19"/>
        <v>-2.2953545005293563E-2</v>
      </c>
      <c r="K128">
        <f t="shared" si="21"/>
        <v>-2.2953545005293563E-2</v>
      </c>
      <c r="Q128" s="28">
        <f t="shared" si="20"/>
        <v>37980.424299999999</v>
      </c>
    </row>
    <row r="129" spans="1:17" x14ac:dyDescent="0.2">
      <c r="A129" s="55" t="s">
        <v>422</v>
      </c>
      <c r="B129" s="57" t="s">
        <v>43</v>
      </c>
      <c r="C129" s="56">
        <v>53319.132100000003</v>
      </c>
      <c r="D129" s="56" t="s">
        <v>75</v>
      </c>
      <c r="E129">
        <f t="shared" si="17"/>
        <v>17335.961712466375</v>
      </c>
      <c r="F129">
        <f t="shared" si="18"/>
        <v>17336</v>
      </c>
      <c r="G129">
        <f t="shared" si="19"/>
        <v>-2.4205359994084574E-2</v>
      </c>
      <c r="K129">
        <f t="shared" si="21"/>
        <v>-2.4205359994084574E-2</v>
      </c>
      <c r="Q129" s="28">
        <f t="shared" si="20"/>
        <v>38300.632100000003</v>
      </c>
    </row>
    <row r="130" spans="1:17" x14ac:dyDescent="0.2">
      <c r="A130" s="55" t="s">
        <v>426</v>
      </c>
      <c r="B130" s="57" t="s">
        <v>43</v>
      </c>
      <c r="C130" s="56">
        <v>53699.083700000003</v>
      </c>
      <c r="D130" s="56" t="s">
        <v>75</v>
      </c>
      <c r="E130">
        <f t="shared" si="17"/>
        <v>17936.961229217028</v>
      </c>
      <c r="F130">
        <f t="shared" si="18"/>
        <v>17937</v>
      </c>
      <c r="G130">
        <f t="shared" si="19"/>
        <v>-2.4510869996447582E-2</v>
      </c>
      <c r="K130">
        <f t="shared" si="21"/>
        <v>-2.4510869996447582E-2</v>
      </c>
      <c r="Q130" s="28">
        <f t="shared" si="20"/>
        <v>38680.583700000003</v>
      </c>
    </row>
    <row r="131" spans="1:17" x14ac:dyDescent="0.2">
      <c r="A131" s="55" t="s">
        <v>426</v>
      </c>
      <c r="B131" s="57" t="s">
        <v>43</v>
      </c>
      <c r="C131" s="56">
        <v>53718.049700000003</v>
      </c>
      <c r="D131" s="56" t="s">
        <v>75</v>
      </c>
      <c r="E131">
        <f t="shared" si="17"/>
        <v>17966.961252469184</v>
      </c>
      <c r="F131">
        <f t="shared" si="18"/>
        <v>17967</v>
      </c>
      <c r="G131">
        <f t="shared" si="19"/>
        <v>-2.4496169993653893E-2</v>
      </c>
      <c r="K131">
        <f t="shared" si="21"/>
        <v>-2.4496169993653893E-2</v>
      </c>
      <c r="Q131" s="28">
        <f t="shared" si="20"/>
        <v>38699.549700000003</v>
      </c>
    </row>
    <row r="132" spans="1:17" ht="12.75" customHeight="1" x14ac:dyDescent="0.2">
      <c r="A132" s="29" t="s">
        <v>53</v>
      </c>
      <c r="B132" s="30" t="s">
        <v>43</v>
      </c>
      <c r="C132" s="31">
        <v>54046.792399999998</v>
      </c>
      <c r="D132" s="31">
        <v>1.6000000000000001E-3</v>
      </c>
      <c r="E132">
        <f t="shared" si="17"/>
        <v>18486.959599193611</v>
      </c>
      <c r="F132">
        <f t="shared" si="18"/>
        <v>18487</v>
      </c>
      <c r="G132">
        <f t="shared" si="19"/>
        <v>-2.5541369999700692E-2</v>
      </c>
      <c r="K132">
        <f t="shared" si="21"/>
        <v>-2.5541369999700692E-2</v>
      </c>
      <c r="O132">
        <f t="shared" ref="O132:O143" ca="1" si="22">+C$11+C$12*$F132</f>
        <v>-2.1256602558771133E-2</v>
      </c>
      <c r="Q132" s="28">
        <f t="shared" si="20"/>
        <v>39028.292399999998</v>
      </c>
    </row>
    <row r="133" spans="1:17" ht="12.75" customHeight="1" x14ac:dyDescent="0.2">
      <c r="A133" s="29" t="s">
        <v>53</v>
      </c>
      <c r="B133" s="30" t="s">
        <v>54</v>
      </c>
      <c r="C133" s="31">
        <v>54047.746700000003</v>
      </c>
      <c r="D133" s="31">
        <v>1.5E-3</v>
      </c>
      <c r="E133">
        <f t="shared" si="17"/>
        <v>18488.469091031093</v>
      </c>
      <c r="F133">
        <f t="shared" si="18"/>
        <v>18488.5</v>
      </c>
      <c r="G133">
        <f t="shared" si="19"/>
        <v>-1.9540634995792061E-2</v>
      </c>
      <c r="K133">
        <f t="shared" si="21"/>
        <v>-1.9540634995792061E-2</v>
      </c>
      <c r="O133">
        <f t="shared" ca="1" si="22"/>
        <v>-2.1260264399963466E-2</v>
      </c>
      <c r="Q133" s="28">
        <f t="shared" si="20"/>
        <v>39029.246700000003</v>
      </c>
    </row>
    <row r="134" spans="1:17" x14ac:dyDescent="0.2">
      <c r="A134" s="55" t="s">
        <v>446</v>
      </c>
      <c r="B134" s="57" t="s">
        <v>43</v>
      </c>
      <c r="C134" s="56">
        <v>54799.111799999999</v>
      </c>
      <c r="D134" s="56" t="s">
        <v>75</v>
      </c>
      <c r="E134">
        <f t="shared" si="17"/>
        <v>19676.962736019836</v>
      </c>
      <c r="F134">
        <f t="shared" si="18"/>
        <v>19677</v>
      </c>
      <c r="G134">
        <f t="shared" si="19"/>
        <v>-2.3558269997010939E-2</v>
      </c>
      <c r="K134">
        <f t="shared" si="21"/>
        <v>-2.3558269997010939E-2</v>
      </c>
      <c r="O134">
        <f t="shared" ca="1" si="22"/>
        <v>-2.4161663238025141E-2</v>
      </c>
      <c r="Q134" s="28">
        <f t="shared" si="20"/>
        <v>39780.611799999999</v>
      </c>
    </row>
    <row r="135" spans="1:17" ht="12.75" customHeight="1" x14ac:dyDescent="0.2">
      <c r="A135" s="39" t="s">
        <v>56</v>
      </c>
      <c r="B135" s="40" t="s">
        <v>43</v>
      </c>
      <c r="C135" s="39">
        <v>54844.631300000001</v>
      </c>
      <c r="D135" s="39">
        <v>6.9999999999999999E-4</v>
      </c>
      <c r="E135">
        <f t="shared" si="17"/>
        <v>19748.964531782065</v>
      </c>
      <c r="F135">
        <f t="shared" si="18"/>
        <v>19749</v>
      </c>
      <c r="G135">
        <f t="shared" si="19"/>
        <v>-2.2422989997721743E-2</v>
      </c>
      <c r="K135">
        <f t="shared" si="21"/>
        <v>-2.2422989997721743E-2</v>
      </c>
      <c r="O135">
        <f t="shared" ca="1" si="22"/>
        <v>-2.4337431615257317E-2</v>
      </c>
      <c r="Q135" s="28">
        <f t="shared" si="20"/>
        <v>39826.131300000001</v>
      </c>
    </row>
    <row r="136" spans="1:17" ht="12.75" customHeight="1" x14ac:dyDescent="0.2">
      <c r="A136" s="31" t="s">
        <v>58</v>
      </c>
      <c r="B136" s="30" t="s">
        <v>43</v>
      </c>
      <c r="C136" s="31">
        <v>55127.851999999999</v>
      </c>
      <c r="D136" s="31">
        <v>2.9999999999999997E-4</v>
      </c>
      <c r="E136">
        <f t="shared" si="17"/>
        <v>20196.957128296413</v>
      </c>
      <c r="F136">
        <f t="shared" si="18"/>
        <v>20197</v>
      </c>
      <c r="G136">
        <f t="shared" si="19"/>
        <v>-2.7103469998110086E-2</v>
      </c>
      <c r="K136">
        <f t="shared" si="21"/>
        <v>-2.7103469998110086E-2</v>
      </c>
      <c r="O136">
        <f t="shared" ca="1" si="22"/>
        <v>-2.5431101518035293E-2</v>
      </c>
      <c r="Q136" s="28">
        <f t="shared" si="20"/>
        <v>40109.351999999999</v>
      </c>
    </row>
    <row r="137" spans="1:17" ht="12.75" customHeight="1" x14ac:dyDescent="0.2">
      <c r="A137" s="41" t="s">
        <v>61</v>
      </c>
      <c r="B137" s="40" t="s">
        <v>43</v>
      </c>
      <c r="C137" s="39">
        <v>55500.849699999999</v>
      </c>
      <c r="D137" s="39">
        <v>8.0000000000000004E-4</v>
      </c>
      <c r="E137">
        <f t="shared" si="17"/>
        <v>20786.957111055021</v>
      </c>
      <c r="F137">
        <f t="shared" si="18"/>
        <v>20787</v>
      </c>
      <c r="G137">
        <f t="shared" si="19"/>
        <v>-2.711437000107253E-2</v>
      </c>
      <c r="K137">
        <f t="shared" si="21"/>
        <v>-2.711437000107253E-2</v>
      </c>
      <c r="O137">
        <f t="shared" ca="1" si="22"/>
        <v>-2.6871425720354503E-2</v>
      </c>
      <c r="Q137" s="28">
        <f t="shared" si="20"/>
        <v>40482.349699999999</v>
      </c>
    </row>
    <row r="138" spans="1:17" x14ac:dyDescent="0.2">
      <c r="A138" s="55" t="s">
        <v>467</v>
      </c>
      <c r="B138" s="57" t="s">
        <v>54</v>
      </c>
      <c r="C138" s="56">
        <v>55559.959499999997</v>
      </c>
      <c r="D138" s="56" t="s">
        <v>75</v>
      </c>
      <c r="E138">
        <f t="shared" si="17"/>
        <v>20880.455759922999</v>
      </c>
      <c r="F138">
        <f t="shared" si="18"/>
        <v>20880.5</v>
      </c>
      <c r="G138">
        <f t="shared" si="19"/>
        <v>-2.7968555004918016E-2</v>
      </c>
      <c r="K138">
        <f t="shared" si="21"/>
        <v>-2.7968555004918016E-2</v>
      </c>
      <c r="O138">
        <f t="shared" ca="1" si="22"/>
        <v>-2.7099680488010175E-2</v>
      </c>
      <c r="Q138" s="28">
        <f t="shared" si="20"/>
        <v>40541.459499999997</v>
      </c>
    </row>
    <row r="139" spans="1:17" ht="12.75" customHeight="1" x14ac:dyDescent="0.2">
      <c r="A139" s="31" t="s">
        <v>64</v>
      </c>
      <c r="B139" s="30" t="s">
        <v>43</v>
      </c>
      <c r="C139" s="31">
        <v>55854.878199999999</v>
      </c>
      <c r="D139" s="31">
        <v>2.9999999999999997E-4</v>
      </c>
      <c r="E139">
        <f t="shared" si="17"/>
        <v>21346.952008868211</v>
      </c>
      <c r="F139">
        <f t="shared" si="18"/>
        <v>21347</v>
      </c>
      <c r="G139">
        <f t="shared" si="19"/>
        <v>-3.0339969998749439E-2</v>
      </c>
      <c r="K139">
        <f t="shared" si="21"/>
        <v>-3.0339969998749439E-2</v>
      </c>
      <c r="O139">
        <f t="shared" ca="1" si="22"/>
        <v>-2.8238513098826981E-2</v>
      </c>
      <c r="Q139" s="28">
        <f t="shared" si="20"/>
        <v>40836.378199999999</v>
      </c>
    </row>
    <row r="140" spans="1:17" ht="12.75" customHeight="1" x14ac:dyDescent="0.2">
      <c r="A140" s="64" t="s">
        <v>65</v>
      </c>
      <c r="B140" s="65" t="s">
        <v>43</v>
      </c>
      <c r="C140" s="66">
        <v>56227.873800000001</v>
      </c>
      <c r="D140" s="66">
        <v>5.0000000000000001E-4</v>
      </c>
      <c r="E140">
        <f t="shared" si="17"/>
        <v>21936.948669890618</v>
      </c>
      <c r="F140">
        <f t="shared" si="18"/>
        <v>21937</v>
      </c>
      <c r="G140">
        <f t="shared" si="19"/>
        <v>-3.2450869999593124E-2</v>
      </c>
      <c r="K140">
        <f t="shared" si="21"/>
        <v>-3.2450869999593124E-2</v>
      </c>
      <c r="O140">
        <f t="shared" ca="1" si="22"/>
        <v>-2.9678837301146191E-2</v>
      </c>
      <c r="Q140" s="28">
        <f t="shared" si="20"/>
        <v>41209.373800000001</v>
      </c>
    </row>
    <row r="141" spans="1:17" x14ac:dyDescent="0.2">
      <c r="A141" s="55" t="s">
        <v>482</v>
      </c>
      <c r="B141" s="57" t="s">
        <v>43</v>
      </c>
      <c r="C141" s="56">
        <v>56280.9787</v>
      </c>
      <c r="D141" s="56" t="s">
        <v>75</v>
      </c>
      <c r="E141">
        <f t="shared" si="17"/>
        <v>22020.948893174562</v>
      </c>
      <c r="F141">
        <f t="shared" si="18"/>
        <v>22021</v>
      </c>
      <c r="G141">
        <f t="shared" si="19"/>
        <v>-3.2309709997207392E-2</v>
      </c>
      <c r="K141">
        <f t="shared" si="21"/>
        <v>-3.2309709997207392E-2</v>
      </c>
      <c r="O141">
        <f t="shared" ca="1" si="22"/>
        <v>-2.9883900407917066E-2</v>
      </c>
      <c r="Q141" s="28">
        <f t="shared" si="20"/>
        <v>41262.4787</v>
      </c>
    </row>
    <row r="142" spans="1:17" x14ac:dyDescent="0.2">
      <c r="A142" s="67" t="s">
        <v>1</v>
      </c>
      <c r="B142" s="68" t="s">
        <v>43</v>
      </c>
      <c r="C142" s="67">
        <v>57382.902199999997</v>
      </c>
      <c r="D142" s="63" t="s">
        <v>74</v>
      </c>
      <c r="E142">
        <f t="shared" si="17"/>
        <v>23763.948504167613</v>
      </c>
      <c r="F142">
        <f t="shared" si="18"/>
        <v>23764</v>
      </c>
      <c r="G142">
        <f t="shared" si="19"/>
        <v>-3.2555640005739406E-2</v>
      </c>
      <c r="K142">
        <f t="shared" si="21"/>
        <v>-3.2555640005739406E-2</v>
      </c>
      <c r="O142">
        <f t="shared" ca="1" si="22"/>
        <v>-3.4138959873412637E-2</v>
      </c>
      <c r="Q142" s="28">
        <f t="shared" si="20"/>
        <v>42364.402199999997</v>
      </c>
    </row>
    <row r="143" spans="1:17" x14ac:dyDescent="0.2">
      <c r="A143" s="59" t="s">
        <v>484</v>
      </c>
      <c r="B143" s="60" t="s">
        <v>43</v>
      </c>
      <c r="C143" s="61">
        <v>57382.902799999807</v>
      </c>
      <c r="D143" s="62"/>
      <c r="E143">
        <f t="shared" si="17"/>
        <v>23763.9494532348</v>
      </c>
      <c r="F143">
        <f t="shared" si="18"/>
        <v>23764</v>
      </c>
      <c r="G143">
        <f t="shared" si="19"/>
        <v>-3.1955640195519663E-2</v>
      </c>
      <c r="K143">
        <f t="shared" si="21"/>
        <v>-3.1955640195519663E-2</v>
      </c>
      <c r="O143">
        <f t="shared" ca="1" si="22"/>
        <v>-3.4138959873412637E-2</v>
      </c>
      <c r="Q143" s="28">
        <f t="shared" si="20"/>
        <v>42364.402799999807</v>
      </c>
    </row>
    <row r="144" spans="1:17" x14ac:dyDescent="0.2">
      <c r="A144" s="69" t="s">
        <v>0</v>
      </c>
      <c r="B144" s="70" t="s">
        <v>54</v>
      </c>
      <c r="C144" s="69">
        <v>58127.94700000016</v>
      </c>
      <c r="D144" s="69" t="s">
        <v>16</v>
      </c>
      <c r="E144">
        <f>+(C144-C$7)/C$8</f>
        <v>24942.444830430446</v>
      </c>
      <c r="F144">
        <f t="shared" si="18"/>
        <v>24942.5</v>
      </c>
      <c r="G144">
        <f>+C144-(C$7+F144*C$8)</f>
        <v>-3.4878174839832354E-2</v>
      </c>
      <c r="K144">
        <f>+G144</f>
        <v>-3.4878174839832354E-2</v>
      </c>
      <c r="O144">
        <f ca="1">+C$11+C$12*$F144</f>
        <v>-3.7015946436858724E-2</v>
      </c>
      <c r="Q144" s="28">
        <f>+C144-15018.5</f>
        <v>43109.44700000016</v>
      </c>
    </row>
    <row r="145" spans="1:17" x14ac:dyDescent="0.2">
      <c r="A145" s="69" t="s">
        <v>0</v>
      </c>
      <c r="B145" s="70" t="s">
        <v>54</v>
      </c>
      <c r="C145" s="69">
        <v>58127.947999999858</v>
      </c>
      <c r="D145" s="69" t="s">
        <v>16</v>
      </c>
      <c r="E145">
        <f>+(C145-C$7)/C$8</f>
        <v>24942.446412209112</v>
      </c>
      <c r="F145">
        <f t="shared" si="18"/>
        <v>24942.5</v>
      </c>
      <c r="G145">
        <f>+C145-(C$7+F145*C$8)</f>
        <v>-3.3878175141580869E-2</v>
      </c>
      <c r="K145">
        <f>+G145</f>
        <v>-3.3878175141580869E-2</v>
      </c>
      <c r="O145">
        <f ca="1">+C$11+C$12*$F145</f>
        <v>-3.7015946436858724E-2</v>
      </c>
      <c r="Q145" s="28">
        <f>+C145-15018.5</f>
        <v>43109.447999999858</v>
      </c>
    </row>
    <row r="146" spans="1:17" x14ac:dyDescent="0.2">
      <c r="A146" s="69" t="s">
        <v>0</v>
      </c>
      <c r="B146" s="70" t="s">
        <v>54</v>
      </c>
      <c r="C146" s="69">
        <v>58127.949000000022</v>
      </c>
      <c r="D146" s="69" t="s">
        <v>16</v>
      </c>
      <c r="E146">
        <f>+(C146-C$7)/C$8</f>
        <v>24942.447993988517</v>
      </c>
      <c r="F146">
        <f t="shared" si="18"/>
        <v>24942.5</v>
      </c>
      <c r="G146">
        <f>+C146-(C$7+F146*C$8)</f>
        <v>-3.2878174977668095E-2</v>
      </c>
      <c r="K146">
        <f>+G146</f>
        <v>-3.2878174977668095E-2</v>
      </c>
      <c r="O146">
        <f ca="1">+C$11+C$12*$F146</f>
        <v>-3.7015946436858724E-2</v>
      </c>
      <c r="Q146" s="28">
        <f>+C146-15018.5</f>
        <v>43109.449000000022</v>
      </c>
    </row>
    <row r="147" spans="1:17" x14ac:dyDescent="0.2">
      <c r="A147" s="71" t="s">
        <v>485</v>
      </c>
      <c r="B147" s="72" t="s">
        <v>43</v>
      </c>
      <c r="C147" s="73">
        <v>58829.998599999999</v>
      </c>
      <c r="D147" s="73" t="s">
        <v>74</v>
      </c>
      <c r="E147">
        <f t="shared" ref="E147:E154" si="23">+(C147-C$7)/C$8</f>
        <v>26052.935409582966</v>
      </c>
      <c r="F147">
        <f t="shared" ref="F147:F154" si="24">ROUND(2*E147,0)/2</f>
        <v>26053</v>
      </c>
      <c r="G147">
        <f t="shared" ref="G147:G154" si="25">+C147-(C$7+F147*C$8)</f>
        <v>-4.0834029998222832E-2</v>
      </c>
      <c r="K147">
        <f t="shared" ref="K147:K154" si="26">+G147</f>
        <v>-4.0834029998222832E-2</v>
      </c>
      <c r="O147">
        <f t="shared" ref="O147:O154" ca="1" si="27">+C$11+C$12*$F147</f>
        <v>-3.972692953291887E-2</v>
      </c>
      <c r="Q147" s="28">
        <f t="shared" ref="Q147:Q154" si="28">+C147-15018.5</f>
        <v>43811.498599999999</v>
      </c>
    </row>
    <row r="148" spans="1:17" x14ac:dyDescent="0.2">
      <c r="A148" s="71" t="s">
        <v>485</v>
      </c>
      <c r="B148" s="72" t="s">
        <v>43</v>
      </c>
      <c r="C148" s="73">
        <v>58804.079700000002</v>
      </c>
      <c r="D148" s="73" t="s">
        <v>74</v>
      </c>
      <c r="E148">
        <f t="shared" si="23"/>
        <v>26011.937434117914</v>
      </c>
      <c r="F148">
        <f t="shared" si="24"/>
        <v>26012</v>
      </c>
      <c r="G148">
        <f t="shared" si="25"/>
        <v>-3.9554119997774251E-2</v>
      </c>
      <c r="K148">
        <f t="shared" si="26"/>
        <v>-3.9554119997774251E-2</v>
      </c>
      <c r="O148">
        <f t="shared" ca="1" si="27"/>
        <v>-3.9626839206995002E-2</v>
      </c>
      <c r="Q148" s="28">
        <f t="shared" si="28"/>
        <v>43785.579700000002</v>
      </c>
    </row>
    <row r="149" spans="1:17" x14ac:dyDescent="0.2">
      <c r="A149" s="71" t="s">
        <v>485</v>
      </c>
      <c r="B149" s="72" t="s">
        <v>43</v>
      </c>
      <c r="C149" s="73">
        <v>58804.0798</v>
      </c>
      <c r="D149" s="73" t="s">
        <v>444</v>
      </c>
      <c r="E149">
        <f t="shared" si="23"/>
        <v>26011.937592295824</v>
      </c>
      <c r="F149">
        <f t="shared" si="24"/>
        <v>26012</v>
      </c>
      <c r="G149">
        <f t="shared" si="25"/>
        <v>-3.9454120000300463E-2</v>
      </c>
      <c r="K149">
        <f t="shared" si="26"/>
        <v>-3.9454120000300463E-2</v>
      </c>
      <c r="O149">
        <f t="shared" ca="1" si="27"/>
        <v>-3.9626839206995002E-2</v>
      </c>
      <c r="Q149" s="28">
        <f t="shared" si="28"/>
        <v>43785.5798</v>
      </c>
    </row>
    <row r="150" spans="1:17" x14ac:dyDescent="0.2">
      <c r="A150" s="71" t="s">
        <v>485</v>
      </c>
      <c r="B150" s="72" t="s">
        <v>43</v>
      </c>
      <c r="C150" s="73">
        <v>58804.080099999999</v>
      </c>
      <c r="D150" s="73" t="s">
        <v>32</v>
      </c>
      <c r="E150">
        <f t="shared" si="23"/>
        <v>26011.938066829567</v>
      </c>
      <c r="F150">
        <f t="shared" si="24"/>
        <v>26012</v>
      </c>
      <c r="G150">
        <f t="shared" si="25"/>
        <v>-3.9154120000603143E-2</v>
      </c>
      <c r="K150">
        <f t="shared" si="26"/>
        <v>-3.9154120000603143E-2</v>
      </c>
      <c r="O150">
        <f t="shared" ca="1" si="27"/>
        <v>-3.9626839206995002E-2</v>
      </c>
      <c r="Q150" s="28">
        <f t="shared" si="28"/>
        <v>43785.580099999999</v>
      </c>
    </row>
    <row r="151" spans="1:17" x14ac:dyDescent="0.2">
      <c r="A151" s="71" t="s">
        <v>485</v>
      </c>
      <c r="B151" s="72" t="s">
        <v>43</v>
      </c>
      <c r="C151" s="73">
        <v>58728.219499999999</v>
      </c>
      <c r="D151" s="73" t="s">
        <v>444</v>
      </c>
      <c r="E151">
        <f t="shared" si="23"/>
        <v>25891.943351870043</v>
      </c>
      <c r="F151">
        <f t="shared" si="24"/>
        <v>25892</v>
      </c>
      <c r="G151">
        <f t="shared" si="25"/>
        <v>-3.5812920003081672E-2</v>
      </c>
      <c r="K151">
        <f t="shared" si="26"/>
        <v>-3.5812920003081672E-2</v>
      </c>
      <c r="O151">
        <f t="shared" ca="1" si="27"/>
        <v>-3.9333891911608035E-2</v>
      </c>
      <c r="Q151" s="28">
        <f t="shared" si="28"/>
        <v>43709.719499999999</v>
      </c>
    </row>
    <row r="152" spans="1:17" x14ac:dyDescent="0.2">
      <c r="A152" s="74" t="s">
        <v>486</v>
      </c>
      <c r="B152" s="75" t="s">
        <v>43</v>
      </c>
      <c r="C152" s="63">
        <v>59204.892</v>
      </c>
      <c r="D152" s="63" t="s">
        <v>444</v>
      </c>
      <c r="E152">
        <f t="shared" si="23"/>
        <v>26645.933971065559</v>
      </c>
      <c r="F152">
        <f t="shared" si="24"/>
        <v>26646</v>
      </c>
      <c r="G152">
        <f t="shared" si="25"/>
        <v>-4.1743460002180655E-2</v>
      </c>
      <c r="K152">
        <f t="shared" si="26"/>
        <v>-4.1743460002180655E-2</v>
      </c>
      <c r="O152">
        <f t="shared" ca="1" si="27"/>
        <v>-4.117457741762276E-2</v>
      </c>
      <c r="Q152" s="28">
        <f t="shared" si="28"/>
        <v>44186.392</v>
      </c>
    </row>
    <row r="153" spans="1:17" x14ac:dyDescent="0.2">
      <c r="A153" s="74" t="s">
        <v>486</v>
      </c>
      <c r="B153" s="75" t="s">
        <v>54</v>
      </c>
      <c r="C153" s="63">
        <v>58849.911</v>
      </c>
      <c r="D153" s="63" t="s">
        <v>74</v>
      </c>
      <c r="E153">
        <f t="shared" si="23"/>
        <v>26084.432428617354</v>
      </c>
      <c r="F153">
        <f t="shared" si="24"/>
        <v>26084.5</v>
      </c>
      <c r="G153">
        <f t="shared" si="25"/>
        <v>-4.2718595002952497E-2</v>
      </c>
      <c r="K153">
        <f t="shared" si="26"/>
        <v>-4.2718595002952497E-2</v>
      </c>
      <c r="O153">
        <f t="shared" ca="1" si="27"/>
        <v>-3.9803828197957955E-2</v>
      </c>
      <c r="Q153" s="28">
        <f t="shared" si="28"/>
        <v>43831.411</v>
      </c>
    </row>
    <row r="154" spans="1:17" x14ac:dyDescent="0.2">
      <c r="A154" s="74" t="s">
        <v>486</v>
      </c>
      <c r="B154" s="75" t="s">
        <v>54</v>
      </c>
      <c r="C154" s="63">
        <v>58849.915000000001</v>
      </c>
      <c r="D154" s="63" t="s">
        <v>32</v>
      </c>
      <c r="E154">
        <f t="shared" si="23"/>
        <v>26084.438755733932</v>
      </c>
      <c r="F154">
        <f t="shared" si="24"/>
        <v>26084.5</v>
      </c>
      <c r="G154">
        <f t="shared" si="25"/>
        <v>-3.871859500213759E-2</v>
      </c>
      <c r="K154">
        <f t="shared" si="26"/>
        <v>-3.871859500213759E-2</v>
      </c>
      <c r="O154">
        <f t="shared" ca="1" si="27"/>
        <v>-3.9803828197957955E-2</v>
      </c>
      <c r="Q154" s="28">
        <f t="shared" si="28"/>
        <v>43831.415000000001</v>
      </c>
    </row>
    <row r="155" spans="1:17" x14ac:dyDescent="0.2">
      <c r="A155" s="76" t="s">
        <v>487</v>
      </c>
      <c r="B155" s="77" t="s">
        <v>43</v>
      </c>
      <c r="C155" s="78">
        <v>59892.088399999775</v>
      </c>
      <c r="D155" s="8"/>
      <c r="E155">
        <f t="shared" ref="E155:E157" si="29">+(C155-C$7)/C$8</f>
        <v>27732.926904672506</v>
      </c>
      <c r="F155">
        <f t="shared" ref="F155:F157" si="30">ROUND(2*E155,0)/2</f>
        <v>27733</v>
      </c>
      <c r="G155">
        <f t="shared" ref="G155:G157" si="31">+C155-(C$7+F155*C$8)</f>
        <v>-4.6210830223571975E-2</v>
      </c>
      <c r="K155">
        <f t="shared" ref="K155:K157" si="32">+G155</f>
        <v>-4.6210830223571975E-2</v>
      </c>
      <c r="O155">
        <f t="shared" ref="O155:O157" ca="1" si="33">+C$11+C$12*$F155</f>
        <v>-4.3828191668336292E-2</v>
      </c>
      <c r="Q155" s="28">
        <f t="shared" ref="Q155:Q157" si="34">+C155-15018.5</f>
        <v>44873.588399999775</v>
      </c>
    </row>
    <row r="156" spans="1:17" x14ac:dyDescent="0.2">
      <c r="A156" s="76" t="s">
        <v>487</v>
      </c>
      <c r="B156" s="77" t="s">
        <v>43</v>
      </c>
      <c r="C156" s="78">
        <v>59892.088599999901</v>
      </c>
      <c r="D156" s="8"/>
      <c r="E156">
        <f t="shared" si="29"/>
        <v>27732.927221028534</v>
      </c>
      <c r="F156">
        <f t="shared" si="30"/>
        <v>27733</v>
      </c>
      <c r="G156">
        <f t="shared" si="31"/>
        <v>-4.6010830097657163E-2</v>
      </c>
      <c r="K156">
        <f t="shared" si="32"/>
        <v>-4.6010830097657163E-2</v>
      </c>
      <c r="O156">
        <f t="shared" ca="1" si="33"/>
        <v>-4.3828191668336292E-2</v>
      </c>
      <c r="Q156" s="28">
        <f t="shared" si="34"/>
        <v>44873.588599999901</v>
      </c>
    </row>
    <row r="157" spans="1:17" x14ac:dyDescent="0.2">
      <c r="A157" s="76" t="s">
        <v>487</v>
      </c>
      <c r="B157" s="77" t="s">
        <v>43</v>
      </c>
      <c r="C157" s="78">
        <v>59892.089000000153</v>
      </c>
      <c r="D157" s="8"/>
      <c r="E157">
        <f t="shared" si="29"/>
        <v>27732.927853740592</v>
      </c>
      <c r="F157">
        <f t="shared" si="30"/>
        <v>27733</v>
      </c>
      <c r="G157">
        <f t="shared" si="31"/>
        <v>-4.5610829845827539E-2</v>
      </c>
      <c r="K157">
        <f t="shared" si="32"/>
        <v>-4.5610829845827539E-2</v>
      </c>
      <c r="O157">
        <f t="shared" ca="1" si="33"/>
        <v>-4.3828191668336292E-2</v>
      </c>
      <c r="Q157" s="28">
        <f t="shared" si="34"/>
        <v>44873.589000000153</v>
      </c>
    </row>
    <row r="158" spans="1:17" x14ac:dyDescent="0.2">
      <c r="B158" s="13"/>
      <c r="C158" s="8"/>
      <c r="D158" s="8"/>
    </row>
    <row r="159" spans="1:17" x14ac:dyDescent="0.2">
      <c r="C159" s="8"/>
      <c r="D159" s="8"/>
    </row>
    <row r="160" spans="1:17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</sheetData>
  <protectedRanges>
    <protectedRange sqref="A147:D154" name="Range1"/>
  </protectedRanges>
  <phoneticPr fontId="8" type="noConversion"/>
  <hyperlinks>
    <hyperlink ref="H584" r:id="rId1" display="http://vsolj.cetus-net.org/bulletin.html"/>
    <hyperlink ref="H64371" r:id="rId2" display="http://vsolj.cetus-net.org/bulletin.html"/>
    <hyperlink ref="H64364" r:id="rId3" display="https://www.aavso.org/ejaavso"/>
    <hyperlink ref="I64371" r:id="rId4" display="http://vsolj.cetus-net.org/bulletin.html"/>
    <hyperlink ref="AQ58022" r:id="rId5" display="http://cdsbib.u-strasbg.fr/cgi-bin/cdsbib?1990RMxAA..21..381G"/>
    <hyperlink ref="H64368" r:id="rId6" display="https://www.aavso.org/ejaavso"/>
    <hyperlink ref="AP5386" r:id="rId7" display="http://cdsbib.u-strasbg.fr/cgi-bin/cdsbib?1990RMxAA..21..381G"/>
    <hyperlink ref="AP5389" r:id="rId8" display="http://cdsbib.u-strasbg.fr/cgi-bin/cdsbib?1990RMxAA..21..381G"/>
    <hyperlink ref="AP5387" r:id="rId9" display="http://cdsbib.u-strasbg.fr/cgi-bin/cdsbib?1990RMxAA..21..381G"/>
    <hyperlink ref="AP5371" r:id="rId10" display="http://cdsbib.u-strasbg.fr/cgi-bin/cdsbib?1990RMxAA..21..381G"/>
    <hyperlink ref="AQ5600" r:id="rId11" display="http://cdsbib.u-strasbg.fr/cgi-bin/cdsbib?1990RMxAA..21..381G"/>
    <hyperlink ref="AQ5604" r:id="rId12" display="http://cdsbib.u-strasbg.fr/cgi-bin/cdsbib?1990RMxAA..21..381G"/>
    <hyperlink ref="AQ65284" r:id="rId13" display="http://cdsbib.u-strasbg.fr/cgi-bin/cdsbib?1990RMxAA..21..381G"/>
    <hyperlink ref="I2492" r:id="rId14" display="http://vsolj.cetus-net.org/bulletin.html"/>
    <hyperlink ref="H2492" r:id="rId15" display="http://vsolj.cetus-net.org/bulletin.html"/>
    <hyperlink ref="AQ409" r:id="rId16" display="http://cdsbib.u-strasbg.fr/cgi-bin/cdsbib?1990RMxAA..21..381G"/>
    <hyperlink ref="AQ408" r:id="rId17" display="http://cdsbib.u-strasbg.fr/cgi-bin/cdsbib?1990RMxAA..21..381G"/>
    <hyperlink ref="AP3662" r:id="rId18" display="http://cdsbib.u-strasbg.fr/cgi-bin/cdsbib?1990RMxAA..21..381G"/>
    <hyperlink ref="AP3680" r:id="rId19" display="http://cdsbib.u-strasbg.fr/cgi-bin/cdsbib?1990RMxAA..21..381G"/>
    <hyperlink ref="AP3681" r:id="rId20" display="http://cdsbib.u-strasbg.fr/cgi-bin/cdsbib?1990RMxAA..21..381G"/>
    <hyperlink ref="AP3677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4"/>
  <sheetViews>
    <sheetView topLeftCell="A83" workbookViewId="0">
      <selection activeCell="A41" sqref="A41:D13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66</v>
      </c>
      <c r="I1" s="43" t="s">
        <v>67</v>
      </c>
      <c r="J1" s="44" t="s">
        <v>68</v>
      </c>
    </row>
    <row r="2" spans="1:16" x14ac:dyDescent="0.2">
      <c r="I2" s="45" t="s">
        <v>69</v>
      </c>
      <c r="J2" s="46" t="s">
        <v>63</v>
      </c>
    </row>
    <row r="3" spans="1:16" x14ac:dyDescent="0.2">
      <c r="A3" s="47" t="s">
        <v>70</v>
      </c>
      <c r="I3" s="45" t="s">
        <v>71</v>
      </c>
      <c r="J3" s="46" t="s">
        <v>72</v>
      </c>
    </row>
    <row r="4" spans="1:16" x14ac:dyDescent="0.2">
      <c r="I4" s="45" t="s">
        <v>73</v>
      </c>
      <c r="J4" s="46" t="s">
        <v>72</v>
      </c>
    </row>
    <row r="5" spans="1:16" ht="13.5" thickBot="1" x14ac:dyDescent="0.25">
      <c r="I5" s="48" t="s">
        <v>74</v>
      </c>
      <c r="J5" s="49" t="s">
        <v>75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 ORI 110 </v>
      </c>
      <c r="B11" s="13" t="str">
        <f t="shared" ref="B11:B42" si="1">IF(H11=INT(H11),"I","II")</f>
        <v>I</v>
      </c>
      <c r="C11" s="8">
        <f t="shared" ref="C11:C42" si="2">1*G11</f>
        <v>40188.373</v>
      </c>
      <c r="D11" s="10" t="str">
        <f t="shared" ref="D11:D42" si="3">VLOOKUP(F11,I$1:J$5,2,FALSE)</f>
        <v>vis</v>
      </c>
      <c r="E11" s="50">
        <f>VLOOKUP(C11,aCTIVE!C$21:E$966,3,FALSE)</f>
        <v>-3433.999181682379</v>
      </c>
      <c r="F11" s="13" t="s">
        <v>74</v>
      </c>
      <c r="G11" s="10" t="str">
        <f t="shared" ref="G11:G42" si="4">MID(I11,3,LEN(I11)-3)</f>
        <v>40188.373</v>
      </c>
      <c r="H11" s="8">
        <f t="shared" ref="H11:H42" si="5">1*K11</f>
        <v>-3434</v>
      </c>
      <c r="I11" s="51" t="s">
        <v>171</v>
      </c>
      <c r="J11" s="52" t="s">
        <v>172</v>
      </c>
      <c r="K11" s="51">
        <v>-3434</v>
      </c>
      <c r="L11" s="51" t="s">
        <v>173</v>
      </c>
      <c r="M11" s="52" t="s">
        <v>80</v>
      </c>
      <c r="N11" s="52"/>
      <c r="O11" s="53" t="s">
        <v>174</v>
      </c>
      <c r="P11" s="53" t="s">
        <v>175</v>
      </c>
    </row>
    <row r="12" spans="1:16" ht="12.75" customHeight="1" thickBot="1" x14ac:dyDescent="0.25">
      <c r="A12" s="8" t="str">
        <f t="shared" si="0"/>
        <v> ORI 111 </v>
      </c>
      <c r="B12" s="13" t="str">
        <f t="shared" si="1"/>
        <v>I</v>
      </c>
      <c r="C12" s="8">
        <f t="shared" si="2"/>
        <v>40221.260999999999</v>
      </c>
      <c r="D12" s="10" t="str">
        <f t="shared" si="3"/>
        <v>vis</v>
      </c>
      <c r="E12" s="50">
        <f>VLOOKUP(C12,aCTIVE!C$21:E$966,3,FALSE)</f>
        <v>-3381.9776291822845</v>
      </c>
      <c r="F12" s="13" t="s">
        <v>74</v>
      </c>
      <c r="G12" s="10" t="str">
        <f t="shared" si="4"/>
        <v>40221.261</v>
      </c>
      <c r="H12" s="8">
        <f t="shared" si="5"/>
        <v>-3382</v>
      </c>
      <c r="I12" s="51" t="s">
        <v>176</v>
      </c>
      <c r="J12" s="52" t="s">
        <v>177</v>
      </c>
      <c r="K12" s="51">
        <v>-3382</v>
      </c>
      <c r="L12" s="51" t="s">
        <v>178</v>
      </c>
      <c r="M12" s="52" t="s">
        <v>80</v>
      </c>
      <c r="N12" s="52"/>
      <c r="O12" s="53" t="s">
        <v>174</v>
      </c>
      <c r="P12" s="53" t="s">
        <v>179</v>
      </c>
    </row>
    <row r="13" spans="1:16" ht="12.75" customHeight="1" thickBot="1" x14ac:dyDescent="0.25">
      <c r="A13" s="8" t="str">
        <f t="shared" si="0"/>
        <v> ORI 112 </v>
      </c>
      <c r="B13" s="13" t="str">
        <f t="shared" si="1"/>
        <v>I</v>
      </c>
      <c r="C13" s="8">
        <f t="shared" si="2"/>
        <v>40264.254000000001</v>
      </c>
      <c r="D13" s="10" t="str">
        <f t="shared" si="3"/>
        <v>vis</v>
      </c>
      <c r="E13" s="50">
        <f>VLOOKUP(C13,aCTIVE!C$21:E$966,3,FALSE)</f>
        <v>-3313.9721984283092</v>
      </c>
      <c r="F13" s="13" t="s">
        <v>74</v>
      </c>
      <c r="G13" s="10" t="str">
        <f t="shared" si="4"/>
        <v>40264.254</v>
      </c>
      <c r="H13" s="8">
        <f t="shared" si="5"/>
        <v>-3314</v>
      </c>
      <c r="I13" s="51" t="s">
        <v>180</v>
      </c>
      <c r="J13" s="52" t="s">
        <v>181</v>
      </c>
      <c r="K13" s="51">
        <v>-3314</v>
      </c>
      <c r="L13" s="51" t="s">
        <v>182</v>
      </c>
      <c r="M13" s="52" t="s">
        <v>80</v>
      </c>
      <c r="N13" s="52"/>
      <c r="O13" s="53" t="s">
        <v>174</v>
      </c>
      <c r="P13" s="53" t="s">
        <v>183</v>
      </c>
    </row>
    <row r="14" spans="1:16" ht="12.75" customHeight="1" thickBot="1" x14ac:dyDescent="0.25">
      <c r="A14" s="8" t="str">
        <f t="shared" si="0"/>
        <v> ORI 117 </v>
      </c>
      <c r="B14" s="13" t="str">
        <f t="shared" si="1"/>
        <v>I</v>
      </c>
      <c r="C14" s="8">
        <f t="shared" si="2"/>
        <v>40594.249000000003</v>
      </c>
      <c r="D14" s="10" t="str">
        <f t="shared" si="3"/>
        <v>vis</v>
      </c>
      <c r="E14" s="50">
        <f>VLOOKUP(C14,aCTIVE!C$21:E$966,3,FALSE)</f>
        <v>-2791.9929896813701</v>
      </c>
      <c r="F14" s="13" t="s">
        <v>74</v>
      </c>
      <c r="G14" s="10" t="str">
        <f t="shared" si="4"/>
        <v>40594.249</v>
      </c>
      <c r="H14" s="8">
        <f t="shared" si="5"/>
        <v>-2792</v>
      </c>
      <c r="I14" s="51" t="s">
        <v>184</v>
      </c>
      <c r="J14" s="52" t="s">
        <v>185</v>
      </c>
      <c r="K14" s="51">
        <v>-2792</v>
      </c>
      <c r="L14" s="51" t="s">
        <v>85</v>
      </c>
      <c r="M14" s="52" t="s">
        <v>80</v>
      </c>
      <c r="N14" s="52"/>
      <c r="O14" s="53" t="s">
        <v>174</v>
      </c>
      <c r="P14" s="53" t="s">
        <v>186</v>
      </c>
    </row>
    <row r="15" spans="1:16" ht="12.75" customHeight="1" thickBot="1" x14ac:dyDescent="0.25">
      <c r="A15" s="8" t="str">
        <f t="shared" si="0"/>
        <v> ORI 117 </v>
      </c>
      <c r="B15" s="13" t="str">
        <f t="shared" si="1"/>
        <v>I</v>
      </c>
      <c r="C15" s="8">
        <f t="shared" si="2"/>
        <v>40604.356</v>
      </c>
      <c r="D15" s="10" t="str">
        <f t="shared" si="3"/>
        <v>vis</v>
      </c>
      <c r="E15" s="50">
        <f>VLOOKUP(C15,aCTIVE!C$21:E$966,3,FALSE)</f>
        <v>-2776.005947869211</v>
      </c>
      <c r="F15" s="13" t="s">
        <v>74</v>
      </c>
      <c r="G15" s="10" t="str">
        <f t="shared" si="4"/>
        <v>40604.356</v>
      </c>
      <c r="H15" s="8">
        <f t="shared" si="5"/>
        <v>-2776</v>
      </c>
      <c r="I15" s="51" t="s">
        <v>187</v>
      </c>
      <c r="J15" s="52" t="s">
        <v>188</v>
      </c>
      <c r="K15" s="51">
        <v>-2776</v>
      </c>
      <c r="L15" s="51" t="s">
        <v>189</v>
      </c>
      <c r="M15" s="52" t="s">
        <v>80</v>
      </c>
      <c r="N15" s="52"/>
      <c r="O15" s="53" t="s">
        <v>174</v>
      </c>
      <c r="P15" s="53" t="s">
        <v>186</v>
      </c>
    </row>
    <row r="16" spans="1:16" ht="12.75" customHeight="1" thickBot="1" x14ac:dyDescent="0.25">
      <c r="A16" s="8" t="str">
        <f t="shared" si="0"/>
        <v> ORI 121 </v>
      </c>
      <c r="B16" s="13" t="str">
        <f t="shared" si="1"/>
        <v>I</v>
      </c>
      <c r="C16" s="8">
        <f t="shared" si="2"/>
        <v>40832.586000000003</v>
      </c>
      <c r="D16" s="10" t="str">
        <f t="shared" si="3"/>
        <v>vis</v>
      </c>
      <c r="E16" s="50">
        <f>VLOOKUP(C16,aCTIVE!C$21:E$966,3,FALSE)</f>
        <v>-2414.9964937492559</v>
      </c>
      <c r="F16" s="13" t="s">
        <v>74</v>
      </c>
      <c r="G16" s="10" t="str">
        <f t="shared" si="4"/>
        <v>40832.586</v>
      </c>
      <c r="H16" s="8">
        <f t="shared" si="5"/>
        <v>-2415</v>
      </c>
      <c r="I16" s="51" t="s">
        <v>190</v>
      </c>
      <c r="J16" s="52" t="s">
        <v>191</v>
      </c>
      <c r="K16" s="51">
        <v>-2415</v>
      </c>
      <c r="L16" s="51" t="s">
        <v>79</v>
      </c>
      <c r="M16" s="52" t="s">
        <v>80</v>
      </c>
      <c r="N16" s="52"/>
      <c r="O16" s="53" t="s">
        <v>174</v>
      </c>
      <c r="P16" s="53" t="s">
        <v>192</v>
      </c>
    </row>
    <row r="17" spans="1:16" ht="12.75" customHeight="1" thickBot="1" x14ac:dyDescent="0.25">
      <c r="A17" s="8" t="str">
        <f t="shared" si="0"/>
        <v> ORI 121 </v>
      </c>
      <c r="B17" s="13" t="str">
        <f t="shared" si="1"/>
        <v>I</v>
      </c>
      <c r="C17" s="8">
        <f t="shared" si="2"/>
        <v>40837.642999999996</v>
      </c>
      <c r="D17" s="10" t="str">
        <f t="shared" si="3"/>
        <v>vis</v>
      </c>
      <c r="E17" s="50">
        <f>VLOOKUP(C17,aCTIVE!C$21:E$966,3,FALSE)</f>
        <v>-2406.9974366161787</v>
      </c>
      <c r="F17" s="13" t="s">
        <v>74</v>
      </c>
      <c r="G17" s="10" t="str">
        <f t="shared" si="4"/>
        <v>40837.643</v>
      </c>
      <c r="H17" s="8">
        <f t="shared" si="5"/>
        <v>-2407</v>
      </c>
      <c r="I17" s="51" t="s">
        <v>193</v>
      </c>
      <c r="J17" s="52" t="s">
        <v>194</v>
      </c>
      <c r="K17" s="51">
        <v>-2407</v>
      </c>
      <c r="L17" s="51" t="s">
        <v>79</v>
      </c>
      <c r="M17" s="52" t="s">
        <v>80</v>
      </c>
      <c r="N17" s="52"/>
      <c r="O17" s="53" t="s">
        <v>174</v>
      </c>
      <c r="P17" s="53" t="s">
        <v>192</v>
      </c>
    </row>
    <row r="18" spans="1:16" ht="12.75" customHeight="1" thickBot="1" x14ac:dyDescent="0.25">
      <c r="A18" s="8" t="str">
        <f t="shared" si="0"/>
        <v> ORI 121 </v>
      </c>
      <c r="B18" s="13" t="str">
        <f t="shared" si="1"/>
        <v>I</v>
      </c>
      <c r="C18" s="8">
        <f t="shared" si="2"/>
        <v>40839.538999999997</v>
      </c>
      <c r="D18" s="10" t="str">
        <f t="shared" si="3"/>
        <v>vis</v>
      </c>
      <c r="E18" s="50">
        <f>VLOOKUP(C18,aCTIVE!C$21:E$966,3,FALSE)</f>
        <v>-2403.9983833584488</v>
      </c>
      <c r="F18" s="13" t="s">
        <v>74</v>
      </c>
      <c r="G18" s="10" t="str">
        <f t="shared" si="4"/>
        <v>40839.539</v>
      </c>
      <c r="H18" s="8">
        <f t="shared" si="5"/>
        <v>-2404</v>
      </c>
      <c r="I18" s="51" t="s">
        <v>195</v>
      </c>
      <c r="J18" s="52" t="s">
        <v>196</v>
      </c>
      <c r="K18" s="51">
        <v>-2404</v>
      </c>
      <c r="L18" s="51" t="s">
        <v>173</v>
      </c>
      <c r="M18" s="52" t="s">
        <v>80</v>
      </c>
      <c r="N18" s="52"/>
      <c r="O18" s="53" t="s">
        <v>174</v>
      </c>
      <c r="P18" s="53" t="s">
        <v>192</v>
      </c>
    </row>
    <row r="19" spans="1:16" ht="12.75" customHeight="1" thickBot="1" x14ac:dyDescent="0.25">
      <c r="A19" s="8" t="str">
        <f t="shared" si="0"/>
        <v> ORI 121 </v>
      </c>
      <c r="B19" s="13" t="str">
        <f t="shared" si="1"/>
        <v>I</v>
      </c>
      <c r="C19" s="8">
        <f t="shared" si="2"/>
        <v>40856.61</v>
      </c>
      <c r="D19" s="10" t="str">
        <f t="shared" si="3"/>
        <v>vis</v>
      </c>
      <c r="E19" s="50">
        <f>VLOOKUP(C19,aCTIVE!C$21:E$966,3,FALSE)</f>
        <v>-2376.9958315848744</v>
      </c>
      <c r="F19" s="13" t="s">
        <v>74</v>
      </c>
      <c r="G19" s="10" t="str">
        <f t="shared" si="4"/>
        <v>40856.610</v>
      </c>
      <c r="H19" s="8">
        <f t="shared" si="5"/>
        <v>-2377</v>
      </c>
      <c r="I19" s="51" t="s">
        <v>197</v>
      </c>
      <c r="J19" s="52" t="s">
        <v>198</v>
      </c>
      <c r="K19" s="51">
        <v>-2377</v>
      </c>
      <c r="L19" s="51" t="s">
        <v>199</v>
      </c>
      <c r="M19" s="52" t="s">
        <v>80</v>
      </c>
      <c r="N19" s="52"/>
      <c r="O19" s="53" t="s">
        <v>174</v>
      </c>
      <c r="P19" s="53" t="s">
        <v>192</v>
      </c>
    </row>
    <row r="20" spans="1:16" ht="12.75" customHeight="1" thickBot="1" x14ac:dyDescent="0.25">
      <c r="A20" s="8" t="str">
        <f t="shared" si="0"/>
        <v> ORI 122 </v>
      </c>
      <c r="B20" s="13" t="str">
        <f t="shared" si="1"/>
        <v>I</v>
      </c>
      <c r="C20" s="8">
        <f t="shared" si="2"/>
        <v>40865.468999999997</v>
      </c>
      <c r="D20" s="10" t="str">
        <f t="shared" si="3"/>
        <v>vis</v>
      </c>
      <c r="E20" s="50">
        <f>VLOOKUP(C20,aCTIVE!C$21:E$966,3,FALSE)</f>
        <v>-2362.9828501448906</v>
      </c>
      <c r="F20" s="13" t="s">
        <v>74</v>
      </c>
      <c r="G20" s="10" t="str">
        <f t="shared" si="4"/>
        <v>40865.469</v>
      </c>
      <c r="H20" s="8">
        <f t="shared" si="5"/>
        <v>-2363</v>
      </c>
      <c r="I20" s="51" t="s">
        <v>200</v>
      </c>
      <c r="J20" s="52" t="s">
        <v>201</v>
      </c>
      <c r="K20" s="51">
        <v>-2363</v>
      </c>
      <c r="L20" s="51" t="s">
        <v>88</v>
      </c>
      <c r="M20" s="52" t="s">
        <v>80</v>
      </c>
      <c r="N20" s="52"/>
      <c r="O20" s="53" t="s">
        <v>174</v>
      </c>
      <c r="P20" s="53" t="s">
        <v>202</v>
      </c>
    </row>
    <row r="21" spans="1:16" ht="12.75" customHeight="1" thickBot="1" x14ac:dyDescent="0.25">
      <c r="A21" s="8" t="str">
        <f t="shared" si="0"/>
        <v> ORI 122 </v>
      </c>
      <c r="B21" s="13" t="str">
        <f t="shared" si="1"/>
        <v>I</v>
      </c>
      <c r="C21" s="8">
        <f t="shared" si="2"/>
        <v>40887.586000000003</v>
      </c>
      <c r="D21" s="10" t="str">
        <f t="shared" si="3"/>
        <v>vis</v>
      </c>
      <c r="E21" s="50">
        <f>VLOOKUP(C21,aCTIVE!C$21:E$966,3,FALSE)</f>
        <v>-2327.998640808813</v>
      </c>
      <c r="F21" s="13" t="s">
        <v>74</v>
      </c>
      <c r="G21" s="10" t="str">
        <f t="shared" si="4"/>
        <v>40887.586</v>
      </c>
      <c r="H21" s="8">
        <f t="shared" si="5"/>
        <v>-2328</v>
      </c>
      <c r="I21" s="51" t="s">
        <v>203</v>
      </c>
      <c r="J21" s="52" t="s">
        <v>204</v>
      </c>
      <c r="K21" s="51">
        <v>-2328</v>
      </c>
      <c r="L21" s="51" t="s">
        <v>173</v>
      </c>
      <c r="M21" s="52" t="s">
        <v>80</v>
      </c>
      <c r="N21" s="52"/>
      <c r="O21" s="53" t="s">
        <v>174</v>
      </c>
      <c r="P21" s="53" t="s">
        <v>202</v>
      </c>
    </row>
    <row r="22" spans="1:16" ht="12.75" customHeight="1" thickBot="1" x14ac:dyDescent="0.25">
      <c r="A22" s="8" t="str">
        <f t="shared" si="0"/>
        <v> ORI 122 </v>
      </c>
      <c r="B22" s="13" t="str">
        <f t="shared" si="1"/>
        <v>I</v>
      </c>
      <c r="C22" s="8">
        <f t="shared" si="2"/>
        <v>40889.487999999998</v>
      </c>
      <c r="D22" s="10" t="str">
        <f t="shared" si="3"/>
        <v>vis</v>
      </c>
      <c r="E22" s="50">
        <f>VLOOKUP(C22,aCTIVE!C$21:E$966,3,FALSE)</f>
        <v>-2324.9900968762267</v>
      </c>
      <c r="F22" s="13" t="s">
        <v>74</v>
      </c>
      <c r="G22" s="10" t="str">
        <f t="shared" si="4"/>
        <v>40889.488</v>
      </c>
      <c r="H22" s="8">
        <f t="shared" si="5"/>
        <v>-2325</v>
      </c>
      <c r="I22" s="51" t="s">
        <v>205</v>
      </c>
      <c r="J22" s="52" t="s">
        <v>206</v>
      </c>
      <c r="K22" s="51">
        <v>-2325</v>
      </c>
      <c r="L22" s="51" t="s">
        <v>97</v>
      </c>
      <c r="M22" s="52" t="s">
        <v>80</v>
      </c>
      <c r="N22" s="52"/>
      <c r="O22" s="53" t="s">
        <v>174</v>
      </c>
      <c r="P22" s="53" t="s">
        <v>202</v>
      </c>
    </row>
    <row r="23" spans="1:16" ht="12.75" customHeight="1" thickBot="1" x14ac:dyDescent="0.25">
      <c r="A23" s="8" t="str">
        <f t="shared" si="0"/>
        <v> ORI 122 </v>
      </c>
      <c r="B23" s="13" t="str">
        <f t="shared" si="1"/>
        <v>I</v>
      </c>
      <c r="C23" s="8">
        <f t="shared" si="2"/>
        <v>40913.514000000003</v>
      </c>
      <c r="D23" s="10" t="str">
        <f t="shared" si="3"/>
        <v>vis</v>
      </c>
      <c r="E23" s="50">
        <f>VLOOKUP(C23,aCTIVE!C$21:E$966,3,FALSE)</f>
        <v>-2286.9862711535443</v>
      </c>
      <c r="F23" s="13" t="s">
        <v>74</v>
      </c>
      <c r="G23" s="10" t="str">
        <f t="shared" si="4"/>
        <v>40913.514</v>
      </c>
      <c r="H23" s="8">
        <f t="shared" si="5"/>
        <v>-2287</v>
      </c>
      <c r="I23" s="51" t="s">
        <v>207</v>
      </c>
      <c r="J23" s="52" t="s">
        <v>208</v>
      </c>
      <c r="K23" s="51">
        <v>-2287</v>
      </c>
      <c r="L23" s="51" t="s">
        <v>209</v>
      </c>
      <c r="M23" s="52" t="s">
        <v>80</v>
      </c>
      <c r="N23" s="52"/>
      <c r="O23" s="53" t="s">
        <v>174</v>
      </c>
      <c r="P23" s="53" t="s">
        <v>202</v>
      </c>
    </row>
    <row r="24" spans="1:16" ht="12.75" customHeight="1" thickBot="1" x14ac:dyDescent="0.25">
      <c r="A24" s="8" t="str">
        <f t="shared" si="0"/>
        <v> ORI 123 </v>
      </c>
      <c r="B24" s="13" t="str">
        <f t="shared" si="1"/>
        <v>I</v>
      </c>
      <c r="C24" s="8">
        <f t="shared" si="2"/>
        <v>40939.43</v>
      </c>
      <c r="D24" s="10" t="str">
        <f t="shared" si="3"/>
        <v>vis</v>
      </c>
      <c r="E24" s="50">
        <f>VLOOKUP(C24,aCTIVE!C$21:E$966,3,FALSE)</f>
        <v>-2245.9928828480115</v>
      </c>
      <c r="F24" s="13" t="s">
        <v>74</v>
      </c>
      <c r="G24" s="10" t="str">
        <f t="shared" si="4"/>
        <v>40939.430</v>
      </c>
      <c r="H24" s="8">
        <f t="shared" si="5"/>
        <v>-2246</v>
      </c>
      <c r="I24" s="51" t="s">
        <v>210</v>
      </c>
      <c r="J24" s="52" t="s">
        <v>211</v>
      </c>
      <c r="K24" s="51">
        <v>-2246</v>
      </c>
      <c r="L24" s="51" t="s">
        <v>85</v>
      </c>
      <c r="M24" s="52" t="s">
        <v>80</v>
      </c>
      <c r="N24" s="52"/>
      <c r="O24" s="53" t="s">
        <v>174</v>
      </c>
      <c r="P24" s="53" t="s">
        <v>212</v>
      </c>
    </row>
    <row r="25" spans="1:16" ht="12.75" customHeight="1" thickBot="1" x14ac:dyDescent="0.25">
      <c r="A25" s="8" t="str">
        <f t="shared" si="0"/>
        <v> ORI 123 </v>
      </c>
      <c r="B25" s="13" t="str">
        <f t="shared" si="1"/>
        <v>I</v>
      </c>
      <c r="C25" s="8">
        <f t="shared" si="2"/>
        <v>40953.322</v>
      </c>
      <c r="D25" s="10" t="str">
        <f t="shared" si="3"/>
        <v>vis</v>
      </c>
      <c r="E25" s="50">
        <f>VLOOKUP(C25,aCTIVE!C$21:E$966,3,FALSE)</f>
        <v>-2224.0188069744004</v>
      </c>
      <c r="F25" s="13" t="s">
        <v>74</v>
      </c>
      <c r="G25" s="10" t="str">
        <f t="shared" si="4"/>
        <v>40953.322</v>
      </c>
      <c r="H25" s="8">
        <f t="shared" si="5"/>
        <v>-2224</v>
      </c>
      <c r="I25" s="51" t="s">
        <v>213</v>
      </c>
      <c r="J25" s="52" t="s">
        <v>214</v>
      </c>
      <c r="K25" s="51">
        <v>-2224</v>
      </c>
      <c r="L25" s="51" t="s">
        <v>215</v>
      </c>
      <c r="M25" s="52" t="s">
        <v>80</v>
      </c>
      <c r="N25" s="52"/>
      <c r="O25" s="53" t="s">
        <v>174</v>
      </c>
      <c r="P25" s="53" t="s">
        <v>212</v>
      </c>
    </row>
    <row r="26" spans="1:16" ht="12.75" customHeight="1" thickBot="1" x14ac:dyDescent="0.25">
      <c r="A26" s="8" t="str">
        <f t="shared" si="0"/>
        <v> ORI 126 </v>
      </c>
      <c r="B26" s="13" t="str">
        <f t="shared" si="1"/>
        <v>I</v>
      </c>
      <c r="C26" s="8">
        <f t="shared" si="2"/>
        <v>41198.620999999999</v>
      </c>
      <c r="D26" s="10" t="str">
        <f t="shared" si="3"/>
        <v>vis</v>
      </c>
      <c r="E26" s="50">
        <f>VLOOKUP(C26,aCTIVE!C$21:E$966,3,FALSE)</f>
        <v>-1836.0099646391714</v>
      </c>
      <c r="F26" s="13" t="s">
        <v>74</v>
      </c>
      <c r="G26" s="10" t="str">
        <f t="shared" si="4"/>
        <v>41198.621</v>
      </c>
      <c r="H26" s="8">
        <f t="shared" si="5"/>
        <v>-1836</v>
      </c>
      <c r="I26" s="51" t="s">
        <v>216</v>
      </c>
      <c r="J26" s="52" t="s">
        <v>217</v>
      </c>
      <c r="K26" s="51">
        <v>-1836</v>
      </c>
      <c r="L26" s="51" t="s">
        <v>94</v>
      </c>
      <c r="M26" s="52" t="s">
        <v>80</v>
      </c>
      <c r="N26" s="52"/>
      <c r="O26" s="53" t="s">
        <v>174</v>
      </c>
      <c r="P26" s="53" t="s">
        <v>218</v>
      </c>
    </row>
    <row r="27" spans="1:16" ht="12.75" customHeight="1" thickBot="1" x14ac:dyDescent="0.25">
      <c r="A27" s="8" t="str">
        <f t="shared" si="0"/>
        <v> ORI 127 </v>
      </c>
      <c r="B27" s="13" t="str">
        <f t="shared" si="1"/>
        <v>I</v>
      </c>
      <c r="C27" s="8">
        <f t="shared" si="2"/>
        <v>41212.540999999997</v>
      </c>
      <c r="D27" s="10" t="str">
        <f t="shared" si="3"/>
        <v>vis</v>
      </c>
      <c r="E27" s="50">
        <f>VLOOKUP(C27,aCTIVE!C$21:E$966,3,FALSE)</f>
        <v>-1813.9915989495203</v>
      </c>
      <c r="F27" s="13" t="s">
        <v>74</v>
      </c>
      <c r="G27" s="10" t="str">
        <f t="shared" si="4"/>
        <v>41212.541</v>
      </c>
      <c r="H27" s="8">
        <f t="shared" si="5"/>
        <v>-1814</v>
      </c>
      <c r="I27" s="51" t="s">
        <v>219</v>
      </c>
      <c r="J27" s="52" t="s">
        <v>220</v>
      </c>
      <c r="K27" s="51">
        <v>-1814</v>
      </c>
      <c r="L27" s="51" t="s">
        <v>121</v>
      </c>
      <c r="M27" s="52" t="s">
        <v>80</v>
      </c>
      <c r="N27" s="52"/>
      <c r="O27" s="53" t="s">
        <v>174</v>
      </c>
      <c r="P27" s="53" t="s">
        <v>221</v>
      </c>
    </row>
    <row r="28" spans="1:16" ht="12.75" customHeight="1" thickBot="1" x14ac:dyDescent="0.25">
      <c r="A28" s="8" t="str">
        <f t="shared" si="0"/>
        <v> ORI 129 </v>
      </c>
      <c r="B28" s="13" t="str">
        <f t="shared" si="1"/>
        <v>I</v>
      </c>
      <c r="C28" s="8">
        <f t="shared" si="2"/>
        <v>41279.546999999999</v>
      </c>
      <c r="D28" s="10" t="str">
        <f t="shared" si="3"/>
        <v>vis</v>
      </c>
      <c r="E28" s="50">
        <f>VLOOKUP(C28,aCTIVE!C$21:E$966,3,FALSE)</f>
        <v>-1708.002905601749</v>
      </c>
      <c r="F28" s="13" t="s">
        <v>74</v>
      </c>
      <c r="G28" s="10" t="str">
        <f t="shared" si="4"/>
        <v>41279.547</v>
      </c>
      <c r="H28" s="8">
        <f t="shared" si="5"/>
        <v>-1708</v>
      </c>
      <c r="I28" s="51" t="s">
        <v>222</v>
      </c>
      <c r="J28" s="52" t="s">
        <v>223</v>
      </c>
      <c r="K28" s="51">
        <v>-1708</v>
      </c>
      <c r="L28" s="51" t="s">
        <v>110</v>
      </c>
      <c r="M28" s="52" t="s">
        <v>80</v>
      </c>
      <c r="N28" s="52"/>
      <c r="O28" s="53" t="s">
        <v>174</v>
      </c>
      <c r="P28" s="53" t="s">
        <v>224</v>
      </c>
    </row>
    <row r="29" spans="1:16" ht="12.75" customHeight="1" thickBot="1" x14ac:dyDescent="0.25">
      <c r="A29" s="8" t="str">
        <f t="shared" si="0"/>
        <v> ASS 74.42 </v>
      </c>
      <c r="B29" s="13" t="str">
        <f t="shared" si="1"/>
        <v>I</v>
      </c>
      <c r="C29" s="8">
        <f t="shared" si="2"/>
        <v>42359.345600000001</v>
      </c>
      <c r="D29" s="10" t="str">
        <f t="shared" si="3"/>
        <v>vis</v>
      </c>
      <c r="E29" s="50">
        <f>VLOOKUP(C29,aCTIVE!C$21:E$966,3,FALSE)</f>
        <v>0</v>
      </c>
      <c r="F29" s="13" t="s">
        <v>74</v>
      </c>
      <c r="G29" s="10" t="str">
        <f t="shared" si="4"/>
        <v>42359.3456</v>
      </c>
      <c r="H29" s="8">
        <f t="shared" si="5"/>
        <v>0</v>
      </c>
      <c r="I29" s="51" t="s">
        <v>260</v>
      </c>
      <c r="J29" s="52" t="s">
        <v>261</v>
      </c>
      <c r="K29" s="51">
        <v>0</v>
      </c>
      <c r="L29" s="51" t="s">
        <v>262</v>
      </c>
      <c r="M29" s="52" t="s">
        <v>162</v>
      </c>
      <c r="N29" s="52" t="s">
        <v>163</v>
      </c>
      <c r="O29" s="53" t="s">
        <v>263</v>
      </c>
      <c r="P29" s="53" t="s">
        <v>264</v>
      </c>
    </row>
    <row r="30" spans="1:16" ht="12.75" customHeight="1" thickBot="1" x14ac:dyDescent="0.25">
      <c r="A30" s="8" t="str">
        <f t="shared" si="0"/>
        <v>IBVS 2185 </v>
      </c>
      <c r="B30" s="13" t="str">
        <f t="shared" si="1"/>
        <v>I</v>
      </c>
      <c r="C30" s="8">
        <f t="shared" si="2"/>
        <v>44249.616099999999</v>
      </c>
      <c r="D30" s="10" t="str">
        <f t="shared" si="3"/>
        <v>vis</v>
      </c>
      <c r="E30" s="50">
        <f>VLOOKUP(C30,aCTIVE!C$21:E$966,3,FALSE)</f>
        <v>2989.9904541210399</v>
      </c>
      <c r="F30" s="13" t="s">
        <v>74</v>
      </c>
      <c r="G30" s="10" t="str">
        <f t="shared" si="4"/>
        <v>44249.6161</v>
      </c>
      <c r="H30" s="8">
        <f t="shared" si="5"/>
        <v>2990</v>
      </c>
      <c r="I30" s="51" t="s">
        <v>336</v>
      </c>
      <c r="J30" s="52" t="s">
        <v>337</v>
      </c>
      <c r="K30" s="51">
        <v>2990</v>
      </c>
      <c r="L30" s="51" t="s">
        <v>338</v>
      </c>
      <c r="M30" s="52" t="s">
        <v>162</v>
      </c>
      <c r="N30" s="52" t="s">
        <v>163</v>
      </c>
      <c r="O30" s="53" t="s">
        <v>339</v>
      </c>
      <c r="P30" s="54" t="s">
        <v>340</v>
      </c>
    </row>
    <row r="31" spans="1:16" ht="12.75" customHeight="1" thickBot="1" x14ac:dyDescent="0.25">
      <c r="A31" s="8" t="str">
        <f t="shared" si="0"/>
        <v>OEJV 0074 </v>
      </c>
      <c r="B31" s="13" t="str">
        <f t="shared" si="1"/>
        <v>I</v>
      </c>
      <c r="C31" s="8">
        <f t="shared" si="2"/>
        <v>52320.257870000001</v>
      </c>
      <c r="D31" s="10" t="str">
        <f t="shared" si="3"/>
        <v>vis</v>
      </c>
      <c r="E31" s="50">
        <f>VLOOKUP(C31,aCTIVE!C$21:E$966,3,FALSE)</f>
        <v>15755.963287602044</v>
      </c>
      <c r="F31" s="13" t="s">
        <v>74</v>
      </c>
      <c r="G31" s="10" t="str">
        <f t="shared" si="4"/>
        <v>52320.25787</v>
      </c>
      <c r="H31" s="8">
        <f t="shared" si="5"/>
        <v>15756</v>
      </c>
      <c r="I31" s="51" t="s">
        <v>391</v>
      </c>
      <c r="J31" s="52" t="s">
        <v>392</v>
      </c>
      <c r="K31" s="51">
        <v>15756</v>
      </c>
      <c r="L31" s="51" t="s">
        <v>393</v>
      </c>
      <c r="M31" s="52" t="s">
        <v>394</v>
      </c>
      <c r="N31" s="52" t="s">
        <v>395</v>
      </c>
      <c r="O31" s="53" t="s">
        <v>396</v>
      </c>
      <c r="P31" s="54" t="s">
        <v>397</v>
      </c>
    </row>
    <row r="32" spans="1:16" ht="12.75" customHeight="1" thickBot="1" x14ac:dyDescent="0.25">
      <c r="A32" s="8" t="str">
        <f t="shared" si="0"/>
        <v>IBVS 5378 </v>
      </c>
      <c r="B32" s="13" t="str">
        <f t="shared" si="1"/>
        <v>I</v>
      </c>
      <c r="C32" s="8">
        <f t="shared" si="2"/>
        <v>52630.667200000004</v>
      </c>
      <c r="D32" s="10" t="str">
        <f t="shared" si="3"/>
        <v>vis</v>
      </c>
      <c r="E32" s="50">
        <f>VLOOKUP(C32,aCTIVE!C$21:E$966,3,FALSE)</f>
        <v>16246.962292014436</v>
      </c>
      <c r="F32" s="13" t="s">
        <v>74</v>
      </c>
      <c r="G32" s="10" t="str">
        <f t="shared" si="4"/>
        <v>52630.6672</v>
      </c>
      <c r="H32" s="8">
        <f t="shared" si="5"/>
        <v>16247</v>
      </c>
      <c r="I32" s="51" t="s">
        <v>406</v>
      </c>
      <c r="J32" s="52" t="s">
        <v>407</v>
      </c>
      <c r="K32" s="51">
        <v>16247</v>
      </c>
      <c r="L32" s="51" t="s">
        <v>381</v>
      </c>
      <c r="M32" s="52" t="s">
        <v>162</v>
      </c>
      <c r="N32" s="52" t="s">
        <v>408</v>
      </c>
      <c r="O32" s="53" t="s">
        <v>409</v>
      </c>
      <c r="P32" s="54" t="s">
        <v>410</v>
      </c>
    </row>
    <row r="33" spans="1:16" ht="12.75" customHeight="1" thickBot="1" x14ac:dyDescent="0.25">
      <c r="A33" s="8" t="str">
        <f t="shared" si="0"/>
        <v>IBVS 5502 </v>
      </c>
      <c r="B33" s="13" t="str">
        <f t="shared" si="1"/>
        <v>I</v>
      </c>
      <c r="C33" s="8">
        <f t="shared" si="2"/>
        <v>52991.652600000001</v>
      </c>
      <c r="D33" s="10" t="str">
        <f t="shared" si="3"/>
        <v>vis</v>
      </c>
      <c r="E33" s="50">
        <f>VLOOKUP(C33,aCTIVE!C$21:E$966,3,FALSE)</f>
        <v>16817.961469157104</v>
      </c>
      <c r="F33" s="13" t="s">
        <v>74</v>
      </c>
      <c r="G33" s="10" t="str">
        <f t="shared" si="4"/>
        <v>52991.6526</v>
      </c>
      <c r="H33" s="8">
        <f t="shared" si="5"/>
        <v>16818</v>
      </c>
      <c r="I33" s="51" t="s">
        <v>411</v>
      </c>
      <c r="J33" s="52" t="s">
        <v>412</v>
      </c>
      <c r="K33" s="51">
        <v>16818</v>
      </c>
      <c r="L33" s="51" t="s">
        <v>413</v>
      </c>
      <c r="M33" s="52" t="s">
        <v>162</v>
      </c>
      <c r="N33" s="52" t="s">
        <v>163</v>
      </c>
      <c r="O33" s="53" t="s">
        <v>409</v>
      </c>
      <c r="P33" s="54" t="s">
        <v>414</v>
      </c>
    </row>
    <row r="34" spans="1:16" ht="12.75" customHeight="1" thickBot="1" x14ac:dyDescent="0.25">
      <c r="A34" s="8" t="str">
        <f t="shared" si="0"/>
        <v>IBVS 5843 </v>
      </c>
      <c r="B34" s="13" t="str">
        <f t="shared" si="1"/>
        <v>I</v>
      </c>
      <c r="C34" s="8">
        <f t="shared" si="2"/>
        <v>54046.792399999998</v>
      </c>
      <c r="D34" s="10" t="str">
        <f t="shared" si="3"/>
        <v>vis</v>
      </c>
      <c r="E34" s="50">
        <f>VLOOKUP(C34,aCTIVE!C$21:E$966,3,FALSE)</f>
        <v>18486.959599193611</v>
      </c>
      <c r="F34" s="13" t="s">
        <v>74</v>
      </c>
      <c r="G34" s="10" t="str">
        <f t="shared" si="4"/>
        <v>54046.7924</v>
      </c>
      <c r="H34" s="8">
        <f t="shared" si="5"/>
        <v>18487</v>
      </c>
      <c r="I34" s="51" t="s">
        <v>430</v>
      </c>
      <c r="J34" s="52" t="s">
        <v>431</v>
      </c>
      <c r="K34" s="51">
        <v>18487</v>
      </c>
      <c r="L34" s="51" t="s">
        <v>432</v>
      </c>
      <c r="M34" s="52" t="s">
        <v>394</v>
      </c>
      <c r="N34" s="52" t="s">
        <v>433</v>
      </c>
      <c r="O34" s="53" t="s">
        <v>434</v>
      </c>
      <c r="P34" s="54" t="s">
        <v>435</v>
      </c>
    </row>
    <row r="35" spans="1:16" ht="12.75" customHeight="1" thickBot="1" x14ac:dyDescent="0.25">
      <c r="A35" s="8" t="str">
        <f t="shared" si="0"/>
        <v>IBVS 5843 </v>
      </c>
      <c r="B35" s="13" t="str">
        <f t="shared" si="1"/>
        <v>II</v>
      </c>
      <c r="C35" s="8">
        <f t="shared" si="2"/>
        <v>54047.746700000003</v>
      </c>
      <c r="D35" s="10" t="str">
        <f t="shared" si="3"/>
        <v>vis</v>
      </c>
      <c r="E35" s="50">
        <f>VLOOKUP(C35,aCTIVE!C$21:E$966,3,FALSE)</f>
        <v>18488.469091031093</v>
      </c>
      <c r="F35" s="13" t="s">
        <v>74</v>
      </c>
      <c r="G35" s="10" t="str">
        <f t="shared" si="4"/>
        <v>54047.7467</v>
      </c>
      <c r="H35" s="8">
        <f t="shared" si="5"/>
        <v>18488.5</v>
      </c>
      <c r="I35" s="51" t="s">
        <v>436</v>
      </c>
      <c r="J35" s="52" t="s">
        <v>437</v>
      </c>
      <c r="K35" s="51" t="s">
        <v>438</v>
      </c>
      <c r="L35" s="51" t="s">
        <v>439</v>
      </c>
      <c r="M35" s="52" t="s">
        <v>394</v>
      </c>
      <c r="N35" s="52" t="s">
        <v>433</v>
      </c>
      <c r="O35" s="53" t="s">
        <v>434</v>
      </c>
      <c r="P35" s="54" t="s">
        <v>435</v>
      </c>
    </row>
    <row r="36" spans="1:16" ht="12.75" customHeight="1" thickBot="1" x14ac:dyDescent="0.25">
      <c r="A36" s="8" t="str">
        <f t="shared" si="0"/>
        <v>IBVS 5894 </v>
      </c>
      <c r="B36" s="13" t="str">
        <f t="shared" si="1"/>
        <v>I</v>
      </c>
      <c r="C36" s="8">
        <f t="shared" si="2"/>
        <v>54844.631300000001</v>
      </c>
      <c r="D36" s="10" t="str">
        <f t="shared" si="3"/>
        <v>vis</v>
      </c>
      <c r="E36" s="50">
        <f>VLOOKUP(C36,aCTIVE!C$21:E$966,3,FALSE)</f>
        <v>19748.964531782065</v>
      </c>
      <c r="F36" s="13" t="s">
        <v>74</v>
      </c>
      <c r="G36" s="10" t="str">
        <f t="shared" si="4"/>
        <v>54844.6313</v>
      </c>
      <c r="H36" s="8">
        <f t="shared" si="5"/>
        <v>19749</v>
      </c>
      <c r="I36" s="51" t="s">
        <v>447</v>
      </c>
      <c r="J36" s="52" t="s">
        <v>448</v>
      </c>
      <c r="K36" s="51" t="s">
        <v>449</v>
      </c>
      <c r="L36" s="51" t="s">
        <v>450</v>
      </c>
      <c r="M36" s="52" t="s">
        <v>394</v>
      </c>
      <c r="N36" s="52" t="s">
        <v>74</v>
      </c>
      <c r="O36" s="53" t="s">
        <v>280</v>
      </c>
      <c r="P36" s="54" t="s">
        <v>451</v>
      </c>
    </row>
    <row r="37" spans="1:16" ht="12.75" customHeight="1" thickBot="1" x14ac:dyDescent="0.25">
      <c r="A37" s="8" t="str">
        <f t="shared" si="0"/>
        <v>IBVS 5920 </v>
      </c>
      <c r="B37" s="13" t="str">
        <f t="shared" si="1"/>
        <v>I</v>
      </c>
      <c r="C37" s="8">
        <f t="shared" si="2"/>
        <v>55127.851999999999</v>
      </c>
      <c r="D37" s="10" t="str">
        <f t="shared" si="3"/>
        <v>vis</v>
      </c>
      <c r="E37" s="50">
        <f>VLOOKUP(C37,aCTIVE!C$21:E$966,3,FALSE)</f>
        <v>20196.957128296413</v>
      </c>
      <c r="F37" s="13" t="s">
        <v>74</v>
      </c>
      <c r="G37" s="10" t="str">
        <f t="shared" si="4"/>
        <v>55127.852</v>
      </c>
      <c r="H37" s="8">
        <f t="shared" si="5"/>
        <v>20197</v>
      </c>
      <c r="I37" s="51" t="s">
        <v>452</v>
      </c>
      <c r="J37" s="52" t="s">
        <v>453</v>
      </c>
      <c r="K37" s="51" t="s">
        <v>454</v>
      </c>
      <c r="L37" s="51" t="s">
        <v>455</v>
      </c>
      <c r="M37" s="52" t="s">
        <v>394</v>
      </c>
      <c r="N37" s="52" t="s">
        <v>74</v>
      </c>
      <c r="O37" s="53" t="s">
        <v>280</v>
      </c>
      <c r="P37" s="54" t="s">
        <v>456</v>
      </c>
    </row>
    <row r="38" spans="1:16" ht="12.75" customHeight="1" thickBot="1" x14ac:dyDescent="0.25">
      <c r="A38" s="8" t="str">
        <f t="shared" si="0"/>
        <v>IBVS 5960 </v>
      </c>
      <c r="B38" s="13" t="str">
        <f t="shared" si="1"/>
        <v>I</v>
      </c>
      <c r="C38" s="8">
        <f t="shared" si="2"/>
        <v>55500.849699999999</v>
      </c>
      <c r="D38" s="10" t="str">
        <f t="shared" si="3"/>
        <v>vis</v>
      </c>
      <c r="E38" s="50">
        <f>VLOOKUP(C38,aCTIVE!C$21:E$966,3,FALSE)</f>
        <v>20786.957111055021</v>
      </c>
      <c r="F38" s="13" t="s">
        <v>74</v>
      </c>
      <c r="G38" s="10" t="str">
        <f t="shared" si="4"/>
        <v>55500.8497</v>
      </c>
      <c r="H38" s="8">
        <f t="shared" si="5"/>
        <v>20787</v>
      </c>
      <c r="I38" s="51" t="s">
        <v>457</v>
      </c>
      <c r="J38" s="52" t="s">
        <v>458</v>
      </c>
      <c r="K38" s="51" t="s">
        <v>459</v>
      </c>
      <c r="L38" s="51" t="s">
        <v>460</v>
      </c>
      <c r="M38" s="52" t="s">
        <v>394</v>
      </c>
      <c r="N38" s="52" t="s">
        <v>74</v>
      </c>
      <c r="O38" s="53" t="s">
        <v>280</v>
      </c>
      <c r="P38" s="54" t="s">
        <v>461</v>
      </c>
    </row>
    <row r="39" spans="1:16" ht="12.75" customHeight="1" thickBot="1" x14ac:dyDescent="0.25">
      <c r="A39" s="8" t="str">
        <f t="shared" si="0"/>
        <v>IBVS 6011 </v>
      </c>
      <c r="B39" s="13" t="str">
        <f t="shared" si="1"/>
        <v>I</v>
      </c>
      <c r="C39" s="8">
        <f t="shared" si="2"/>
        <v>55854.878199999999</v>
      </c>
      <c r="D39" s="10" t="str">
        <f t="shared" si="3"/>
        <v>vis</v>
      </c>
      <c r="E39" s="50">
        <f>VLOOKUP(C39,aCTIVE!C$21:E$966,3,FALSE)</f>
        <v>21346.952008868211</v>
      </c>
      <c r="F39" s="13" t="s">
        <v>74</v>
      </c>
      <c r="G39" s="10" t="str">
        <f t="shared" si="4"/>
        <v>55854.8782</v>
      </c>
      <c r="H39" s="8">
        <f t="shared" si="5"/>
        <v>21347</v>
      </c>
      <c r="I39" s="51" t="s">
        <v>468</v>
      </c>
      <c r="J39" s="52" t="s">
        <v>469</v>
      </c>
      <c r="K39" s="51" t="s">
        <v>470</v>
      </c>
      <c r="L39" s="51" t="s">
        <v>471</v>
      </c>
      <c r="M39" s="52" t="s">
        <v>394</v>
      </c>
      <c r="N39" s="52" t="s">
        <v>74</v>
      </c>
      <c r="O39" s="53" t="s">
        <v>280</v>
      </c>
      <c r="P39" s="54" t="s">
        <v>472</v>
      </c>
    </row>
    <row r="40" spans="1:16" ht="12.75" customHeight="1" thickBot="1" x14ac:dyDescent="0.25">
      <c r="A40" s="8" t="str">
        <f t="shared" si="0"/>
        <v>IBVS 6042 </v>
      </c>
      <c r="B40" s="13" t="str">
        <f t="shared" si="1"/>
        <v>I</v>
      </c>
      <c r="C40" s="8">
        <f t="shared" si="2"/>
        <v>56227.873800000001</v>
      </c>
      <c r="D40" s="10" t="str">
        <f t="shared" si="3"/>
        <v>vis</v>
      </c>
      <c r="E40" s="50">
        <f>VLOOKUP(C40,aCTIVE!C$21:E$966,3,FALSE)</f>
        <v>21936.948669890618</v>
      </c>
      <c r="F40" s="13" t="s">
        <v>74</v>
      </c>
      <c r="G40" s="10" t="str">
        <f t="shared" si="4"/>
        <v>56227.8738</v>
      </c>
      <c r="H40" s="8">
        <f t="shared" si="5"/>
        <v>21937</v>
      </c>
      <c r="I40" s="51" t="s">
        <v>473</v>
      </c>
      <c r="J40" s="52" t="s">
        <v>474</v>
      </c>
      <c r="K40" s="51" t="s">
        <v>475</v>
      </c>
      <c r="L40" s="51" t="s">
        <v>476</v>
      </c>
      <c r="M40" s="52" t="s">
        <v>394</v>
      </c>
      <c r="N40" s="52" t="s">
        <v>74</v>
      </c>
      <c r="O40" s="53" t="s">
        <v>280</v>
      </c>
      <c r="P40" s="54" t="s">
        <v>477</v>
      </c>
    </row>
    <row r="41" spans="1:16" ht="12.75" customHeight="1" thickBot="1" x14ac:dyDescent="0.25">
      <c r="A41" s="8" t="str">
        <f t="shared" si="0"/>
        <v> AAAN 4.3.6 </v>
      </c>
      <c r="B41" s="13" t="str">
        <f t="shared" si="1"/>
        <v>I</v>
      </c>
      <c r="C41" s="8">
        <f t="shared" si="2"/>
        <v>19685.511999999999</v>
      </c>
      <c r="D41" s="10" t="str">
        <f t="shared" si="3"/>
        <v>vis</v>
      </c>
      <c r="E41" s="50">
        <f>VLOOKUP(C41,aCTIVE!C$21:E$966,3,FALSE)</f>
        <v>-35864.997111434022</v>
      </c>
      <c r="F41" s="13" t="s">
        <v>74</v>
      </c>
      <c r="G41" s="10" t="str">
        <f t="shared" si="4"/>
        <v>19685.512</v>
      </c>
      <c r="H41" s="8">
        <f t="shared" si="5"/>
        <v>-35865</v>
      </c>
      <c r="I41" s="51" t="s">
        <v>77</v>
      </c>
      <c r="J41" s="52" t="s">
        <v>78</v>
      </c>
      <c r="K41" s="51">
        <v>-35865</v>
      </c>
      <c r="L41" s="51" t="s">
        <v>79</v>
      </c>
      <c r="M41" s="52" t="s">
        <v>80</v>
      </c>
      <c r="N41" s="52"/>
      <c r="O41" s="53" t="s">
        <v>81</v>
      </c>
      <c r="P41" s="53" t="s">
        <v>82</v>
      </c>
    </row>
    <row r="42" spans="1:16" ht="12.75" customHeight="1" thickBot="1" x14ac:dyDescent="0.25">
      <c r="A42" s="8" t="str">
        <f t="shared" si="0"/>
        <v> AAAN 4.3.6 </v>
      </c>
      <c r="B42" s="13" t="str">
        <f t="shared" si="1"/>
        <v>I</v>
      </c>
      <c r="C42" s="8">
        <f t="shared" si="2"/>
        <v>19704.48</v>
      </c>
      <c r="D42" s="10" t="str">
        <f t="shared" si="3"/>
        <v>vis</v>
      </c>
      <c r="E42" s="50">
        <f>VLOOKUP(C42,aCTIVE!C$21:E$966,3,FALSE)</f>
        <v>-35834.993924623574</v>
      </c>
      <c r="F42" s="13" t="s">
        <v>74</v>
      </c>
      <c r="G42" s="10" t="str">
        <f t="shared" si="4"/>
        <v>19704.480</v>
      </c>
      <c r="H42" s="8">
        <f t="shared" si="5"/>
        <v>-35835</v>
      </c>
      <c r="I42" s="51" t="s">
        <v>83</v>
      </c>
      <c r="J42" s="52" t="s">
        <v>84</v>
      </c>
      <c r="K42" s="51">
        <v>-35835</v>
      </c>
      <c r="L42" s="51" t="s">
        <v>85</v>
      </c>
      <c r="M42" s="52" t="s">
        <v>80</v>
      </c>
      <c r="N42" s="52"/>
      <c r="O42" s="53" t="s">
        <v>81</v>
      </c>
      <c r="P42" s="53" t="s">
        <v>82</v>
      </c>
    </row>
    <row r="43" spans="1:16" ht="12.75" customHeight="1" thickBot="1" x14ac:dyDescent="0.25">
      <c r="A43" s="8" t="str">
        <f t="shared" ref="A43:A74" si="6">P43</f>
        <v> AAAN 4.3.6 </v>
      </c>
      <c r="B43" s="13" t="str">
        <f t="shared" ref="B43:B74" si="7">IF(H43=INT(H43),"I","II")</f>
        <v>I</v>
      </c>
      <c r="C43" s="8">
        <f t="shared" ref="C43:C74" si="8">1*G43</f>
        <v>19730.406999999999</v>
      </c>
      <c r="D43" s="10" t="str">
        <f t="shared" ref="D43:D74" si="9">VLOOKUP(F43,I$1:J$5,2,FALSE)</f>
        <v>vis</v>
      </c>
      <c r="E43" s="50">
        <f>VLOOKUP(C43,aCTIVE!C$21:E$966,3,FALSE)</f>
        <v>-35793.983136747454</v>
      </c>
      <c r="F43" s="13" t="s">
        <v>74</v>
      </c>
      <c r="G43" s="10" t="str">
        <f t="shared" ref="G43:G74" si="10">MID(I43,3,LEN(I43)-3)</f>
        <v>19730.407</v>
      </c>
      <c r="H43" s="8">
        <f t="shared" ref="H43:H74" si="11">1*K43</f>
        <v>-35794</v>
      </c>
      <c r="I43" s="51" t="s">
        <v>86</v>
      </c>
      <c r="J43" s="52" t="s">
        <v>87</v>
      </c>
      <c r="K43" s="51">
        <v>-35794</v>
      </c>
      <c r="L43" s="51" t="s">
        <v>88</v>
      </c>
      <c r="M43" s="52" t="s">
        <v>80</v>
      </c>
      <c r="N43" s="52"/>
      <c r="O43" s="53" t="s">
        <v>81</v>
      </c>
      <c r="P43" s="53" t="s">
        <v>82</v>
      </c>
    </row>
    <row r="44" spans="1:16" ht="12.75" customHeight="1" thickBot="1" x14ac:dyDescent="0.25">
      <c r="A44" s="8" t="str">
        <f t="shared" si="6"/>
        <v> AAAN 4.3.6 </v>
      </c>
      <c r="B44" s="13" t="str">
        <f t="shared" si="7"/>
        <v>I</v>
      </c>
      <c r="C44" s="8">
        <f t="shared" si="8"/>
        <v>19742.401000000002</v>
      </c>
      <c r="D44" s="10" t="str">
        <f t="shared" si="9"/>
        <v>vis</v>
      </c>
      <c r="E44" s="50">
        <f>VLOOKUP(C44,aCTIVE!C$21:E$966,3,FALSE)</f>
        <v>-35775.011277689853</v>
      </c>
      <c r="F44" s="13" t="s">
        <v>74</v>
      </c>
      <c r="G44" s="10" t="str">
        <f t="shared" si="10"/>
        <v>19742.401</v>
      </c>
      <c r="H44" s="8">
        <f t="shared" si="11"/>
        <v>-35775</v>
      </c>
      <c r="I44" s="51" t="s">
        <v>89</v>
      </c>
      <c r="J44" s="52" t="s">
        <v>90</v>
      </c>
      <c r="K44" s="51">
        <v>-35775</v>
      </c>
      <c r="L44" s="51" t="s">
        <v>91</v>
      </c>
      <c r="M44" s="52" t="s">
        <v>80</v>
      </c>
      <c r="N44" s="52"/>
      <c r="O44" s="53" t="s">
        <v>81</v>
      </c>
      <c r="P44" s="53" t="s">
        <v>82</v>
      </c>
    </row>
    <row r="45" spans="1:16" ht="12.75" customHeight="1" thickBot="1" x14ac:dyDescent="0.25">
      <c r="A45" s="8" t="str">
        <f t="shared" si="6"/>
        <v> AAAN 4.3.6 </v>
      </c>
      <c r="B45" s="13" t="str">
        <f t="shared" si="7"/>
        <v>I</v>
      </c>
      <c r="C45" s="8">
        <f t="shared" si="8"/>
        <v>19794.241999999998</v>
      </c>
      <c r="D45" s="10" t="str">
        <f t="shared" si="9"/>
        <v>vis</v>
      </c>
      <c r="E45" s="50">
        <f>VLOOKUP(C45,aCTIVE!C$21:E$966,3,FALSE)</f>
        <v>-35693.010265066485</v>
      </c>
      <c r="F45" s="13" t="s">
        <v>74</v>
      </c>
      <c r="G45" s="10" t="str">
        <f t="shared" si="10"/>
        <v>19794.242</v>
      </c>
      <c r="H45" s="8">
        <f t="shared" si="11"/>
        <v>-35693</v>
      </c>
      <c r="I45" s="51" t="s">
        <v>92</v>
      </c>
      <c r="J45" s="52" t="s">
        <v>93</v>
      </c>
      <c r="K45" s="51">
        <v>-35693</v>
      </c>
      <c r="L45" s="51" t="s">
        <v>94</v>
      </c>
      <c r="M45" s="52" t="s">
        <v>80</v>
      </c>
      <c r="N45" s="52"/>
      <c r="O45" s="53" t="s">
        <v>81</v>
      </c>
      <c r="P45" s="53" t="s">
        <v>82</v>
      </c>
    </row>
    <row r="46" spans="1:16" ht="12.75" customHeight="1" thickBot="1" x14ac:dyDescent="0.25">
      <c r="A46" s="8" t="str">
        <f t="shared" si="6"/>
        <v> AAAN 4.3.6 </v>
      </c>
      <c r="B46" s="13" t="str">
        <f t="shared" si="7"/>
        <v>I</v>
      </c>
      <c r="C46" s="8">
        <f t="shared" si="8"/>
        <v>19799.312000000002</v>
      </c>
      <c r="D46" s="10" t="str">
        <f t="shared" si="9"/>
        <v>vis</v>
      </c>
      <c r="E46" s="50">
        <f>VLOOKUP(C46,aCTIVE!C$21:E$966,3,FALSE)</f>
        <v>-35684.990644804515</v>
      </c>
      <c r="F46" s="13" t="s">
        <v>74</v>
      </c>
      <c r="G46" s="10" t="str">
        <f t="shared" si="10"/>
        <v>19799.312</v>
      </c>
      <c r="H46" s="8">
        <f t="shared" si="11"/>
        <v>-35685</v>
      </c>
      <c r="I46" s="51" t="s">
        <v>95</v>
      </c>
      <c r="J46" s="52" t="s">
        <v>96</v>
      </c>
      <c r="K46" s="51">
        <v>-35685</v>
      </c>
      <c r="L46" s="51" t="s">
        <v>97</v>
      </c>
      <c r="M46" s="52" t="s">
        <v>80</v>
      </c>
      <c r="N46" s="52"/>
      <c r="O46" s="53" t="s">
        <v>81</v>
      </c>
      <c r="P46" s="53" t="s">
        <v>82</v>
      </c>
    </row>
    <row r="47" spans="1:16" ht="12.75" customHeight="1" thickBot="1" x14ac:dyDescent="0.25">
      <c r="A47" s="8" t="str">
        <f t="shared" si="6"/>
        <v> AAAN 4.3.6 </v>
      </c>
      <c r="B47" s="13" t="str">
        <f t="shared" si="7"/>
        <v>I</v>
      </c>
      <c r="C47" s="8">
        <f t="shared" si="8"/>
        <v>19806.276999999998</v>
      </c>
      <c r="D47" s="10" t="str">
        <f t="shared" si="9"/>
        <v>vis</v>
      </c>
      <c r="E47" s="50">
        <f>VLOOKUP(C47,aCTIVE!C$21:E$966,3,FALSE)</f>
        <v>-35673.973553063974</v>
      </c>
      <c r="F47" s="13" t="s">
        <v>74</v>
      </c>
      <c r="G47" s="10" t="str">
        <f t="shared" si="10"/>
        <v>19806.277</v>
      </c>
      <c r="H47" s="8">
        <f t="shared" si="11"/>
        <v>-35674</v>
      </c>
      <c r="I47" s="51" t="s">
        <v>98</v>
      </c>
      <c r="J47" s="52" t="s">
        <v>99</v>
      </c>
      <c r="K47" s="51">
        <v>-35674</v>
      </c>
      <c r="L47" s="51" t="s">
        <v>100</v>
      </c>
      <c r="M47" s="52" t="s">
        <v>80</v>
      </c>
      <c r="N47" s="52"/>
      <c r="O47" s="53" t="s">
        <v>81</v>
      </c>
      <c r="P47" s="53" t="s">
        <v>82</v>
      </c>
    </row>
    <row r="48" spans="1:16" ht="12.75" customHeight="1" thickBot="1" x14ac:dyDescent="0.25">
      <c r="A48" s="8" t="str">
        <f t="shared" si="6"/>
        <v> AAAN 4.3.6 </v>
      </c>
      <c r="B48" s="13" t="str">
        <f t="shared" si="7"/>
        <v>I</v>
      </c>
      <c r="C48" s="8">
        <f t="shared" si="8"/>
        <v>19818.263999999999</v>
      </c>
      <c r="D48" s="10" t="str">
        <f t="shared" si="9"/>
        <v>vis</v>
      </c>
      <c r="E48" s="50">
        <f>VLOOKUP(C48,aCTIVE!C$21:E$966,3,FALSE)</f>
        <v>-35655.012766460386</v>
      </c>
      <c r="F48" s="13" t="s">
        <v>74</v>
      </c>
      <c r="G48" s="10" t="str">
        <f t="shared" si="10"/>
        <v>19818.264</v>
      </c>
      <c r="H48" s="8">
        <f t="shared" si="11"/>
        <v>-35655</v>
      </c>
      <c r="I48" s="51" t="s">
        <v>101</v>
      </c>
      <c r="J48" s="52" t="s">
        <v>102</v>
      </c>
      <c r="K48" s="51">
        <v>-35655</v>
      </c>
      <c r="L48" s="51" t="s">
        <v>103</v>
      </c>
      <c r="M48" s="52" t="s">
        <v>80</v>
      </c>
      <c r="N48" s="52"/>
      <c r="O48" s="53" t="s">
        <v>81</v>
      </c>
      <c r="P48" s="53" t="s">
        <v>82</v>
      </c>
    </row>
    <row r="49" spans="1:16" ht="12.75" customHeight="1" thickBot="1" x14ac:dyDescent="0.25">
      <c r="A49" s="8" t="str">
        <f t="shared" si="6"/>
        <v> AAAN 4.3.6 </v>
      </c>
      <c r="B49" s="13" t="str">
        <f t="shared" si="7"/>
        <v>I</v>
      </c>
      <c r="C49" s="8">
        <f t="shared" si="8"/>
        <v>20134.368999999999</v>
      </c>
      <c r="D49" s="10" t="str">
        <f t="shared" si="9"/>
        <v>vis</v>
      </c>
      <c r="E49" s="50">
        <f>VLOOKUP(C49,aCTIVE!C$21:E$966,3,FALSE)</f>
        <v>-35155.004470028776</v>
      </c>
      <c r="F49" s="13" t="s">
        <v>74</v>
      </c>
      <c r="G49" s="10" t="str">
        <f t="shared" si="10"/>
        <v>20134.369</v>
      </c>
      <c r="H49" s="8">
        <f t="shared" si="11"/>
        <v>-35155</v>
      </c>
      <c r="I49" s="51" t="s">
        <v>104</v>
      </c>
      <c r="J49" s="52" t="s">
        <v>105</v>
      </c>
      <c r="K49" s="51">
        <v>-35155</v>
      </c>
      <c r="L49" s="51" t="s">
        <v>76</v>
      </c>
      <c r="M49" s="52" t="s">
        <v>80</v>
      </c>
      <c r="N49" s="52"/>
      <c r="O49" s="53" t="s">
        <v>81</v>
      </c>
      <c r="P49" s="53" t="s">
        <v>82</v>
      </c>
    </row>
    <row r="50" spans="1:16" ht="12.75" customHeight="1" thickBot="1" x14ac:dyDescent="0.25">
      <c r="A50" s="8" t="str">
        <f t="shared" si="6"/>
        <v> AAAN 4.3.6 </v>
      </c>
      <c r="B50" s="13" t="str">
        <f t="shared" si="7"/>
        <v>I</v>
      </c>
      <c r="C50" s="8">
        <f t="shared" si="8"/>
        <v>20144.484</v>
      </c>
      <c r="D50" s="10" t="str">
        <f t="shared" si="9"/>
        <v>vis</v>
      </c>
      <c r="E50" s="50">
        <f>VLOOKUP(C50,aCTIVE!C$21:E$966,3,FALSE)</f>
        <v>-35139.004773983455</v>
      </c>
      <c r="F50" s="13" t="s">
        <v>74</v>
      </c>
      <c r="G50" s="10" t="str">
        <f t="shared" si="10"/>
        <v>20144.484</v>
      </c>
      <c r="H50" s="8">
        <f t="shared" si="11"/>
        <v>-35139</v>
      </c>
      <c r="I50" s="51" t="s">
        <v>106</v>
      </c>
      <c r="J50" s="52" t="s">
        <v>107</v>
      </c>
      <c r="K50" s="51">
        <v>-35139</v>
      </c>
      <c r="L50" s="51" t="s">
        <v>76</v>
      </c>
      <c r="M50" s="52" t="s">
        <v>80</v>
      </c>
      <c r="N50" s="52"/>
      <c r="O50" s="53" t="s">
        <v>81</v>
      </c>
      <c r="P50" s="53" t="s">
        <v>82</v>
      </c>
    </row>
    <row r="51" spans="1:16" ht="12.75" customHeight="1" thickBot="1" x14ac:dyDescent="0.25">
      <c r="A51" s="8" t="str">
        <f t="shared" si="6"/>
        <v> AAAN 4.3.6 </v>
      </c>
      <c r="B51" s="13" t="str">
        <f t="shared" si="7"/>
        <v>I</v>
      </c>
      <c r="C51" s="8">
        <f t="shared" si="8"/>
        <v>20172.302</v>
      </c>
      <c r="D51" s="10" t="str">
        <f t="shared" si="9"/>
        <v>vis</v>
      </c>
      <c r="E51" s="50">
        <f>VLOOKUP(C51,aCTIVE!C$21:E$966,3,FALSE)</f>
        <v>-35095.002841745329</v>
      </c>
      <c r="F51" s="13" t="s">
        <v>74</v>
      </c>
      <c r="G51" s="10" t="str">
        <f t="shared" si="10"/>
        <v>20172.302</v>
      </c>
      <c r="H51" s="8">
        <f t="shared" si="11"/>
        <v>-35095</v>
      </c>
      <c r="I51" s="51" t="s">
        <v>108</v>
      </c>
      <c r="J51" s="52" t="s">
        <v>109</v>
      </c>
      <c r="K51" s="51">
        <v>-35095</v>
      </c>
      <c r="L51" s="51" t="s">
        <v>110</v>
      </c>
      <c r="M51" s="52" t="s">
        <v>80</v>
      </c>
      <c r="N51" s="52"/>
      <c r="O51" s="53" t="s">
        <v>81</v>
      </c>
      <c r="P51" s="53" t="s">
        <v>82</v>
      </c>
    </row>
    <row r="52" spans="1:16" ht="12.75" customHeight="1" thickBot="1" x14ac:dyDescent="0.25">
      <c r="A52" s="8" t="str">
        <f t="shared" si="6"/>
        <v> AAC 2.25 </v>
      </c>
      <c r="B52" s="13" t="str">
        <f t="shared" si="7"/>
        <v>I</v>
      </c>
      <c r="C52" s="8">
        <f t="shared" si="8"/>
        <v>24118.48</v>
      </c>
      <c r="D52" s="10" t="str">
        <f t="shared" si="9"/>
        <v>vis</v>
      </c>
      <c r="E52" s="50">
        <f>VLOOKUP(C52,aCTIVE!C$21:E$966,3,FALSE)</f>
        <v>-28853.020781366948</v>
      </c>
      <c r="F52" s="13" t="s">
        <v>74</v>
      </c>
      <c r="G52" s="10" t="str">
        <f t="shared" si="10"/>
        <v>24118.480</v>
      </c>
      <c r="H52" s="8">
        <f t="shared" si="11"/>
        <v>-28853</v>
      </c>
      <c r="I52" s="51" t="s">
        <v>111</v>
      </c>
      <c r="J52" s="52" t="s">
        <v>112</v>
      </c>
      <c r="K52" s="51">
        <v>-28853</v>
      </c>
      <c r="L52" s="51" t="s">
        <v>113</v>
      </c>
      <c r="M52" s="52" t="s">
        <v>80</v>
      </c>
      <c r="N52" s="52"/>
      <c r="O52" s="53" t="s">
        <v>114</v>
      </c>
      <c r="P52" s="53" t="s">
        <v>115</v>
      </c>
    </row>
    <row r="53" spans="1:16" ht="12.75" customHeight="1" thickBot="1" x14ac:dyDescent="0.25">
      <c r="A53" s="8" t="str">
        <f t="shared" si="6"/>
        <v> AAC 2.25 </v>
      </c>
      <c r="B53" s="13" t="str">
        <f t="shared" si="7"/>
        <v>I</v>
      </c>
      <c r="C53" s="8">
        <f t="shared" si="8"/>
        <v>24120.384999999998</v>
      </c>
      <c r="D53" s="10" t="str">
        <f t="shared" si="9"/>
        <v>vis</v>
      </c>
      <c r="E53" s="50">
        <f>VLOOKUP(C53,aCTIVE!C$21:E$966,3,FALSE)</f>
        <v>-28850.007492096924</v>
      </c>
      <c r="F53" s="13" t="s">
        <v>74</v>
      </c>
      <c r="G53" s="10" t="str">
        <f t="shared" si="10"/>
        <v>24120.385</v>
      </c>
      <c r="H53" s="8">
        <f t="shared" si="11"/>
        <v>-28850</v>
      </c>
      <c r="I53" s="51" t="s">
        <v>116</v>
      </c>
      <c r="J53" s="52" t="s">
        <v>117</v>
      </c>
      <c r="K53" s="51">
        <v>-28850</v>
      </c>
      <c r="L53" s="51" t="s">
        <v>118</v>
      </c>
      <c r="M53" s="52" t="s">
        <v>80</v>
      </c>
      <c r="N53" s="52"/>
      <c r="O53" s="53" t="s">
        <v>114</v>
      </c>
      <c r="P53" s="53" t="s">
        <v>115</v>
      </c>
    </row>
    <row r="54" spans="1:16" ht="12.75" customHeight="1" thickBot="1" x14ac:dyDescent="0.25">
      <c r="A54" s="8" t="str">
        <f t="shared" si="6"/>
        <v> AAC 2.25 </v>
      </c>
      <c r="B54" s="13" t="str">
        <f t="shared" si="7"/>
        <v>I</v>
      </c>
      <c r="C54" s="8">
        <f t="shared" si="8"/>
        <v>24134.303</v>
      </c>
      <c r="D54" s="10" t="str">
        <f t="shared" si="9"/>
        <v>vis</v>
      </c>
      <c r="E54" s="50">
        <f>VLOOKUP(C54,aCTIVE!C$21:E$966,3,FALSE)</f>
        <v>-28827.992289965554</v>
      </c>
      <c r="F54" s="13" t="s">
        <v>74</v>
      </c>
      <c r="G54" s="10" t="str">
        <f t="shared" si="10"/>
        <v>24134.303</v>
      </c>
      <c r="H54" s="8">
        <f t="shared" si="11"/>
        <v>-28828</v>
      </c>
      <c r="I54" s="51" t="s">
        <v>119</v>
      </c>
      <c r="J54" s="52" t="s">
        <v>120</v>
      </c>
      <c r="K54" s="51">
        <v>-28828</v>
      </c>
      <c r="L54" s="51" t="s">
        <v>121</v>
      </c>
      <c r="M54" s="52" t="s">
        <v>80</v>
      </c>
      <c r="N54" s="52"/>
      <c r="O54" s="53" t="s">
        <v>114</v>
      </c>
      <c r="P54" s="53" t="s">
        <v>115</v>
      </c>
    </row>
    <row r="55" spans="1:16" ht="12.75" customHeight="1" thickBot="1" x14ac:dyDescent="0.25">
      <c r="A55" s="8" t="str">
        <f t="shared" si="6"/>
        <v> CRAC 22 </v>
      </c>
      <c r="B55" s="13" t="str">
        <f t="shared" si="7"/>
        <v>I</v>
      </c>
      <c r="C55" s="8">
        <f t="shared" si="8"/>
        <v>24143.133999999998</v>
      </c>
      <c r="D55" s="10" t="str">
        <f t="shared" si="9"/>
        <v>vis</v>
      </c>
      <c r="E55" s="50">
        <f>VLOOKUP(C55,aCTIVE!C$21:E$966,3,FALSE)</f>
        <v>-28814.02359834161</v>
      </c>
      <c r="F55" s="13" t="s">
        <v>74</v>
      </c>
      <c r="G55" s="10" t="str">
        <f t="shared" si="10"/>
        <v>24143.134</v>
      </c>
      <c r="H55" s="8">
        <f t="shared" si="11"/>
        <v>-28814</v>
      </c>
      <c r="I55" s="51" t="s">
        <v>122</v>
      </c>
      <c r="J55" s="52" t="s">
        <v>123</v>
      </c>
      <c r="K55" s="51">
        <v>-28814</v>
      </c>
      <c r="L55" s="51" t="s">
        <v>124</v>
      </c>
      <c r="M55" s="52" t="s">
        <v>80</v>
      </c>
      <c r="N55" s="52"/>
      <c r="O55" s="53" t="s">
        <v>125</v>
      </c>
      <c r="P55" s="53" t="s">
        <v>126</v>
      </c>
    </row>
    <row r="56" spans="1:16" ht="12.75" customHeight="1" thickBot="1" x14ac:dyDescent="0.25">
      <c r="A56" s="8" t="str">
        <f t="shared" si="6"/>
        <v> AAC 2.25 </v>
      </c>
      <c r="B56" s="13" t="str">
        <f t="shared" si="7"/>
        <v>I</v>
      </c>
      <c r="C56" s="8">
        <f t="shared" si="8"/>
        <v>24435.214</v>
      </c>
      <c r="D56" s="10" t="str">
        <f t="shared" si="9"/>
        <v>vis</v>
      </c>
      <c r="E56" s="50">
        <f>VLOOKUP(C56,aCTIVE!C$21:E$966,3,FALSE)</f>
        <v>-28352.017545853527</v>
      </c>
      <c r="F56" s="13" t="s">
        <v>74</v>
      </c>
      <c r="G56" s="10" t="str">
        <f t="shared" si="10"/>
        <v>24435.214</v>
      </c>
      <c r="H56" s="8">
        <f t="shared" si="11"/>
        <v>-28352</v>
      </c>
      <c r="I56" s="51" t="s">
        <v>127</v>
      </c>
      <c r="J56" s="52" t="s">
        <v>128</v>
      </c>
      <c r="K56" s="51">
        <v>-28352</v>
      </c>
      <c r="L56" s="51" t="s">
        <v>129</v>
      </c>
      <c r="M56" s="52" t="s">
        <v>80</v>
      </c>
      <c r="N56" s="52"/>
      <c r="O56" s="53" t="s">
        <v>114</v>
      </c>
      <c r="P56" s="53" t="s">
        <v>115</v>
      </c>
    </row>
    <row r="57" spans="1:16" ht="12.75" customHeight="1" thickBot="1" x14ac:dyDescent="0.25">
      <c r="A57" s="8" t="str">
        <f t="shared" si="6"/>
        <v> AAC 2.25 </v>
      </c>
      <c r="B57" s="13" t="str">
        <f t="shared" si="7"/>
        <v>I</v>
      </c>
      <c r="C57" s="8">
        <f t="shared" si="8"/>
        <v>24660.274000000001</v>
      </c>
      <c r="D57" s="10" t="str">
        <f t="shared" si="9"/>
        <v>vis</v>
      </c>
      <c r="E57" s="50">
        <f>VLOOKUP(C57,aCTIVE!C$21:E$966,3,FALSE)</f>
        <v>-27996.022331621232</v>
      </c>
      <c r="F57" s="13" t="s">
        <v>74</v>
      </c>
      <c r="G57" s="10" t="str">
        <f t="shared" si="10"/>
        <v>24660.274</v>
      </c>
      <c r="H57" s="8">
        <f t="shared" si="11"/>
        <v>-27996</v>
      </c>
      <c r="I57" s="51" t="s">
        <v>130</v>
      </c>
      <c r="J57" s="52" t="s">
        <v>131</v>
      </c>
      <c r="K57" s="51">
        <v>-27996</v>
      </c>
      <c r="L57" s="51" t="s">
        <v>132</v>
      </c>
      <c r="M57" s="52" t="s">
        <v>80</v>
      </c>
      <c r="N57" s="52"/>
      <c r="O57" s="53" t="s">
        <v>114</v>
      </c>
      <c r="P57" s="53" t="s">
        <v>115</v>
      </c>
    </row>
    <row r="58" spans="1:16" ht="12.75" customHeight="1" thickBot="1" x14ac:dyDescent="0.25">
      <c r="A58" s="8" t="str">
        <f t="shared" si="6"/>
        <v> AAC 2.25 </v>
      </c>
      <c r="B58" s="13" t="str">
        <f t="shared" si="7"/>
        <v>I</v>
      </c>
      <c r="C58" s="8">
        <f t="shared" si="8"/>
        <v>24793.705999999998</v>
      </c>
      <c r="D58" s="10" t="str">
        <f t="shared" si="9"/>
        <v>vis</v>
      </c>
      <c r="E58" s="50">
        <f>VLOOKUP(C58,aCTIVE!C$21:E$966,3,FALSE)</f>
        <v>-27784.962376829433</v>
      </c>
      <c r="F58" s="13" t="s">
        <v>74</v>
      </c>
      <c r="G58" s="10" t="str">
        <f t="shared" si="10"/>
        <v>24793.706</v>
      </c>
      <c r="H58" s="8">
        <f t="shared" si="11"/>
        <v>-27785</v>
      </c>
      <c r="I58" s="51" t="s">
        <v>133</v>
      </c>
      <c r="J58" s="52" t="s">
        <v>134</v>
      </c>
      <c r="K58" s="51">
        <v>-27785</v>
      </c>
      <c r="L58" s="51" t="s">
        <v>135</v>
      </c>
      <c r="M58" s="52" t="s">
        <v>80</v>
      </c>
      <c r="N58" s="52"/>
      <c r="O58" s="53" t="s">
        <v>114</v>
      </c>
      <c r="P58" s="53" t="s">
        <v>115</v>
      </c>
    </row>
    <row r="59" spans="1:16" ht="12.75" customHeight="1" thickBot="1" x14ac:dyDescent="0.25">
      <c r="A59" s="8" t="str">
        <f t="shared" si="6"/>
        <v> AAC 2.25 </v>
      </c>
      <c r="B59" s="13" t="str">
        <f t="shared" si="7"/>
        <v>I</v>
      </c>
      <c r="C59" s="8">
        <f t="shared" si="8"/>
        <v>24819.588</v>
      </c>
      <c r="D59" s="10" t="str">
        <f t="shared" si="9"/>
        <v>vis</v>
      </c>
      <c r="E59" s="50">
        <f>VLOOKUP(C59,aCTIVE!C$21:E$966,3,FALSE)</f>
        <v>-27744.022769014802</v>
      </c>
      <c r="F59" s="13" t="s">
        <v>74</v>
      </c>
      <c r="G59" s="10" t="str">
        <f t="shared" si="10"/>
        <v>24819.588</v>
      </c>
      <c r="H59" s="8">
        <f t="shared" si="11"/>
        <v>-27744</v>
      </c>
      <c r="I59" s="51" t="s">
        <v>136</v>
      </c>
      <c r="J59" s="52" t="s">
        <v>137</v>
      </c>
      <c r="K59" s="51">
        <v>-27744</v>
      </c>
      <c r="L59" s="51" t="s">
        <v>132</v>
      </c>
      <c r="M59" s="52" t="s">
        <v>80</v>
      </c>
      <c r="N59" s="52"/>
      <c r="O59" s="53" t="s">
        <v>114</v>
      </c>
      <c r="P59" s="53" t="s">
        <v>115</v>
      </c>
    </row>
    <row r="60" spans="1:16" ht="12.75" customHeight="1" thickBot="1" x14ac:dyDescent="0.25">
      <c r="A60" s="8" t="str">
        <f t="shared" si="6"/>
        <v> AAC 2.25 </v>
      </c>
      <c r="B60" s="13" t="str">
        <f t="shared" si="7"/>
        <v>I</v>
      </c>
      <c r="C60" s="8">
        <f t="shared" si="8"/>
        <v>25156.541000000001</v>
      </c>
      <c r="D60" s="10" t="str">
        <f t="shared" si="9"/>
        <v>vis</v>
      </c>
      <c r="E60" s="50">
        <f>VLOOKUP(C60,aCTIVE!C$21:E$966,3,FALSE)</f>
        <v>-27211.037540981328</v>
      </c>
      <c r="F60" s="13" t="s">
        <v>74</v>
      </c>
      <c r="G60" s="10" t="str">
        <f t="shared" si="10"/>
        <v>25156.541</v>
      </c>
      <c r="H60" s="8">
        <f t="shared" si="11"/>
        <v>-27211</v>
      </c>
      <c r="I60" s="51" t="s">
        <v>138</v>
      </c>
      <c r="J60" s="52" t="s">
        <v>139</v>
      </c>
      <c r="K60" s="51">
        <v>-27211</v>
      </c>
      <c r="L60" s="51" t="s">
        <v>140</v>
      </c>
      <c r="M60" s="52" t="s">
        <v>80</v>
      </c>
      <c r="N60" s="52"/>
      <c r="O60" s="53" t="s">
        <v>114</v>
      </c>
      <c r="P60" s="53" t="s">
        <v>115</v>
      </c>
    </row>
    <row r="61" spans="1:16" ht="12.75" customHeight="1" thickBot="1" x14ac:dyDescent="0.25">
      <c r="A61" s="8" t="str">
        <f t="shared" si="6"/>
        <v> AAC 2.25 </v>
      </c>
      <c r="B61" s="13" t="str">
        <f t="shared" si="7"/>
        <v>I</v>
      </c>
      <c r="C61" s="8">
        <f t="shared" si="8"/>
        <v>25182.468000000001</v>
      </c>
      <c r="D61" s="10" t="str">
        <f t="shared" si="9"/>
        <v>vis</v>
      </c>
      <c r="E61" s="50">
        <f>VLOOKUP(C61,aCTIVE!C$21:E$966,3,FALSE)</f>
        <v>-27170.026753105205</v>
      </c>
      <c r="F61" s="13" t="s">
        <v>74</v>
      </c>
      <c r="G61" s="10" t="str">
        <f t="shared" si="10"/>
        <v>25182.468</v>
      </c>
      <c r="H61" s="8">
        <f t="shared" si="11"/>
        <v>-27170</v>
      </c>
      <c r="I61" s="51" t="s">
        <v>141</v>
      </c>
      <c r="J61" s="52" t="s">
        <v>142</v>
      </c>
      <c r="K61" s="51">
        <v>-27170</v>
      </c>
      <c r="L61" s="51" t="s">
        <v>143</v>
      </c>
      <c r="M61" s="52" t="s">
        <v>80</v>
      </c>
      <c r="N61" s="52"/>
      <c r="O61" s="53" t="s">
        <v>114</v>
      </c>
      <c r="P61" s="53" t="s">
        <v>115</v>
      </c>
    </row>
    <row r="62" spans="1:16" ht="12.75" customHeight="1" thickBot="1" x14ac:dyDescent="0.25">
      <c r="A62" s="8" t="str">
        <f t="shared" si="6"/>
        <v> AAC 2.25 </v>
      </c>
      <c r="B62" s="13" t="str">
        <f t="shared" si="7"/>
        <v>I</v>
      </c>
      <c r="C62" s="8">
        <f t="shared" si="8"/>
        <v>25184.366999999998</v>
      </c>
      <c r="D62" s="10" t="str">
        <f t="shared" si="9"/>
        <v>vis</v>
      </c>
      <c r="E62" s="50">
        <f>VLOOKUP(C62,aCTIVE!C$21:E$966,3,FALSE)</f>
        <v>-27167.022954510045</v>
      </c>
      <c r="F62" s="13" t="s">
        <v>74</v>
      </c>
      <c r="G62" s="10" t="str">
        <f t="shared" si="10"/>
        <v>25184.367</v>
      </c>
      <c r="H62" s="8">
        <f t="shared" si="11"/>
        <v>-27167</v>
      </c>
      <c r="I62" s="51" t="s">
        <v>144</v>
      </c>
      <c r="J62" s="52" t="s">
        <v>145</v>
      </c>
      <c r="K62" s="51">
        <v>-27167</v>
      </c>
      <c r="L62" s="51" t="s">
        <v>124</v>
      </c>
      <c r="M62" s="52" t="s">
        <v>80</v>
      </c>
      <c r="N62" s="52"/>
      <c r="O62" s="53" t="s">
        <v>114</v>
      </c>
      <c r="P62" s="53" t="s">
        <v>115</v>
      </c>
    </row>
    <row r="63" spans="1:16" ht="12.75" customHeight="1" thickBot="1" x14ac:dyDescent="0.25">
      <c r="A63" s="8" t="str">
        <f t="shared" si="6"/>
        <v> AAC 2.25 </v>
      </c>
      <c r="B63" s="13" t="str">
        <f t="shared" si="7"/>
        <v>I</v>
      </c>
      <c r="C63" s="8">
        <f t="shared" si="8"/>
        <v>25272.245999999999</v>
      </c>
      <c r="D63" s="10" t="str">
        <f t="shared" si="9"/>
        <v>vis</v>
      </c>
      <c r="E63" s="50">
        <f>VLOOKUP(C63,aCTIVE!C$21:E$966,3,FALSE)</f>
        <v>-27028.017785081804</v>
      </c>
      <c r="F63" s="13" t="s">
        <v>74</v>
      </c>
      <c r="G63" s="10" t="str">
        <f t="shared" si="10"/>
        <v>25272.246</v>
      </c>
      <c r="H63" s="8">
        <f t="shared" si="11"/>
        <v>-27028</v>
      </c>
      <c r="I63" s="51" t="s">
        <v>146</v>
      </c>
      <c r="J63" s="52" t="s">
        <v>147</v>
      </c>
      <c r="K63" s="51">
        <v>-27028</v>
      </c>
      <c r="L63" s="51" t="s">
        <v>129</v>
      </c>
      <c r="M63" s="52" t="s">
        <v>80</v>
      </c>
      <c r="N63" s="52"/>
      <c r="O63" s="53" t="s">
        <v>114</v>
      </c>
      <c r="P63" s="53" t="s">
        <v>115</v>
      </c>
    </row>
    <row r="64" spans="1:16" ht="12.75" customHeight="1" thickBot="1" x14ac:dyDescent="0.25">
      <c r="A64" s="8" t="str">
        <f t="shared" si="6"/>
        <v> AAC 2.25 </v>
      </c>
      <c r="B64" s="13" t="str">
        <f t="shared" si="7"/>
        <v>I</v>
      </c>
      <c r="C64" s="8">
        <f t="shared" si="8"/>
        <v>25619.32</v>
      </c>
      <c r="D64" s="10" t="str">
        <f t="shared" si="9"/>
        <v>vis</v>
      </c>
      <c r="E64" s="50">
        <f>VLOOKUP(C64,aCTIVE!C$21:E$966,3,FALSE)</f>
        <v>-26479.023370328145</v>
      </c>
      <c r="F64" s="13" t="s">
        <v>74</v>
      </c>
      <c r="G64" s="10" t="str">
        <f t="shared" si="10"/>
        <v>25619.320</v>
      </c>
      <c r="H64" s="8">
        <f t="shared" si="11"/>
        <v>-26479</v>
      </c>
      <c r="I64" s="51" t="s">
        <v>148</v>
      </c>
      <c r="J64" s="52" t="s">
        <v>149</v>
      </c>
      <c r="K64" s="51">
        <v>-26479</v>
      </c>
      <c r="L64" s="51" t="s">
        <v>124</v>
      </c>
      <c r="M64" s="52" t="s">
        <v>80</v>
      </c>
      <c r="N64" s="52"/>
      <c r="O64" s="53" t="s">
        <v>114</v>
      </c>
      <c r="P64" s="53" t="s">
        <v>115</v>
      </c>
    </row>
    <row r="65" spans="1:16" ht="12.75" customHeight="1" thickBot="1" x14ac:dyDescent="0.25">
      <c r="A65" s="8" t="str">
        <f t="shared" si="6"/>
        <v> AAC 2.25 </v>
      </c>
      <c r="B65" s="13" t="str">
        <f t="shared" si="7"/>
        <v>I</v>
      </c>
      <c r="C65" s="8">
        <f t="shared" si="8"/>
        <v>25621.218000000001</v>
      </c>
      <c r="D65" s="10" t="str">
        <f t="shared" si="9"/>
        <v>vis</v>
      </c>
      <c r="E65" s="50">
        <f>VLOOKUP(C65,aCTIVE!C$21:E$966,3,FALSE)</f>
        <v>-26476.021153512127</v>
      </c>
      <c r="F65" s="13" t="s">
        <v>74</v>
      </c>
      <c r="G65" s="10" t="str">
        <f t="shared" si="10"/>
        <v>25621.218</v>
      </c>
      <c r="H65" s="8">
        <f t="shared" si="11"/>
        <v>-26476</v>
      </c>
      <c r="I65" s="51" t="s">
        <v>150</v>
      </c>
      <c r="J65" s="52" t="s">
        <v>151</v>
      </c>
      <c r="K65" s="51">
        <v>-26476</v>
      </c>
      <c r="L65" s="51" t="s">
        <v>113</v>
      </c>
      <c r="M65" s="52" t="s">
        <v>80</v>
      </c>
      <c r="N65" s="52"/>
      <c r="O65" s="53" t="s">
        <v>114</v>
      </c>
      <c r="P65" s="53" t="s">
        <v>115</v>
      </c>
    </row>
    <row r="66" spans="1:16" ht="12.75" customHeight="1" thickBot="1" x14ac:dyDescent="0.25">
      <c r="A66" s="8" t="str">
        <f t="shared" si="6"/>
        <v> AAC 2.25 </v>
      </c>
      <c r="B66" s="13" t="str">
        <f t="shared" si="7"/>
        <v>I</v>
      </c>
      <c r="C66" s="8">
        <f t="shared" si="8"/>
        <v>25852.598999999998</v>
      </c>
      <c r="D66" s="10" t="str">
        <f t="shared" si="9"/>
        <v>vis</v>
      </c>
      <c r="E66" s="50">
        <f>VLOOKUP(C66,aCTIVE!C$21:E$966,3,FALSE)</f>
        <v>-26110.027513308265</v>
      </c>
      <c r="F66" s="13" t="s">
        <v>74</v>
      </c>
      <c r="G66" s="10" t="str">
        <f t="shared" si="10"/>
        <v>25852.599</v>
      </c>
      <c r="H66" s="8">
        <f t="shared" si="11"/>
        <v>-26110</v>
      </c>
      <c r="I66" s="51" t="s">
        <v>152</v>
      </c>
      <c r="J66" s="52" t="s">
        <v>153</v>
      </c>
      <c r="K66" s="51">
        <v>-26110</v>
      </c>
      <c r="L66" s="51" t="s">
        <v>143</v>
      </c>
      <c r="M66" s="52" t="s">
        <v>80</v>
      </c>
      <c r="N66" s="52"/>
      <c r="O66" s="53" t="s">
        <v>114</v>
      </c>
      <c r="P66" s="53" t="s">
        <v>115</v>
      </c>
    </row>
    <row r="67" spans="1:16" ht="12.75" customHeight="1" thickBot="1" x14ac:dyDescent="0.25">
      <c r="A67" s="8" t="str">
        <f t="shared" si="6"/>
        <v> AAC 2.25 </v>
      </c>
      <c r="B67" s="13" t="str">
        <f t="shared" si="7"/>
        <v>I</v>
      </c>
      <c r="C67" s="8">
        <f t="shared" si="8"/>
        <v>25871.572</v>
      </c>
      <c r="D67" s="10" t="str">
        <f t="shared" si="9"/>
        <v>vis</v>
      </c>
      <c r="E67" s="50">
        <f>VLOOKUP(C67,aCTIVE!C$21:E$966,3,FALSE)</f>
        <v>-26080.016417602099</v>
      </c>
      <c r="F67" s="13" t="s">
        <v>74</v>
      </c>
      <c r="G67" s="10" t="str">
        <f t="shared" si="10"/>
        <v>25871.572</v>
      </c>
      <c r="H67" s="8">
        <f t="shared" si="11"/>
        <v>-26080</v>
      </c>
      <c r="I67" s="51" t="s">
        <v>154</v>
      </c>
      <c r="J67" s="52" t="s">
        <v>155</v>
      </c>
      <c r="K67" s="51">
        <v>-26080</v>
      </c>
      <c r="L67" s="51" t="s">
        <v>156</v>
      </c>
      <c r="M67" s="52" t="s">
        <v>80</v>
      </c>
      <c r="N67" s="52"/>
      <c r="O67" s="53" t="s">
        <v>114</v>
      </c>
      <c r="P67" s="53" t="s">
        <v>115</v>
      </c>
    </row>
    <row r="68" spans="1:16" ht="12.75" customHeight="1" thickBot="1" x14ac:dyDescent="0.25">
      <c r="A68" s="8" t="str">
        <f t="shared" si="6"/>
        <v> AAC 2.25 </v>
      </c>
      <c r="B68" s="13" t="str">
        <f t="shared" si="7"/>
        <v>I</v>
      </c>
      <c r="C68" s="8">
        <f t="shared" si="8"/>
        <v>26220.543000000001</v>
      </c>
      <c r="D68" s="10" t="str">
        <f t="shared" si="9"/>
        <v>vis</v>
      </c>
      <c r="E68" s="50">
        <f>VLOOKUP(C68,aCTIVE!C$21:E$966,3,FALSE)</f>
        <v>-25528.021367811562</v>
      </c>
      <c r="F68" s="13" t="s">
        <v>74</v>
      </c>
      <c r="G68" s="10" t="str">
        <f t="shared" si="10"/>
        <v>26220.543</v>
      </c>
      <c r="H68" s="8">
        <f t="shared" si="11"/>
        <v>-25528</v>
      </c>
      <c r="I68" s="51" t="s">
        <v>157</v>
      </c>
      <c r="J68" s="52" t="s">
        <v>158</v>
      </c>
      <c r="K68" s="51">
        <v>-25528</v>
      </c>
      <c r="L68" s="51" t="s">
        <v>132</v>
      </c>
      <c r="M68" s="52" t="s">
        <v>80</v>
      </c>
      <c r="N68" s="52"/>
      <c r="O68" s="53" t="s">
        <v>114</v>
      </c>
      <c r="P68" s="53" t="s">
        <v>115</v>
      </c>
    </row>
    <row r="69" spans="1:16" ht="12.75" customHeight="1" thickBot="1" x14ac:dyDescent="0.25">
      <c r="A69" s="8" t="str">
        <f t="shared" si="6"/>
        <v> AA 12.184 </v>
      </c>
      <c r="B69" s="13" t="str">
        <f t="shared" si="7"/>
        <v>I</v>
      </c>
      <c r="C69" s="8">
        <f t="shared" si="8"/>
        <v>34393.002500000002</v>
      </c>
      <c r="D69" s="10" t="str">
        <f t="shared" si="9"/>
        <v>vis</v>
      </c>
      <c r="E69" s="50">
        <f>VLOOKUP(C69,aCTIVE!C$21:E$966,3,FALSE)</f>
        <v>-12600.995372489293</v>
      </c>
      <c r="F69" s="13" t="s">
        <v>74</v>
      </c>
      <c r="G69" s="10" t="str">
        <f t="shared" si="10"/>
        <v>34393.0025</v>
      </c>
      <c r="H69" s="8">
        <f t="shared" si="11"/>
        <v>-12601</v>
      </c>
      <c r="I69" s="51" t="s">
        <v>159</v>
      </c>
      <c r="J69" s="52" t="s">
        <v>160</v>
      </c>
      <c r="K69" s="51">
        <v>-12601</v>
      </c>
      <c r="L69" s="51" t="s">
        <v>161</v>
      </c>
      <c r="M69" s="52" t="s">
        <v>162</v>
      </c>
      <c r="N69" s="52" t="s">
        <v>163</v>
      </c>
      <c r="O69" s="53" t="s">
        <v>164</v>
      </c>
      <c r="P69" s="53" t="s">
        <v>165</v>
      </c>
    </row>
    <row r="70" spans="1:16" ht="12.75" customHeight="1" thickBot="1" x14ac:dyDescent="0.25">
      <c r="A70" s="8" t="str">
        <f t="shared" si="6"/>
        <v> ATOK 3.175 </v>
      </c>
      <c r="B70" s="13" t="str">
        <f t="shared" si="7"/>
        <v>II</v>
      </c>
      <c r="C70" s="8">
        <f t="shared" si="8"/>
        <v>34393.320500000002</v>
      </c>
      <c r="D70" s="10" t="str">
        <f t="shared" si="9"/>
        <v>vis</v>
      </c>
      <c r="E70" s="50">
        <f>VLOOKUP(C70,aCTIVE!C$21:E$966,3,FALSE)</f>
        <v>-12600.492366721384</v>
      </c>
      <c r="F70" s="13" t="s">
        <v>74</v>
      </c>
      <c r="G70" s="10" t="str">
        <f t="shared" si="10"/>
        <v>34393.3205</v>
      </c>
      <c r="H70" s="8">
        <f t="shared" si="11"/>
        <v>-12600.5</v>
      </c>
      <c r="I70" s="51" t="s">
        <v>166</v>
      </c>
      <c r="J70" s="52" t="s">
        <v>167</v>
      </c>
      <c r="K70" s="51">
        <v>-12600.5</v>
      </c>
      <c r="L70" s="51" t="s">
        <v>168</v>
      </c>
      <c r="M70" s="52" t="s">
        <v>162</v>
      </c>
      <c r="N70" s="52" t="s">
        <v>163</v>
      </c>
      <c r="O70" s="53" t="s">
        <v>169</v>
      </c>
      <c r="P70" s="53" t="s">
        <v>170</v>
      </c>
    </row>
    <row r="71" spans="1:16" ht="12.75" customHeight="1" thickBot="1" x14ac:dyDescent="0.25">
      <c r="A71" s="8" t="str">
        <f t="shared" si="6"/>
        <v> BBS 1 </v>
      </c>
      <c r="B71" s="13" t="str">
        <f t="shared" si="7"/>
        <v>I</v>
      </c>
      <c r="C71" s="8">
        <f t="shared" si="8"/>
        <v>41328.228999999999</v>
      </c>
      <c r="D71" s="10" t="str">
        <f t="shared" si="9"/>
        <v>vis</v>
      </c>
      <c r="E71" s="50">
        <f>VLOOKUP(C71,aCTIVE!C$21:E$966,3,FALSE)</f>
        <v>-1630.9987332954454</v>
      </c>
      <c r="F71" s="13" t="s">
        <v>74</v>
      </c>
      <c r="G71" s="10" t="str">
        <f t="shared" si="10"/>
        <v>41328.229</v>
      </c>
      <c r="H71" s="8">
        <f t="shared" si="11"/>
        <v>-1631</v>
      </c>
      <c r="I71" s="51" t="s">
        <v>225</v>
      </c>
      <c r="J71" s="52" t="s">
        <v>226</v>
      </c>
      <c r="K71" s="51">
        <v>-1631</v>
      </c>
      <c r="L71" s="51" t="s">
        <v>173</v>
      </c>
      <c r="M71" s="52" t="s">
        <v>80</v>
      </c>
      <c r="N71" s="52"/>
      <c r="O71" s="53" t="s">
        <v>174</v>
      </c>
      <c r="P71" s="53" t="s">
        <v>227</v>
      </c>
    </row>
    <row r="72" spans="1:16" ht="12.75" customHeight="1" thickBot="1" x14ac:dyDescent="0.25">
      <c r="A72" s="8" t="str">
        <f t="shared" si="6"/>
        <v> BBS 1 </v>
      </c>
      <c r="B72" s="13" t="str">
        <f t="shared" si="7"/>
        <v>I</v>
      </c>
      <c r="C72" s="8">
        <f t="shared" si="8"/>
        <v>41350.341</v>
      </c>
      <c r="D72" s="10" t="str">
        <f t="shared" si="9"/>
        <v>vis</v>
      </c>
      <c r="E72" s="50">
        <f>VLOOKUP(C72,aCTIVE!C$21:E$966,3,FALSE)</f>
        <v>-1596.0224328550971</v>
      </c>
      <c r="F72" s="13" t="s">
        <v>74</v>
      </c>
      <c r="G72" s="10" t="str">
        <f t="shared" si="10"/>
        <v>41350.341</v>
      </c>
      <c r="H72" s="8">
        <f t="shared" si="11"/>
        <v>-1596</v>
      </c>
      <c r="I72" s="51" t="s">
        <v>228</v>
      </c>
      <c r="J72" s="52" t="s">
        <v>229</v>
      </c>
      <c r="K72" s="51">
        <v>-1596</v>
      </c>
      <c r="L72" s="51" t="s">
        <v>132</v>
      </c>
      <c r="M72" s="52" t="s">
        <v>80</v>
      </c>
      <c r="N72" s="52"/>
      <c r="O72" s="53" t="s">
        <v>174</v>
      </c>
      <c r="P72" s="53" t="s">
        <v>227</v>
      </c>
    </row>
    <row r="73" spans="1:16" ht="12.75" customHeight="1" thickBot="1" x14ac:dyDescent="0.25">
      <c r="A73" s="8" t="str">
        <f t="shared" si="6"/>
        <v> BBS 1 </v>
      </c>
      <c r="B73" s="13" t="str">
        <f t="shared" si="7"/>
        <v>I</v>
      </c>
      <c r="C73" s="8">
        <f t="shared" si="8"/>
        <v>41352.25</v>
      </c>
      <c r="D73" s="10" t="str">
        <f t="shared" si="9"/>
        <v>vis</v>
      </c>
      <c r="E73" s="50">
        <f>VLOOKUP(C73,aCTIVE!C$21:E$966,3,FALSE)</f>
        <v>-1593.002816468492</v>
      </c>
      <c r="F73" s="13" t="s">
        <v>74</v>
      </c>
      <c r="G73" s="10" t="str">
        <f t="shared" si="10"/>
        <v>41352.250</v>
      </c>
      <c r="H73" s="8">
        <f t="shared" si="11"/>
        <v>-1593</v>
      </c>
      <c r="I73" s="51" t="s">
        <v>230</v>
      </c>
      <c r="J73" s="52" t="s">
        <v>231</v>
      </c>
      <c r="K73" s="51">
        <v>-1593</v>
      </c>
      <c r="L73" s="51" t="s">
        <v>110</v>
      </c>
      <c r="M73" s="52" t="s">
        <v>80</v>
      </c>
      <c r="N73" s="52"/>
      <c r="O73" s="53" t="s">
        <v>174</v>
      </c>
      <c r="P73" s="53" t="s">
        <v>227</v>
      </c>
    </row>
    <row r="74" spans="1:16" ht="12.75" customHeight="1" thickBot="1" x14ac:dyDescent="0.25">
      <c r="A74" s="8" t="str">
        <f t="shared" si="6"/>
        <v> BBS 2 </v>
      </c>
      <c r="B74" s="13" t="str">
        <f t="shared" si="7"/>
        <v>I</v>
      </c>
      <c r="C74" s="8">
        <f t="shared" si="8"/>
        <v>41369.296999999999</v>
      </c>
      <c r="D74" s="10" t="str">
        <f t="shared" si="9"/>
        <v>vis</v>
      </c>
      <c r="E74" s="50">
        <f>VLOOKUP(C74,aCTIVE!C$21:E$966,3,FALSE)</f>
        <v>-1566.0382273943901</v>
      </c>
      <c r="F74" s="13" t="s">
        <v>74</v>
      </c>
      <c r="G74" s="10" t="str">
        <f t="shared" si="10"/>
        <v>41369.297</v>
      </c>
      <c r="H74" s="8">
        <f t="shared" si="11"/>
        <v>-1566</v>
      </c>
      <c r="I74" s="51" t="s">
        <v>232</v>
      </c>
      <c r="J74" s="52" t="s">
        <v>233</v>
      </c>
      <c r="K74" s="51">
        <v>-1566</v>
      </c>
      <c r="L74" s="51" t="s">
        <v>140</v>
      </c>
      <c r="M74" s="52" t="s">
        <v>80</v>
      </c>
      <c r="N74" s="52"/>
      <c r="O74" s="53" t="s">
        <v>174</v>
      </c>
      <c r="P74" s="53" t="s">
        <v>234</v>
      </c>
    </row>
    <row r="75" spans="1:16" ht="12.75" customHeight="1" thickBot="1" x14ac:dyDescent="0.25">
      <c r="A75" s="8" t="str">
        <f t="shared" ref="A75:A106" si="12">P75</f>
        <v> BBS 5 </v>
      </c>
      <c r="B75" s="13" t="str">
        <f t="shared" ref="B75:B106" si="13">IF(H75=INT(H75),"I","II")</f>
        <v>I</v>
      </c>
      <c r="C75" s="8">
        <f t="shared" ref="C75:C106" si="14">1*G75</f>
        <v>41571.608999999997</v>
      </c>
      <c r="D75" s="10" t="str">
        <f t="shared" ref="D75:D106" si="15">VLOOKUP(F75,I$1:J$5,2,FALSE)</f>
        <v>vis</v>
      </c>
      <c r="E75" s="50">
        <f>VLOOKUP(C75,aCTIVE!C$21:E$966,3,FALSE)</f>
        <v>-1246.0253251382683</v>
      </c>
      <c r="F75" s="13" t="s">
        <v>74</v>
      </c>
      <c r="G75" s="10" t="str">
        <f t="shared" ref="G75:G106" si="16">MID(I75,3,LEN(I75)-3)</f>
        <v>41571.609</v>
      </c>
      <c r="H75" s="8">
        <f t="shared" ref="H75:H106" si="17">1*K75</f>
        <v>-1246</v>
      </c>
      <c r="I75" s="51" t="s">
        <v>235</v>
      </c>
      <c r="J75" s="52" t="s">
        <v>236</v>
      </c>
      <c r="K75" s="51">
        <v>-1246</v>
      </c>
      <c r="L75" s="51" t="s">
        <v>237</v>
      </c>
      <c r="M75" s="52" t="s">
        <v>80</v>
      </c>
      <c r="N75" s="52"/>
      <c r="O75" s="53" t="s">
        <v>174</v>
      </c>
      <c r="P75" s="53" t="s">
        <v>238</v>
      </c>
    </row>
    <row r="76" spans="1:16" ht="12.75" customHeight="1" thickBot="1" x14ac:dyDescent="0.25">
      <c r="A76" s="8" t="str">
        <f t="shared" si="12"/>
        <v> BBS 5 </v>
      </c>
      <c r="B76" s="13" t="str">
        <f t="shared" si="13"/>
        <v>I</v>
      </c>
      <c r="C76" s="8">
        <f t="shared" si="14"/>
        <v>41585.53</v>
      </c>
      <c r="D76" s="10" t="str">
        <f t="shared" si="15"/>
        <v>vis</v>
      </c>
      <c r="E76" s="50">
        <f>VLOOKUP(C76,aCTIVE!C$21:E$966,3,FALSE)</f>
        <v>-1224.0053776694667</v>
      </c>
      <c r="F76" s="13" t="s">
        <v>74</v>
      </c>
      <c r="G76" s="10" t="str">
        <f t="shared" si="16"/>
        <v>41585.530</v>
      </c>
      <c r="H76" s="8">
        <f t="shared" si="17"/>
        <v>-1224</v>
      </c>
      <c r="I76" s="51" t="s">
        <v>239</v>
      </c>
      <c r="J76" s="52" t="s">
        <v>240</v>
      </c>
      <c r="K76" s="51">
        <v>-1224</v>
      </c>
      <c r="L76" s="51" t="s">
        <v>76</v>
      </c>
      <c r="M76" s="52" t="s">
        <v>80</v>
      </c>
      <c r="N76" s="52"/>
      <c r="O76" s="53" t="s">
        <v>174</v>
      </c>
      <c r="P76" s="53" t="s">
        <v>238</v>
      </c>
    </row>
    <row r="77" spans="1:16" ht="12.75" customHeight="1" thickBot="1" x14ac:dyDescent="0.25">
      <c r="A77" s="8" t="str">
        <f t="shared" si="12"/>
        <v> BBS 6 </v>
      </c>
      <c r="B77" s="13" t="str">
        <f t="shared" si="13"/>
        <v>I</v>
      </c>
      <c r="C77" s="8">
        <f t="shared" si="14"/>
        <v>41595.631999999998</v>
      </c>
      <c r="D77" s="10" t="str">
        <f t="shared" si="15"/>
        <v>vis</v>
      </c>
      <c r="E77" s="50">
        <f>VLOOKUP(C77,aCTIVE!C$21:E$966,3,FALSE)</f>
        <v>-1208.0262447530256</v>
      </c>
      <c r="F77" s="13" t="s">
        <v>74</v>
      </c>
      <c r="G77" s="10" t="str">
        <f t="shared" si="16"/>
        <v>41595.632</v>
      </c>
      <c r="H77" s="8">
        <f t="shared" si="17"/>
        <v>-1208</v>
      </c>
      <c r="I77" s="51" t="s">
        <v>241</v>
      </c>
      <c r="J77" s="52" t="s">
        <v>242</v>
      </c>
      <c r="K77" s="51">
        <v>-1208</v>
      </c>
      <c r="L77" s="51" t="s">
        <v>143</v>
      </c>
      <c r="M77" s="52" t="s">
        <v>80</v>
      </c>
      <c r="N77" s="52"/>
      <c r="O77" s="53" t="s">
        <v>174</v>
      </c>
      <c r="P77" s="53" t="s">
        <v>243</v>
      </c>
    </row>
    <row r="78" spans="1:16" ht="12.75" customHeight="1" thickBot="1" x14ac:dyDescent="0.25">
      <c r="A78" s="8" t="str">
        <f t="shared" si="12"/>
        <v> BBS 6 </v>
      </c>
      <c r="B78" s="13" t="str">
        <f t="shared" si="13"/>
        <v>I</v>
      </c>
      <c r="C78" s="8">
        <f t="shared" si="14"/>
        <v>41623.461000000003</v>
      </c>
      <c r="D78" s="10" t="str">
        <f t="shared" si="15"/>
        <v>vis</v>
      </c>
      <c r="E78" s="50">
        <f>VLOOKUP(C78,aCTIVE!C$21:E$966,3,FALSE)</f>
        <v>-1164.0069129442977</v>
      </c>
      <c r="F78" s="13" t="s">
        <v>74</v>
      </c>
      <c r="G78" s="10" t="str">
        <f t="shared" si="16"/>
        <v>41623.461</v>
      </c>
      <c r="H78" s="8">
        <f t="shared" si="17"/>
        <v>-1164</v>
      </c>
      <c r="I78" s="51" t="s">
        <v>244</v>
      </c>
      <c r="J78" s="52" t="s">
        <v>245</v>
      </c>
      <c r="K78" s="51">
        <v>-1164</v>
      </c>
      <c r="L78" s="51" t="s">
        <v>189</v>
      </c>
      <c r="M78" s="52" t="s">
        <v>80</v>
      </c>
      <c r="N78" s="52"/>
      <c r="O78" s="53" t="s">
        <v>174</v>
      </c>
      <c r="P78" s="53" t="s">
        <v>243</v>
      </c>
    </row>
    <row r="79" spans="1:16" ht="12.75" customHeight="1" thickBot="1" x14ac:dyDescent="0.25">
      <c r="A79" s="8" t="str">
        <f t="shared" si="12"/>
        <v> BBS 6 </v>
      </c>
      <c r="B79" s="13" t="str">
        <f t="shared" si="13"/>
        <v>I</v>
      </c>
      <c r="C79" s="8">
        <f t="shared" si="14"/>
        <v>41649.4</v>
      </c>
      <c r="D79" s="10" t="str">
        <f t="shared" si="15"/>
        <v>vis</v>
      </c>
      <c r="E79" s="50">
        <f>VLOOKUP(C79,aCTIVE!C$21:E$966,3,FALSE)</f>
        <v>-1122.9771437184429</v>
      </c>
      <c r="F79" s="13" t="s">
        <v>74</v>
      </c>
      <c r="G79" s="10" t="str">
        <f t="shared" si="16"/>
        <v>41649.400</v>
      </c>
      <c r="H79" s="8">
        <f t="shared" si="17"/>
        <v>-1123</v>
      </c>
      <c r="I79" s="51" t="s">
        <v>246</v>
      </c>
      <c r="J79" s="52" t="s">
        <v>247</v>
      </c>
      <c r="K79" s="51">
        <v>-1123</v>
      </c>
      <c r="L79" s="51" t="s">
        <v>178</v>
      </c>
      <c r="M79" s="52" t="s">
        <v>80</v>
      </c>
      <c r="N79" s="52"/>
      <c r="O79" s="53" t="s">
        <v>174</v>
      </c>
      <c r="P79" s="53" t="s">
        <v>243</v>
      </c>
    </row>
    <row r="80" spans="1:16" ht="12.75" customHeight="1" thickBot="1" x14ac:dyDescent="0.25">
      <c r="A80" s="8" t="str">
        <f t="shared" si="12"/>
        <v> BBS 7 </v>
      </c>
      <c r="B80" s="13" t="str">
        <f t="shared" si="13"/>
        <v>I</v>
      </c>
      <c r="C80" s="8">
        <f t="shared" si="14"/>
        <v>41673.409</v>
      </c>
      <c r="D80" s="10" t="str">
        <f t="shared" si="15"/>
        <v>vis</v>
      </c>
      <c r="E80" s="50">
        <f>VLOOKUP(C80,aCTIVE!C$21:E$966,3,FALSE)</f>
        <v>-1085.0002082412259</v>
      </c>
      <c r="F80" s="13" t="s">
        <v>74</v>
      </c>
      <c r="G80" s="10" t="str">
        <f t="shared" si="16"/>
        <v>41673.409</v>
      </c>
      <c r="H80" s="8">
        <f t="shared" si="17"/>
        <v>-1085</v>
      </c>
      <c r="I80" s="51" t="s">
        <v>248</v>
      </c>
      <c r="J80" s="52" t="s">
        <v>249</v>
      </c>
      <c r="K80" s="51">
        <v>-1085</v>
      </c>
      <c r="L80" s="51" t="s">
        <v>250</v>
      </c>
      <c r="M80" s="52" t="s">
        <v>80</v>
      </c>
      <c r="N80" s="52"/>
      <c r="O80" s="53" t="s">
        <v>174</v>
      </c>
      <c r="P80" s="53" t="s">
        <v>251</v>
      </c>
    </row>
    <row r="81" spans="1:16" ht="12.75" customHeight="1" thickBot="1" x14ac:dyDescent="0.25">
      <c r="A81" s="8" t="str">
        <f t="shared" si="12"/>
        <v> BBS 7 </v>
      </c>
      <c r="B81" s="13" t="str">
        <f t="shared" si="13"/>
        <v>I</v>
      </c>
      <c r="C81" s="8">
        <f t="shared" si="14"/>
        <v>41694.279000000002</v>
      </c>
      <c r="D81" s="10" t="str">
        <f t="shared" si="15"/>
        <v>vis</v>
      </c>
      <c r="E81" s="50">
        <f>VLOOKUP(C81,aCTIVE!C$21:E$966,3,FALSE)</f>
        <v>-1051.9884774981847</v>
      </c>
      <c r="F81" s="13" t="s">
        <v>74</v>
      </c>
      <c r="G81" s="10" t="str">
        <f t="shared" si="16"/>
        <v>41694.279</v>
      </c>
      <c r="H81" s="8">
        <f t="shared" si="17"/>
        <v>-1052</v>
      </c>
      <c r="I81" s="51" t="s">
        <v>252</v>
      </c>
      <c r="J81" s="52" t="s">
        <v>253</v>
      </c>
      <c r="K81" s="51">
        <v>-1052</v>
      </c>
      <c r="L81" s="51" t="s">
        <v>254</v>
      </c>
      <c r="M81" s="52" t="s">
        <v>80</v>
      </c>
      <c r="N81" s="52"/>
      <c r="O81" s="53" t="s">
        <v>174</v>
      </c>
      <c r="P81" s="53" t="s">
        <v>251</v>
      </c>
    </row>
    <row r="82" spans="1:16" ht="12.75" customHeight="1" thickBot="1" x14ac:dyDescent="0.25">
      <c r="A82" s="8" t="str">
        <f t="shared" si="12"/>
        <v> BBS 7 </v>
      </c>
      <c r="B82" s="13" t="str">
        <f t="shared" si="13"/>
        <v>I</v>
      </c>
      <c r="C82" s="8">
        <f t="shared" si="14"/>
        <v>41699.324999999997</v>
      </c>
      <c r="D82" s="10" t="str">
        <f t="shared" si="15"/>
        <v>vis</v>
      </c>
      <c r="E82" s="50">
        <f>VLOOKUP(C82,aCTIVE!C$21:E$966,3,FALSE)</f>
        <v>-1044.0068199356933</v>
      </c>
      <c r="F82" s="13" t="s">
        <v>74</v>
      </c>
      <c r="G82" s="10" t="str">
        <f t="shared" si="16"/>
        <v>41699.325</v>
      </c>
      <c r="H82" s="8">
        <f t="shared" si="17"/>
        <v>-1044</v>
      </c>
      <c r="I82" s="51" t="s">
        <v>255</v>
      </c>
      <c r="J82" s="52" t="s">
        <v>256</v>
      </c>
      <c r="K82" s="51">
        <v>-1044</v>
      </c>
      <c r="L82" s="51" t="s">
        <v>189</v>
      </c>
      <c r="M82" s="52" t="s">
        <v>80</v>
      </c>
      <c r="N82" s="52"/>
      <c r="O82" s="53" t="s">
        <v>174</v>
      </c>
      <c r="P82" s="53" t="s">
        <v>251</v>
      </c>
    </row>
    <row r="83" spans="1:16" ht="12.75" customHeight="1" thickBot="1" x14ac:dyDescent="0.25">
      <c r="A83" s="8" t="str">
        <f t="shared" si="12"/>
        <v> BBS 17 </v>
      </c>
      <c r="B83" s="13" t="str">
        <f t="shared" si="13"/>
        <v>I</v>
      </c>
      <c r="C83" s="8">
        <f t="shared" si="14"/>
        <v>42298.644</v>
      </c>
      <c r="D83" s="10" t="str">
        <f t="shared" si="15"/>
        <v>vis</v>
      </c>
      <c r="E83" s="50">
        <f>VLOOKUP(C83,aCTIVE!C$21:E$966,3,FALSE)</f>
        <v>-96.016524909992938</v>
      </c>
      <c r="F83" s="13" t="s">
        <v>74</v>
      </c>
      <c r="G83" s="10" t="str">
        <f t="shared" si="16"/>
        <v>42298.644</v>
      </c>
      <c r="H83" s="8">
        <f t="shared" si="17"/>
        <v>-96</v>
      </c>
      <c r="I83" s="51" t="s">
        <v>257</v>
      </c>
      <c r="J83" s="52" t="s">
        <v>258</v>
      </c>
      <c r="K83" s="51">
        <v>-96</v>
      </c>
      <c r="L83" s="51" t="s">
        <v>156</v>
      </c>
      <c r="M83" s="52" t="s">
        <v>80</v>
      </c>
      <c r="N83" s="52"/>
      <c r="O83" s="53" t="s">
        <v>174</v>
      </c>
      <c r="P83" s="53" t="s">
        <v>259</v>
      </c>
    </row>
    <row r="84" spans="1:16" ht="12.75" customHeight="1" thickBot="1" x14ac:dyDescent="0.25">
      <c r="A84" s="8" t="str">
        <f t="shared" si="12"/>
        <v> ASS 74.42 </v>
      </c>
      <c r="B84" s="13" t="str">
        <f t="shared" si="13"/>
        <v>II</v>
      </c>
      <c r="C84" s="8">
        <f t="shared" si="14"/>
        <v>42360.2961</v>
      </c>
      <c r="D84" s="10" t="str">
        <f t="shared" si="15"/>
        <v>vis</v>
      </c>
      <c r="E84" s="50">
        <f>VLOOKUP(C84,aCTIVE!C$21:E$966,3,FALSE)</f>
        <v>1.5034810767237237</v>
      </c>
      <c r="F84" s="13" t="s">
        <v>74</v>
      </c>
      <c r="G84" s="10" t="str">
        <f t="shared" si="16"/>
        <v>42360.2961</v>
      </c>
      <c r="H84" s="8">
        <f t="shared" si="17"/>
        <v>1.5</v>
      </c>
      <c r="I84" s="51" t="s">
        <v>265</v>
      </c>
      <c r="J84" s="52" t="s">
        <v>266</v>
      </c>
      <c r="K84" s="51">
        <v>1.5</v>
      </c>
      <c r="L84" s="51" t="s">
        <v>267</v>
      </c>
      <c r="M84" s="52" t="s">
        <v>162</v>
      </c>
      <c r="N84" s="52" t="s">
        <v>163</v>
      </c>
      <c r="O84" s="53" t="s">
        <v>263</v>
      </c>
      <c r="P84" s="53" t="s">
        <v>264</v>
      </c>
    </row>
    <row r="85" spans="1:16" ht="12.75" customHeight="1" thickBot="1" x14ac:dyDescent="0.25">
      <c r="A85" s="8" t="str">
        <f t="shared" si="12"/>
        <v> ASS 74.42 </v>
      </c>
      <c r="B85" s="13" t="str">
        <f t="shared" si="13"/>
        <v>I</v>
      </c>
      <c r="C85" s="8">
        <f t="shared" si="14"/>
        <v>42366.3001</v>
      </c>
      <c r="D85" s="10" t="str">
        <f t="shared" si="15"/>
        <v>vis</v>
      </c>
      <c r="E85" s="50">
        <f>VLOOKUP(C85,aCTIVE!C$21:E$966,3,FALSE)</f>
        <v>11.000483059532623</v>
      </c>
      <c r="F85" s="13" t="s">
        <v>74</v>
      </c>
      <c r="G85" s="10" t="str">
        <f t="shared" si="16"/>
        <v>42366.3001</v>
      </c>
      <c r="H85" s="8">
        <f t="shared" si="17"/>
        <v>11</v>
      </c>
      <c r="I85" s="51" t="s">
        <v>268</v>
      </c>
      <c r="J85" s="52" t="s">
        <v>269</v>
      </c>
      <c r="K85" s="51">
        <v>11</v>
      </c>
      <c r="L85" s="51" t="s">
        <v>270</v>
      </c>
      <c r="M85" s="52" t="s">
        <v>162</v>
      </c>
      <c r="N85" s="52" t="s">
        <v>163</v>
      </c>
      <c r="O85" s="53" t="s">
        <v>263</v>
      </c>
      <c r="P85" s="53" t="s">
        <v>264</v>
      </c>
    </row>
    <row r="86" spans="1:16" ht="12.75" customHeight="1" thickBot="1" x14ac:dyDescent="0.25">
      <c r="A86" s="8" t="str">
        <f t="shared" si="12"/>
        <v> BBS 19 </v>
      </c>
      <c r="B86" s="13" t="str">
        <f t="shared" si="13"/>
        <v>I</v>
      </c>
      <c r="C86" s="8">
        <f t="shared" si="14"/>
        <v>42395.377999999997</v>
      </c>
      <c r="D86" s="10" t="str">
        <f t="shared" si="15"/>
        <v>vis</v>
      </c>
      <c r="E86" s="50">
        <f>VLOOKUP(C86,aCTIVE!C$21:E$966,3,FALSE)</f>
        <v>56.995298841652719</v>
      </c>
      <c r="F86" s="13" t="s">
        <v>74</v>
      </c>
      <c r="G86" s="10" t="str">
        <f t="shared" si="16"/>
        <v>42395.378</v>
      </c>
      <c r="H86" s="8">
        <f t="shared" si="17"/>
        <v>57</v>
      </c>
      <c r="I86" s="51" t="s">
        <v>271</v>
      </c>
      <c r="J86" s="52" t="s">
        <v>272</v>
      </c>
      <c r="K86" s="51">
        <v>57</v>
      </c>
      <c r="L86" s="51" t="s">
        <v>76</v>
      </c>
      <c r="M86" s="52" t="s">
        <v>80</v>
      </c>
      <c r="N86" s="52"/>
      <c r="O86" s="53" t="s">
        <v>174</v>
      </c>
      <c r="P86" s="53" t="s">
        <v>273</v>
      </c>
    </row>
    <row r="87" spans="1:16" ht="12.75" customHeight="1" thickBot="1" x14ac:dyDescent="0.25">
      <c r="A87" s="8" t="str">
        <f t="shared" si="12"/>
        <v> ASS 74.42 </v>
      </c>
      <c r="B87" s="13" t="str">
        <f t="shared" si="13"/>
        <v>II</v>
      </c>
      <c r="C87" s="8">
        <f t="shared" si="14"/>
        <v>42400.121800000001</v>
      </c>
      <c r="D87" s="10" t="str">
        <f t="shared" si="15"/>
        <v>vis</v>
      </c>
      <c r="E87" s="50">
        <f>VLOOKUP(C87,aCTIVE!C$21:E$966,3,FALSE)</f>
        <v>64.498942746729185</v>
      </c>
      <c r="F87" s="13" t="s">
        <v>74</v>
      </c>
      <c r="G87" s="10" t="str">
        <f t="shared" si="16"/>
        <v>42400.1218</v>
      </c>
      <c r="H87" s="8">
        <f t="shared" si="17"/>
        <v>64.5</v>
      </c>
      <c r="I87" s="51" t="s">
        <v>274</v>
      </c>
      <c r="J87" s="52" t="s">
        <v>275</v>
      </c>
      <c r="K87" s="51">
        <v>64.5</v>
      </c>
      <c r="L87" s="51" t="s">
        <v>276</v>
      </c>
      <c r="M87" s="52" t="s">
        <v>162</v>
      </c>
      <c r="N87" s="52" t="s">
        <v>163</v>
      </c>
      <c r="O87" s="53" t="s">
        <v>263</v>
      </c>
      <c r="P87" s="53" t="s">
        <v>264</v>
      </c>
    </row>
    <row r="88" spans="1:16" ht="12.75" customHeight="1" thickBot="1" x14ac:dyDescent="0.25">
      <c r="A88" s="8" t="str">
        <f t="shared" si="12"/>
        <v> BBS 19 </v>
      </c>
      <c r="B88" s="13" t="str">
        <f t="shared" si="13"/>
        <v>I</v>
      </c>
      <c r="C88" s="8">
        <f t="shared" si="14"/>
        <v>42402.334000000003</v>
      </c>
      <c r="D88" s="10" t="str">
        <f t="shared" si="15"/>
        <v>vis</v>
      </c>
      <c r="E88" s="50">
        <f>VLOOKUP(C88,aCTIVE!C$21:E$966,3,FALSE)</f>
        <v>67.998154569911009</v>
      </c>
      <c r="F88" s="13" t="s">
        <v>74</v>
      </c>
      <c r="G88" s="10" t="str">
        <f t="shared" si="16"/>
        <v>42402.334</v>
      </c>
      <c r="H88" s="8">
        <f t="shared" si="17"/>
        <v>68</v>
      </c>
      <c r="I88" s="51" t="s">
        <v>277</v>
      </c>
      <c r="J88" s="52" t="s">
        <v>278</v>
      </c>
      <c r="K88" s="51">
        <v>68</v>
      </c>
      <c r="L88" s="51" t="s">
        <v>279</v>
      </c>
      <c r="M88" s="52" t="s">
        <v>80</v>
      </c>
      <c r="N88" s="52"/>
      <c r="O88" s="53" t="s">
        <v>280</v>
      </c>
      <c r="P88" s="53" t="s">
        <v>273</v>
      </c>
    </row>
    <row r="89" spans="1:16" ht="12.75" customHeight="1" thickBot="1" x14ac:dyDescent="0.25">
      <c r="A89" s="8" t="str">
        <f t="shared" si="12"/>
        <v> BBS 19 </v>
      </c>
      <c r="B89" s="13" t="str">
        <f t="shared" si="13"/>
        <v>I</v>
      </c>
      <c r="C89" s="8">
        <f t="shared" si="14"/>
        <v>42402.347000000002</v>
      </c>
      <c r="D89" s="10" t="str">
        <f t="shared" si="15"/>
        <v>vis</v>
      </c>
      <c r="E89" s="50">
        <f>VLOOKUP(C89,aCTIVE!C$21:E$966,3,FALSE)</f>
        <v>68.018717698786276</v>
      </c>
      <c r="F89" s="13" t="str">
        <f>LEFT(M89,1)</f>
        <v>V</v>
      </c>
      <c r="G89" s="10" t="str">
        <f t="shared" si="16"/>
        <v>42402.347</v>
      </c>
      <c r="H89" s="8">
        <f t="shared" si="17"/>
        <v>68</v>
      </c>
      <c r="I89" s="51" t="s">
        <v>281</v>
      </c>
      <c r="J89" s="52" t="s">
        <v>282</v>
      </c>
      <c r="K89" s="51">
        <v>68</v>
      </c>
      <c r="L89" s="51" t="s">
        <v>283</v>
      </c>
      <c r="M89" s="52" t="s">
        <v>80</v>
      </c>
      <c r="N89" s="52"/>
      <c r="O89" s="53" t="s">
        <v>174</v>
      </c>
      <c r="P89" s="53" t="s">
        <v>273</v>
      </c>
    </row>
    <row r="90" spans="1:16" ht="12.75" customHeight="1" thickBot="1" x14ac:dyDescent="0.25">
      <c r="A90" s="8" t="str">
        <f t="shared" si="12"/>
        <v> BBS 20 </v>
      </c>
      <c r="B90" s="13" t="str">
        <f t="shared" si="13"/>
        <v>I</v>
      </c>
      <c r="C90" s="8">
        <f t="shared" si="14"/>
        <v>42414.33</v>
      </c>
      <c r="D90" s="10" t="str">
        <f t="shared" si="15"/>
        <v>vis</v>
      </c>
      <c r="E90" s="50">
        <f>VLOOKUP(C90,aCTIVE!C$21:E$966,3,FALSE)</f>
        <v>86.973177185792494</v>
      </c>
      <c r="F90" s="13" t="str">
        <f>LEFT(M90,1)</f>
        <v>V</v>
      </c>
      <c r="G90" s="10" t="str">
        <f t="shared" si="16"/>
        <v>42414.330</v>
      </c>
      <c r="H90" s="8">
        <f t="shared" si="17"/>
        <v>87</v>
      </c>
      <c r="I90" s="51" t="s">
        <v>284</v>
      </c>
      <c r="J90" s="52" t="s">
        <v>285</v>
      </c>
      <c r="K90" s="51">
        <v>87</v>
      </c>
      <c r="L90" s="51" t="s">
        <v>143</v>
      </c>
      <c r="M90" s="52" t="s">
        <v>80</v>
      </c>
      <c r="N90" s="52"/>
      <c r="O90" s="53" t="s">
        <v>174</v>
      </c>
      <c r="P90" s="53" t="s">
        <v>286</v>
      </c>
    </row>
    <row r="91" spans="1:16" ht="12.75" customHeight="1" thickBot="1" x14ac:dyDescent="0.25">
      <c r="A91" s="8" t="str">
        <f t="shared" si="12"/>
        <v> BBS 20 </v>
      </c>
      <c r="B91" s="13" t="str">
        <f t="shared" si="13"/>
        <v>I</v>
      </c>
      <c r="C91" s="8">
        <f t="shared" si="14"/>
        <v>42414.332999999999</v>
      </c>
      <c r="D91" s="10" t="str">
        <f t="shared" si="15"/>
        <v>vis</v>
      </c>
      <c r="E91" s="50">
        <f>VLOOKUP(C91,aCTIVE!C$21:E$966,3,FALSE)</f>
        <v>86.977922523220812</v>
      </c>
      <c r="F91" s="13" t="str">
        <f>LEFT(M91,1)</f>
        <v>V</v>
      </c>
      <c r="G91" s="10" t="str">
        <f t="shared" si="16"/>
        <v>42414.333</v>
      </c>
      <c r="H91" s="8">
        <f t="shared" si="17"/>
        <v>87</v>
      </c>
      <c r="I91" s="51" t="s">
        <v>287</v>
      </c>
      <c r="J91" s="52" t="s">
        <v>288</v>
      </c>
      <c r="K91" s="51">
        <v>87</v>
      </c>
      <c r="L91" s="51" t="s">
        <v>132</v>
      </c>
      <c r="M91" s="52" t="s">
        <v>80</v>
      </c>
      <c r="N91" s="52"/>
      <c r="O91" s="53" t="s">
        <v>280</v>
      </c>
      <c r="P91" s="53" t="s">
        <v>286</v>
      </c>
    </row>
    <row r="92" spans="1:16" ht="12.75" customHeight="1" thickBot="1" x14ac:dyDescent="0.25">
      <c r="A92" s="8" t="str">
        <f t="shared" si="12"/>
        <v> BBS 20 </v>
      </c>
      <c r="B92" s="13" t="str">
        <f t="shared" si="13"/>
        <v>I</v>
      </c>
      <c r="C92" s="8">
        <f t="shared" si="14"/>
        <v>42433.339</v>
      </c>
      <c r="D92" s="10" t="str">
        <f t="shared" si="15"/>
        <v>vis</v>
      </c>
      <c r="E92" s="50">
        <f>VLOOKUP(C92,aCTIVE!C$21:E$966,3,FALSE)</f>
        <v>117.04121694115103</v>
      </c>
      <c r="F92" s="13" t="str">
        <f>LEFT(M92,1)</f>
        <v>V</v>
      </c>
      <c r="G92" s="10" t="str">
        <f t="shared" si="16"/>
        <v>42433.339</v>
      </c>
      <c r="H92" s="8">
        <f t="shared" si="17"/>
        <v>117</v>
      </c>
      <c r="I92" s="51" t="s">
        <v>289</v>
      </c>
      <c r="J92" s="52" t="s">
        <v>290</v>
      </c>
      <c r="K92" s="51">
        <v>117</v>
      </c>
      <c r="L92" s="51" t="s">
        <v>291</v>
      </c>
      <c r="M92" s="52" t="s">
        <v>80</v>
      </c>
      <c r="N92" s="52"/>
      <c r="O92" s="53" t="s">
        <v>174</v>
      </c>
      <c r="P92" s="53" t="s">
        <v>286</v>
      </c>
    </row>
    <row r="93" spans="1:16" ht="12.75" customHeight="1" thickBot="1" x14ac:dyDescent="0.25">
      <c r="A93" s="8" t="str">
        <f t="shared" si="12"/>
        <v> BBS 21 </v>
      </c>
      <c r="B93" s="13" t="str">
        <f t="shared" si="13"/>
        <v>I</v>
      </c>
      <c r="C93" s="8">
        <f t="shared" si="14"/>
        <v>42452.275999999998</v>
      </c>
      <c r="D93" s="10" t="str">
        <f t="shared" si="15"/>
        <v>vis</v>
      </c>
      <c r="E93" s="50">
        <f>VLOOKUP(C93,aCTIVE!C$21:E$966,3,FALSE)</f>
        <v>146.99536859811465</v>
      </c>
      <c r="F93" s="13" t="str">
        <f>LEFT(M93,1)</f>
        <v>V</v>
      </c>
      <c r="G93" s="10" t="str">
        <f t="shared" si="16"/>
        <v>42452.276</v>
      </c>
      <c r="H93" s="8">
        <f t="shared" si="17"/>
        <v>147</v>
      </c>
      <c r="I93" s="51" t="s">
        <v>292</v>
      </c>
      <c r="J93" s="52" t="s">
        <v>293</v>
      </c>
      <c r="K93" s="51">
        <v>147</v>
      </c>
      <c r="L93" s="51" t="s">
        <v>76</v>
      </c>
      <c r="M93" s="52" t="s">
        <v>80</v>
      </c>
      <c r="N93" s="52"/>
      <c r="O93" s="53" t="s">
        <v>280</v>
      </c>
      <c r="P93" s="53" t="s">
        <v>294</v>
      </c>
    </row>
    <row r="94" spans="1:16" ht="12.75" customHeight="1" thickBot="1" x14ac:dyDescent="0.25">
      <c r="A94" s="8" t="str">
        <f t="shared" si="12"/>
        <v> BBS 21 </v>
      </c>
      <c r="B94" s="13" t="str">
        <f t="shared" si="13"/>
        <v>I</v>
      </c>
      <c r="C94" s="8">
        <f t="shared" si="14"/>
        <v>42452.290999999997</v>
      </c>
      <c r="D94" s="10" t="str">
        <f t="shared" si="15"/>
        <v>vis</v>
      </c>
      <c r="E94" s="50">
        <f>VLOOKUP(C94,aCTIVE!C$21:E$966,3,FALSE)</f>
        <v>147.01909528527929</v>
      </c>
      <c r="F94" s="13" t="s">
        <v>74</v>
      </c>
      <c r="G94" s="10" t="str">
        <f t="shared" si="16"/>
        <v>42452.291</v>
      </c>
      <c r="H94" s="8">
        <f t="shared" si="17"/>
        <v>147</v>
      </c>
      <c r="I94" s="51" t="s">
        <v>295</v>
      </c>
      <c r="J94" s="52" t="s">
        <v>296</v>
      </c>
      <c r="K94" s="51">
        <v>147</v>
      </c>
      <c r="L94" s="51" t="s">
        <v>283</v>
      </c>
      <c r="M94" s="52" t="s">
        <v>80</v>
      </c>
      <c r="N94" s="52"/>
      <c r="O94" s="53" t="s">
        <v>174</v>
      </c>
      <c r="P94" s="53" t="s">
        <v>294</v>
      </c>
    </row>
    <row r="95" spans="1:16" ht="12.75" customHeight="1" thickBot="1" x14ac:dyDescent="0.25">
      <c r="A95" s="8" t="str">
        <f t="shared" si="12"/>
        <v> BBS 21 </v>
      </c>
      <c r="B95" s="13" t="str">
        <f t="shared" si="13"/>
        <v>I</v>
      </c>
      <c r="C95" s="8">
        <f t="shared" si="14"/>
        <v>42464.288999999997</v>
      </c>
      <c r="D95" s="10" t="str">
        <f t="shared" si="15"/>
        <v>vis</v>
      </c>
      <c r="E95" s="50">
        <f>VLOOKUP(C95,aCTIVE!C$21:E$966,3,FALSE)</f>
        <v>165.99728145945016</v>
      </c>
      <c r="F95" s="13" t="s">
        <v>74</v>
      </c>
      <c r="G95" s="10" t="str">
        <f t="shared" si="16"/>
        <v>42464.289</v>
      </c>
      <c r="H95" s="8">
        <f t="shared" si="17"/>
        <v>166</v>
      </c>
      <c r="I95" s="51" t="s">
        <v>297</v>
      </c>
      <c r="J95" s="52" t="s">
        <v>298</v>
      </c>
      <c r="K95" s="51">
        <v>166</v>
      </c>
      <c r="L95" s="51" t="s">
        <v>110</v>
      </c>
      <c r="M95" s="52" t="s">
        <v>80</v>
      </c>
      <c r="N95" s="52"/>
      <c r="O95" s="53" t="s">
        <v>280</v>
      </c>
      <c r="P95" s="53" t="s">
        <v>294</v>
      </c>
    </row>
    <row r="96" spans="1:16" ht="12.75" customHeight="1" thickBot="1" x14ac:dyDescent="0.25">
      <c r="A96" s="8" t="str">
        <f t="shared" si="12"/>
        <v> BBS 21 </v>
      </c>
      <c r="B96" s="13" t="str">
        <f t="shared" si="13"/>
        <v>I</v>
      </c>
      <c r="C96" s="8">
        <f t="shared" si="14"/>
        <v>42464.290999999997</v>
      </c>
      <c r="D96" s="10" t="str">
        <f t="shared" si="15"/>
        <v>vis</v>
      </c>
      <c r="E96" s="50">
        <f>VLOOKUP(C96,aCTIVE!C$21:E$966,3,FALSE)</f>
        <v>166.00044501773957</v>
      </c>
      <c r="F96" s="13" t="s">
        <v>74</v>
      </c>
      <c r="G96" s="10" t="str">
        <f t="shared" si="16"/>
        <v>42464.291</v>
      </c>
      <c r="H96" s="8">
        <f t="shared" si="17"/>
        <v>166</v>
      </c>
      <c r="I96" s="51" t="s">
        <v>299</v>
      </c>
      <c r="J96" s="52" t="s">
        <v>300</v>
      </c>
      <c r="K96" s="51">
        <v>166</v>
      </c>
      <c r="L96" s="51" t="s">
        <v>301</v>
      </c>
      <c r="M96" s="52" t="s">
        <v>80</v>
      </c>
      <c r="N96" s="52"/>
      <c r="O96" s="53" t="s">
        <v>174</v>
      </c>
      <c r="P96" s="53" t="s">
        <v>294</v>
      </c>
    </row>
    <row r="97" spans="1:16" ht="12.75" customHeight="1" thickBot="1" x14ac:dyDescent="0.25">
      <c r="A97" s="8" t="str">
        <f t="shared" si="12"/>
        <v> ASS 74.42 </v>
      </c>
      <c r="B97" s="13" t="str">
        <f t="shared" si="13"/>
        <v>I</v>
      </c>
      <c r="C97" s="8">
        <f t="shared" si="14"/>
        <v>42765.217499999999</v>
      </c>
      <c r="D97" s="10" t="str">
        <f t="shared" si="15"/>
        <v>vis</v>
      </c>
      <c r="E97" s="50">
        <f>VLOOKUP(C97,aCTIVE!C$21:E$966,3,FALSE)</f>
        <v>641.99970670650839</v>
      </c>
      <c r="F97" s="13" t="s">
        <v>74</v>
      </c>
      <c r="G97" s="10" t="str">
        <f t="shared" si="16"/>
        <v>42765.2175</v>
      </c>
      <c r="H97" s="8">
        <f t="shared" si="17"/>
        <v>642</v>
      </c>
      <c r="I97" s="51" t="s">
        <v>302</v>
      </c>
      <c r="J97" s="52" t="s">
        <v>303</v>
      </c>
      <c r="K97" s="51">
        <v>642</v>
      </c>
      <c r="L97" s="51" t="s">
        <v>304</v>
      </c>
      <c r="M97" s="52" t="s">
        <v>162</v>
      </c>
      <c r="N97" s="52" t="s">
        <v>163</v>
      </c>
      <c r="O97" s="53" t="s">
        <v>263</v>
      </c>
      <c r="P97" s="53" t="s">
        <v>264</v>
      </c>
    </row>
    <row r="98" spans="1:16" ht="12.75" customHeight="1" thickBot="1" x14ac:dyDescent="0.25">
      <c r="A98" s="8" t="str">
        <f t="shared" si="12"/>
        <v> BBS 25 </v>
      </c>
      <c r="B98" s="13" t="str">
        <f t="shared" si="13"/>
        <v>I</v>
      </c>
      <c r="C98" s="8">
        <f t="shared" si="14"/>
        <v>42770.29</v>
      </c>
      <c r="D98" s="10" t="str">
        <f t="shared" si="15"/>
        <v>vis</v>
      </c>
      <c r="E98" s="50">
        <f>VLOOKUP(C98,aCTIVE!C$21:E$966,3,FALSE)</f>
        <v>650.023281416337</v>
      </c>
      <c r="F98" s="13" t="s">
        <v>74</v>
      </c>
      <c r="G98" s="10" t="str">
        <f t="shared" si="16"/>
        <v>42770.290</v>
      </c>
      <c r="H98" s="8">
        <f t="shared" si="17"/>
        <v>650</v>
      </c>
      <c r="I98" s="51" t="s">
        <v>305</v>
      </c>
      <c r="J98" s="52" t="s">
        <v>306</v>
      </c>
      <c r="K98" s="51">
        <v>650</v>
      </c>
      <c r="L98" s="51" t="s">
        <v>307</v>
      </c>
      <c r="M98" s="52" t="s">
        <v>80</v>
      </c>
      <c r="N98" s="52"/>
      <c r="O98" s="53" t="s">
        <v>174</v>
      </c>
      <c r="P98" s="53" t="s">
        <v>308</v>
      </c>
    </row>
    <row r="99" spans="1:16" ht="12.75" customHeight="1" thickBot="1" x14ac:dyDescent="0.25">
      <c r="A99" s="8" t="str">
        <f t="shared" si="12"/>
        <v> BBS 25 </v>
      </c>
      <c r="B99" s="13" t="str">
        <f t="shared" si="13"/>
        <v>I</v>
      </c>
      <c r="C99" s="8">
        <f t="shared" si="14"/>
        <v>42777.233</v>
      </c>
      <c r="D99" s="10" t="str">
        <f t="shared" si="15"/>
        <v>vis</v>
      </c>
      <c r="E99" s="50">
        <f>VLOOKUP(C99,aCTIVE!C$21:E$966,3,FALSE)</f>
        <v>661.00557401570848</v>
      </c>
      <c r="F99" s="13" t="s">
        <v>74</v>
      </c>
      <c r="G99" s="10" t="str">
        <f t="shared" si="16"/>
        <v>42777.233</v>
      </c>
      <c r="H99" s="8">
        <f t="shared" si="17"/>
        <v>661</v>
      </c>
      <c r="I99" s="51" t="s">
        <v>309</v>
      </c>
      <c r="J99" s="52" t="s">
        <v>310</v>
      </c>
      <c r="K99" s="51">
        <v>661</v>
      </c>
      <c r="L99" s="51" t="s">
        <v>85</v>
      </c>
      <c r="M99" s="52" t="s">
        <v>80</v>
      </c>
      <c r="N99" s="52"/>
      <c r="O99" s="53" t="s">
        <v>174</v>
      </c>
      <c r="P99" s="53" t="s">
        <v>308</v>
      </c>
    </row>
    <row r="100" spans="1:16" ht="12.75" customHeight="1" thickBot="1" x14ac:dyDescent="0.25">
      <c r="A100" s="8" t="str">
        <f t="shared" si="12"/>
        <v> BBS 26 </v>
      </c>
      <c r="B100" s="13" t="str">
        <f t="shared" si="13"/>
        <v>I</v>
      </c>
      <c r="C100" s="8">
        <f t="shared" si="14"/>
        <v>42780.38</v>
      </c>
      <c r="D100" s="10" t="str">
        <f t="shared" si="15"/>
        <v>vis</v>
      </c>
      <c r="E100" s="50">
        <f>VLOOKUP(C100,aCTIVE!C$21:E$966,3,FALSE)</f>
        <v>665.98343298304178</v>
      </c>
      <c r="F100" s="13" t="s">
        <v>74</v>
      </c>
      <c r="G100" s="10" t="str">
        <f t="shared" si="16"/>
        <v>42780.380</v>
      </c>
      <c r="H100" s="8">
        <f t="shared" si="17"/>
        <v>666</v>
      </c>
      <c r="I100" s="51" t="s">
        <v>311</v>
      </c>
      <c r="J100" s="52" t="s">
        <v>312</v>
      </c>
      <c r="K100" s="51">
        <v>666</v>
      </c>
      <c r="L100" s="51" t="s">
        <v>156</v>
      </c>
      <c r="M100" s="52" t="s">
        <v>80</v>
      </c>
      <c r="N100" s="52"/>
      <c r="O100" s="53" t="s">
        <v>174</v>
      </c>
      <c r="P100" s="53" t="s">
        <v>313</v>
      </c>
    </row>
    <row r="101" spans="1:16" ht="12.75" customHeight="1" thickBot="1" x14ac:dyDescent="0.25">
      <c r="A101" s="8" t="str">
        <f t="shared" si="12"/>
        <v> BBS 26 </v>
      </c>
      <c r="B101" s="13" t="str">
        <f t="shared" si="13"/>
        <v>I</v>
      </c>
      <c r="C101" s="8">
        <f t="shared" si="14"/>
        <v>42782.294999999998</v>
      </c>
      <c r="D101" s="10" t="str">
        <f t="shared" si="15"/>
        <v>vis</v>
      </c>
      <c r="E101" s="50">
        <f>VLOOKUP(C101,aCTIVE!C$21:E$966,3,FALSE)</f>
        <v>669.01254004451494</v>
      </c>
      <c r="F101" s="13" t="s">
        <v>74</v>
      </c>
      <c r="G101" s="10" t="str">
        <f t="shared" si="16"/>
        <v>42782.295</v>
      </c>
      <c r="H101" s="8">
        <f t="shared" si="17"/>
        <v>669</v>
      </c>
      <c r="I101" s="51" t="s">
        <v>314</v>
      </c>
      <c r="J101" s="52" t="s">
        <v>315</v>
      </c>
      <c r="K101" s="51">
        <v>669</v>
      </c>
      <c r="L101" s="51" t="s">
        <v>316</v>
      </c>
      <c r="M101" s="52" t="s">
        <v>80</v>
      </c>
      <c r="N101" s="52"/>
      <c r="O101" s="53" t="s">
        <v>317</v>
      </c>
      <c r="P101" s="53" t="s">
        <v>313</v>
      </c>
    </row>
    <row r="102" spans="1:16" ht="12.75" customHeight="1" thickBot="1" x14ac:dyDescent="0.25">
      <c r="A102" s="8" t="str">
        <f t="shared" si="12"/>
        <v> BBS 26 </v>
      </c>
      <c r="B102" s="13" t="str">
        <f t="shared" si="13"/>
        <v>I</v>
      </c>
      <c r="C102" s="8">
        <f t="shared" si="14"/>
        <v>42787.330999999998</v>
      </c>
      <c r="D102" s="10" t="str">
        <f t="shared" si="15"/>
        <v>vis</v>
      </c>
      <c r="E102" s="50">
        <f>VLOOKUP(C102,aCTIVE!C$21:E$966,3,FALSE)</f>
        <v>676.97837981557086</v>
      </c>
      <c r="F102" s="13" t="s">
        <v>74</v>
      </c>
      <c r="G102" s="10" t="str">
        <f t="shared" si="16"/>
        <v>42787.331</v>
      </c>
      <c r="H102" s="8">
        <f t="shared" si="17"/>
        <v>677</v>
      </c>
      <c r="I102" s="51" t="s">
        <v>318</v>
      </c>
      <c r="J102" s="52" t="s">
        <v>319</v>
      </c>
      <c r="K102" s="51">
        <v>677</v>
      </c>
      <c r="L102" s="51" t="s">
        <v>132</v>
      </c>
      <c r="M102" s="52" t="s">
        <v>80</v>
      </c>
      <c r="N102" s="52"/>
      <c r="O102" s="53" t="s">
        <v>280</v>
      </c>
      <c r="P102" s="53" t="s">
        <v>313</v>
      </c>
    </row>
    <row r="103" spans="1:16" ht="12.75" customHeight="1" thickBot="1" x14ac:dyDescent="0.25">
      <c r="A103" s="8" t="str">
        <f t="shared" si="12"/>
        <v> BBS 26 </v>
      </c>
      <c r="B103" s="13" t="str">
        <f t="shared" si="13"/>
        <v>I</v>
      </c>
      <c r="C103" s="8">
        <f t="shared" si="14"/>
        <v>42787.347000000002</v>
      </c>
      <c r="D103" s="10" t="str">
        <f t="shared" si="15"/>
        <v>vis</v>
      </c>
      <c r="E103" s="50">
        <f>VLOOKUP(C103,aCTIVE!C$21:E$966,3,FALSE)</f>
        <v>677.00368828188596</v>
      </c>
      <c r="F103" s="13" t="s">
        <v>74</v>
      </c>
      <c r="G103" s="10" t="str">
        <f t="shared" si="16"/>
        <v>42787.347</v>
      </c>
      <c r="H103" s="8">
        <f t="shared" si="17"/>
        <v>677</v>
      </c>
      <c r="I103" s="51" t="s">
        <v>320</v>
      </c>
      <c r="J103" s="52" t="s">
        <v>321</v>
      </c>
      <c r="K103" s="51">
        <v>677</v>
      </c>
      <c r="L103" s="51" t="s">
        <v>79</v>
      </c>
      <c r="M103" s="52" t="s">
        <v>80</v>
      </c>
      <c r="N103" s="52"/>
      <c r="O103" s="53" t="s">
        <v>317</v>
      </c>
      <c r="P103" s="53" t="s">
        <v>313</v>
      </c>
    </row>
    <row r="104" spans="1:16" ht="12.75" customHeight="1" thickBot="1" x14ac:dyDescent="0.25">
      <c r="A104" s="8" t="str">
        <f t="shared" si="12"/>
        <v> BBS 26 </v>
      </c>
      <c r="B104" s="13" t="str">
        <f t="shared" si="13"/>
        <v>I</v>
      </c>
      <c r="C104" s="8">
        <f t="shared" si="14"/>
        <v>42806.313999999998</v>
      </c>
      <c r="D104" s="10" t="str">
        <f t="shared" si="15"/>
        <v>vis</v>
      </c>
      <c r="E104" s="50">
        <f>VLOOKUP(C104,aCTIVE!C$21:E$966,3,FALSE)</f>
        <v>707.00529331317887</v>
      </c>
      <c r="F104" s="13" t="s">
        <v>74</v>
      </c>
      <c r="G104" s="10" t="str">
        <f t="shared" si="16"/>
        <v>42806.314</v>
      </c>
      <c r="H104" s="8">
        <f t="shared" si="17"/>
        <v>707</v>
      </c>
      <c r="I104" s="51" t="s">
        <v>322</v>
      </c>
      <c r="J104" s="52" t="s">
        <v>323</v>
      </c>
      <c r="K104" s="51">
        <v>707</v>
      </c>
      <c r="L104" s="51" t="s">
        <v>199</v>
      </c>
      <c r="M104" s="52" t="s">
        <v>80</v>
      </c>
      <c r="N104" s="52"/>
      <c r="O104" s="53" t="s">
        <v>317</v>
      </c>
      <c r="P104" s="53" t="s">
        <v>313</v>
      </c>
    </row>
    <row r="105" spans="1:16" ht="12.75" customHeight="1" thickBot="1" x14ac:dyDescent="0.25">
      <c r="A105" s="8" t="str">
        <f t="shared" si="12"/>
        <v> ASS 74.42 </v>
      </c>
      <c r="B105" s="13" t="str">
        <f t="shared" si="13"/>
        <v>I</v>
      </c>
      <c r="C105" s="8">
        <f t="shared" si="14"/>
        <v>42815.1613</v>
      </c>
      <c r="D105" s="10" t="str">
        <f t="shared" si="15"/>
        <v>vis</v>
      </c>
      <c r="E105" s="50">
        <f>VLOOKUP(C105,aCTIVE!C$21:E$966,3,FALSE)</f>
        <v>720.99976793718054</v>
      </c>
      <c r="F105" s="13" t="s">
        <v>74</v>
      </c>
      <c r="G105" s="10" t="str">
        <f t="shared" si="16"/>
        <v>42815.1613</v>
      </c>
      <c r="H105" s="8">
        <f t="shared" si="17"/>
        <v>721</v>
      </c>
      <c r="I105" s="51" t="s">
        <v>324</v>
      </c>
      <c r="J105" s="52" t="s">
        <v>325</v>
      </c>
      <c r="K105" s="51">
        <v>721</v>
      </c>
      <c r="L105" s="51" t="s">
        <v>326</v>
      </c>
      <c r="M105" s="52" t="s">
        <v>162</v>
      </c>
      <c r="N105" s="52" t="s">
        <v>163</v>
      </c>
      <c r="O105" s="53" t="s">
        <v>263</v>
      </c>
      <c r="P105" s="53" t="s">
        <v>264</v>
      </c>
    </row>
    <row r="106" spans="1:16" ht="12.75" customHeight="1" thickBot="1" x14ac:dyDescent="0.25">
      <c r="A106" s="8" t="str">
        <f t="shared" si="12"/>
        <v> BBS 30 </v>
      </c>
      <c r="B106" s="13" t="str">
        <f t="shared" si="13"/>
        <v>I</v>
      </c>
      <c r="C106" s="8">
        <f t="shared" si="14"/>
        <v>43032.612000000001</v>
      </c>
      <c r="D106" s="10" t="str">
        <f t="shared" si="15"/>
        <v>vis</v>
      </c>
      <c r="E106" s="50">
        <f>VLOOKUP(C106,aCTIVE!C$21:E$966,3,FALSE)</f>
        <v>1064.958750126207</v>
      </c>
      <c r="F106" s="13" t="s">
        <v>74</v>
      </c>
      <c r="G106" s="10" t="str">
        <f t="shared" si="16"/>
        <v>43032.612</v>
      </c>
      <c r="H106" s="8">
        <f t="shared" si="17"/>
        <v>1065</v>
      </c>
      <c r="I106" s="51" t="s">
        <v>327</v>
      </c>
      <c r="J106" s="52" t="s">
        <v>328</v>
      </c>
      <c r="K106" s="51">
        <v>1065</v>
      </c>
      <c r="L106" s="51" t="s">
        <v>329</v>
      </c>
      <c r="M106" s="52" t="s">
        <v>80</v>
      </c>
      <c r="N106" s="52"/>
      <c r="O106" s="53" t="s">
        <v>174</v>
      </c>
      <c r="P106" s="53" t="s">
        <v>330</v>
      </c>
    </row>
    <row r="107" spans="1:16" ht="12.75" customHeight="1" thickBot="1" x14ac:dyDescent="0.25">
      <c r="A107" s="8" t="str">
        <f t="shared" ref="A107:A131" si="18">P107</f>
        <v> BBS 36 </v>
      </c>
      <c r="B107" s="13" t="str">
        <f t="shared" ref="B107:B131" si="19">IF(H107=INT(H107),"I","II")</f>
        <v>I</v>
      </c>
      <c r="C107" s="8">
        <f t="shared" ref="C107:C131" si="20">1*G107</f>
        <v>43507.428</v>
      </c>
      <c r="D107" s="10" t="str">
        <f t="shared" ref="D107:D131" si="21">VLOOKUP(F107,I$1:J$5,2,FALSE)</f>
        <v>vis</v>
      </c>
      <c r="E107" s="50">
        <f>VLOOKUP(C107,aCTIVE!C$21:E$966,3,FALSE)</f>
        <v>1816.0127963401924</v>
      </c>
      <c r="F107" s="13" t="s">
        <v>74</v>
      </c>
      <c r="G107" s="10" t="str">
        <f t="shared" ref="G107:G131" si="22">MID(I107,3,LEN(I107)-3)</f>
        <v>43507.428</v>
      </c>
      <c r="H107" s="8">
        <f t="shared" ref="H107:H131" si="23">1*K107</f>
        <v>1816</v>
      </c>
      <c r="I107" s="51" t="s">
        <v>331</v>
      </c>
      <c r="J107" s="52" t="s">
        <v>332</v>
      </c>
      <c r="K107" s="51">
        <v>1816</v>
      </c>
      <c r="L107" s="51" t="s">
        <v>316</v>
      </c>
      <c r="M107" s="52" t="s">
        <v>80</v>
      </c>
      <c r="N107" s="52"/>
      <c r="O107" s="53" t="s">
        <v>317</v>
      </c>
      <c r="P107" s="53" t="s">
        <v>333</v>
      </c>
    </row>
    <row r="108" spans="1:16" ht="12.75" customHeight="1" thickBot="1" x14ac:dyDescent="0.25">
      <c r="A108" s="8" t="str">
        <f t="shared" si="18"/>
        <v> BBS 36 </v>
      </c>
      <c r="B108" s="13" t="str">
        <f t="shared" si="19"/>
        <v>I</v>
      </c>
      <c r="C108" s="8">
        <f t="shared" si="20"/>
        <v>43514.392</v>
      </c>
      <c r="D108" s="10" t="str">
        <f t="shared" si="21"/>
        <v>vis</v>
      </c>
      <c r="E108" s="50">
        <f>VLOOKUP(C108,aCTIVE!C$21:E$966,3,FALSE)</f>
        <v>1827.0283063015968</v>
      </c>
      <c r="F108" s="13" t="s">
        <v>74</v>
      </c>
      <c r="G108" s="10" t="str">
        <f t="shared" si="22"/>
        <v>43514.392</v>
      </c>
      <c r="H108" s="8">
        <f t="shared" si="23"/>
        <v>1827</v>
      </c>
      <c r="I108" s="51" t="s">
        <v>334</v>
      </c>
      <c r="J108" s="52" t="s">
        <v>335</v>
      </c>
      <c r="K108" s="51">
        <v>1827</v>
      </c>
      <c r="L108" s="51" t="s">
        <v>182</v>
      </c>
      <c r="M108" s="52" t="s">
        <v>80</v>
      </c>
      <c r="N108" s="52"/>
      <c r="O108" s="53" t="s">
        <v>317</v>
      </c>
      <c r="P108" s="53" t="s">
        <v>333</v>
      </c>
    </row>
    <row r="109" spans="1:16" ht="12.75" customHeight="1" thickBot="1" x14ac:dyDescent="0.25">
      <c r="A109" s="8" t="str">
        <f t="shared" si="18"/>
        <v> BBS 53 </v>
      </c>
      <c r="B109" s="13" t="str">
        <f t="shared" si="19"/>
        <v>I</v>
      </c>
      <c r="C109" s="8">
        <f t="shared" si="20"/>
        <v>44659.290999999997</v>
      </c>
      <c r="D109" s="10" t="str">
        <f t="shared" si="21"/>
        <v>vis</v>
      </c>
      <c r="E109" s="50">
        <f>VLOOKUP(C109,aCTIVE!C$21:E$966,3,FALSE)</f>
        <v>3638.0056669135934</v>
      </c>
      <c r="F109" s="13" t="s">
        <v>74</v>
      </c>
      <c r="G109" s="10" t="str">
        <f t="shared" si="22"/>
        <v>44659.291</v>
      </c>
      <c r="H109" s="8">
        <f t="shared" si="23"/>
        <v>3638</v>
      </c>
      <c r="I109" s="51" t="s">
        <v>341</v>
      </c>
      <c r="J109" s="52" t="s">
        <v>342</v>
      </c>
      <c r="K109" s="51">
        <v>3638</v>
      </c>
      <c r="L109" s="51" t="s">
        <v>85</v>
      </c>
      <c r="M109" s="52" t="s">
        <v>80</v>
      </c>
      <c r="N109" s="52"/>
      <c r="O109" s="53" t="s">
        <v>343</v>
      </c>
      <c r="P109" s="53" t="s">
        <v>344</v>
      </c>
    </row>
    <row r="110" spans="1:16" ht="12.75" customHeight="1" thickBot="1" x14ac:dyDescent="0.25">
      <c r="A110" s="8" t="str">
        <f t="shared" si="18"/>
        <v> BBS 76 </v>
      </c>
      <c r="B110" s="13" t="str">
        <f t="shared" si="19"/>
        <v>I</v>
      </c>
      <c r="C110" s="8">
        <f t="shared" si="20"/>
        <v>46046.326000000001</v>
      </c>
      <c r="D110" s="10" t="str">
        <f t="shared" si="21"/>
        <v>vis</v>
      </c>
      <c r="E110" s="50">
        <f>VLOOKUP(C110,aCTIVE!C$21:E$966,3,FALSE)</f>
        <v>5831.988702427182</v>
      </c>
      <c r="F110" s="13" t="s">
        <v>74</v>
      </c>
      <c r="G110" s="10" t="str">
        <f t="shared" si="22"/>
        <v>46046.326</v>
      </c>
      <c r="H110" s="8">
        <f t="shared" si="23"/>
        <v>5832</v>
      </c>
      <c r="I110" s="51" t="s">
        <v>345</v>
      </c>
      <c r="J110" s="52" t="s">
        <v>346</v>
      </c>
      <c r="K110" s="51">
        <v>5832</v>
      </c>
      <c r="L110" s="51" t="s">
        <v>91</v>
      </c>
      <c r="M110" s="52" t="s">
        <v>80</v>
      </c>
      <c r="N110" s="52"/>
      <c r="O110" s="53" t="s">
        <v>347</v>
      </c>
      <c r="P110" s="53" t="s">
        <v>348</v>
      </c>
    </row>
    <row r="111" spans="1:16" ht="12.75" customHeight="1" thickBot="1" x14ac:dyDescent="0.25">
      <c r="A111" s="8" t="str">
        <f t="shared" si="18"/>
        <v> BBS 76 </v>
      </c>
      <c r="B111" s="13" t="str">
        <f t="shared" si="19"/>
        <v>I</v>
      </c>
      <c r="C111" s="8">
        <f t="shared" si="20"/>
        <v>46101.321000000004</v>
      </c>
      <c r="D111" s="10" t="str">
        <f t="shared" si="21"/>
        <v>vis</v>
      </c>
      <c r="E111" s="50">
        <f>VLOOKUP(C111,aCTIVE!C$21:E$966,3,FALSE)</f>
        <v>5918.9786464719073</v>
      </c>
      <c r="F111" s="13" t="s">
        <v>74</v>
      </c>
      <c r="G111" s="10" t="str">
        <f t="shared" si="22"/>
        <v>46101.321</v>
      </c>
      <c r="H111" s="8">
        <f t="shared" si="23"/>
        <v>5919</v>
      </c>
      <c r="I111" s="51" t="s">
        <v>349</v>
      </c>
      <c r="J111" s="52" t="s">
        <v>350</v>
      </c>
      <c r="K111" s="51">
        <v>5919</v>
      </c>
      <c r="L111" s="51" t="s">
        <v>113</v>
      </c>
      <c r="M111" s="52" t="s">
        <v>80</v>
      </c>
      <c r="N111" s="52"/>
      <c r="O111" s="53" t="s">
        <v>347</v>
      </c>
      <c r="P111" s="53" t="s">
        <v>348</v>
      </c>
    </row>
    <row r="112" spans="1:16" ht="12.75" customHeight="1" thickBot="1" x14ac:dyDescent="0.25">
      <c r="A112" s="8" t="str">
        <f t="shared" si="18"/>
        <v> BBS 82 </v>
      </c>
      <c r="B112" s="13" t="str">
        <f t="shared" si="19"/>
        <v>I</v>
      </c>
      <c r="C112" s="8">
        <f t="shared" si="20"/>
        <v>46707.593999999997</v>
      </c>
      <c r="D112" s="10" t="str">
        <f t="shared" si="21"/>
        <v>vis</v>
      </c>
      <c r="E112" s="50">
        <f>VLOOKUP(C112,aCTIVE!C$21:E$966,3,FALSE)</f>
        <v>6877.9686336675541</v>
      </c>
      <c r="F112" s="13" t="s">
        <v>74</v>
      </c>
      <c r="G112" s="10" t="str">
        <f t="shared" si="22"/>
        <v>46707.594</v>
      </c>
      <c r="H112" s="8">
        <f t="shared" si="23"/>
        <v>6878</v>
      </c>
      <c r="I112" s="51" t="s">
        <v>351</v>
      </c>
      <c r="J112" s="52" t="s">
        <v>352</v>
      </c>
      <c r="K112" s="51">
        <v>6878</v>
      </c>
      <c r="L112" s="51" t="s">
        <v>353</v>
      </c>
      <c r="M112" s="52" t="s">
        <v>80</v>
      </c>
      <c r="N112" s="52"/>
      <c r="O112" s="53" t="s">
        <v>347</v>
      </c>
      <c r="P112" s="53" t="s">
        <v>354</v>
      </c>
    </row>
    <row r="113" spans="1:16" ht="12.75" customHeight="1" thickBot="1" x14ac:dyDescent="0.25">
      <c r="A113" s="8" t="str">
        <f t="shared" si="18"/>
        <v> BBS 86 </v>
      </c>
      <c r="B113" s="13" t="str">
        <f t="shared" si="19"/>
        <v>I</v>
      </c>
      <c r="C113" s="8">
        <f t="shared" si="20"/>
        <v>47151.428</v>
      </c>
      <c r="D113" s="10" t="str">
        <f t="shared" si="21"/>
        <v>vis</v>
      </c>
      <c r="E113" s="50">
        <f>VLOOKUP(C113,aCTIVE!C$21:E$966,3,FALSE)</f>
        <v>7580.015998430621</v>
      </c>
      <c r="F113" s="13" t="s">
        <v>74</v>
      </c>
      <c r="G113" s="10" t="str">
        <f t="shared" si="22"/>
        <v>47151.428</v>
      </c>
      <c r="H113" s="8">
        <f t="shared" si="23"/>
        <v>7580</v>
      </c>
      <c r="I113" s="51" t="s">
        <v>355</v>
      </c>
      <c r="J113" s="52" t="s">
        <v>356</v>
      </c>
      <c r="K113" s="51">
        <v>7580</v>
      </c>
      <c r="L113" s="51" t="s">
        <v>357</v>
      </c>
      <c r="M113" s="52" t="s">
        <v>80</v>
      </c>
      <c r="N113" s="52"/>
      <c r="O113" s="53" t="s">
        <v>347</v>
      </c>
      <c r="P113" s="53" t="s">
        <v>358</v>
      </c>
    </row>
    <row r="114" spans="1:16" ht="12.75" customHeight="1" thickBot="1" x14ac:dyDescent="0.25">
      <c r="A114" s="8" t="str">
        <f t="shared" si="18"/>
        <v> BBS 88 </v>
      </c>
      <c r="B114" s="13" t="str">
        <f t="shared" si="19"/>
        <v>I</v>
      </c>
      <c r="C114" s="8">
        <f t="shared" si="20"/>
        <v>47203.267999999996</v>
      </c>
      <c r="D114" s="10" t="str">
        <f t="shared" si="21"/>
        <v>vis</v>
      </c>
      <c r="E114" s="50">
        <f>VLOOKUP(C114,aCTIVE!C$21:E$966,3,FALSE)</f>
        <v>7662.0154292748439</v>
      </c>
      <c r="F114" s="13" t="s">
        <v>74</v>
      </c>
      <c r="G114" s="10" t="str">
        <f t="shared" si="22"/>
        <v>47203.268</v>
      </c>
      <c r="H114" s="8">
        <f t="shared" si="23"/>
        <v>7662</v>
      </c>
      <c r="I114" s="51" t="s">
        <v>359</v>
      </c>
      <c r="J114" s="52" t="s">
        <v>360</v>
      </c>
      <c r="K114" s="51">
        <v>7662</v>
      </c>
      <c r="L114" s="51" t="s">
        <v>357</v>
      </c>
      <c r="M114" s="52" t="s">
        <v>80</v>
      </c>
      <c r="N114" s="52"/>
      <c r="O114" s="53" t="s">
        <v>361</v>
      </c>
      <c r="P114" s="53" t="s">
        <v>362</v>
      </c>
    </row>
    <row r="115" spans="1:16" ht="12.75" customHeight="1" thickBot="1" x14ac:dyDescent="0.25">
      <c r="A115" s="8" t="str">
        <f t="shared" si="18"/>
        <v> BBS 88 </v>
      </c>
      <c r="B115" s="13" t="str">
        <f t="shared" si="19"/>
        <v>I</v>
      </c>
      <c r="C115" s="8">
        <f t="shared" si="20"/>
        <v>47208.326000000001</v>
      </c>
      <c r="D115" s="10" t="str">
        <f t="shared" si="21"/>
        <v>vis</v>
      </c>
      <c r="E115" s="50">
        <f>VLOOKUP(C115,aCTIVE!C$21:E$966,3,FALSE)</f>
        <v>7670.016068187083</v>
      </c>
      <c r="F115" s="13" t="s">
        <v>74</v>
      </c>
      <c r="G115" s="10" t="str">
        <f t="shared" si="22"/>
        <v>47208.326</v>
      </c>
      <c r="H115" s="8">
        <f t="shared" si="23"/>
        <v>7670</v>
      </c>
      <c r="I115" s="51" t="s">
        <v>363</v>
      </c>
      <c r="J115" s="52" t="s">
        <v>364</v>
      </c>
      <c r="K115" s="51">
        <v>7670</v>
      </c>
      <c r="L115" s="51" t="s">
        <v>357</v>
      </c>
      <c r="M115" s="52" t="s">
        <v>80</v>
      </c>
      <c r="N115" s="52"/>
      <c r="O115" s="53" t="s">
        <v>361</v>
      </c>
      <c r="P115" s="53" t="s">
        <v>362</v>
      </c>
    </row>
    <row r="116" spans="1:16" ht="12.75" customHeight="1" thickBot="1" x14ac:dyDescent="0.25">
      <c r="A116" s="8" t="str">
        <f t="shared" si="18"/>
        <v> BBS 94 </v>
      </c>
      <c r="B116" s="13" t="str">
        <f t="shared" si="19"/>
        <v>I</v>
      </c>
      <c r="C116" s="8">
        <f t="shared" si="20"/>
        <v>47904.358</v>
      </c>
      <c r="D116" s="10" t="str">
        <f t="shared" si="21"/>
        <v>vis</v>
      </c>
      <c r="E116" s="50">
        <f>VLOOKUP(C116,aCTIVE!C$21:E$966,3,FALSE)</f>
        <v>8770.9849696023957</v>
      </c>
      <c r="F116" s="13" t="s">
        <v>74</v>
      </c>
      <c r="G116" s="10" t="str">
        <f t="shared" si="22"/>
        <v>47904.358</v>
      </c>
      <c r="H116" s="8">
        <f t="shared" si="23"/>
        <v>8771</v>
      </c>
      <c r="I116" s="51" t="s">
        <v>365</v>
      </c>
      <c r="J116" s="52" t="s">
        <v>366</v>
      </c>
      <c r="K116" s="51">
        <v>8771</v>
      </c>
      <c r="L116" s="51" t="s">
        <v>156</v>
      </c>
      <c r="M116" s="52" t="s">
        <v>162</v>
      </c>
      <c r="N116" s="52" t="s">
        <v>163</v>
      </c>
      <c r="O116" s="53" t="s">
        <v>347</v>
      </c>
      <c r="P116" s="53" t="s">
        <v>367</v>
      </c>
    </row>
    <row r="117" spans="1:16" ht="12.75" customHeight="1" thickBot="1" x14ac:dyDescent="0.25">
      <c r="A117" s="8" t="str">
        <f t="shared" si="18"/>
        <v> BBS 97 </v>
      </c>
      <c r="B117" s="13" t="str">
        <f t="shared" si="19"/>
        <v>I</v>
      </c>
      <c r="C117" s="8">
        <f t="shared" si="20"/>
        <v>48232.474999999999</v>
      </c>
      <c r="D117" s="10" t="str">
        <f t="shared" si="21"/>
        <v>vis</v>
      </c>
      <c r="E117" s="50">
        <f>VLOOKUP(C117,aCTIVE!C$21:E$966,3,FALSE)</f>
        <v>9289.9935971161995</v>
      </c>
      <c r="F117" s="13" t="s">
        <v>74</v>
      </c>
      <c r="G117" s="10" t="str">
        <f t="shared" si="22"/>
        <v>48232.475</v>
      </c>
      <c r="H117" s="8">
        <f t="shared" si="23"/>
        <v>9290</v>
      </c>
      <c r="I117" s="51" t="s">
        <v>368</v>
      </c>
      <c r="J117" s="52" t="s">
        <v>369</v>
      </c>
      <c r="K117" s="51">
        <v>9290</v>
      </c>
      <c r="L117" s="51" t="s">
        <v>189</v>
      </c>
      <c r="M117" s="52" t="s">
        <v>162</v>
      </c>
      <c r="N117" s="52" t="s">
        <v>163</v>
      </c>
      <c r="O117" s="53" t="s">
        <v>347</v>
      </c>
      <c r="P117" s="53" t="s">
        <v>370</v>
      </c>
    </row>
    <row r="118" spans="1:16" ht="12.75" customHeight="1" thickBot="1" x14ac:dyDescent="0.25">
      <c r="A118" s="8" t="str">
        <f t="shared" si="18"/>
        <v> BBS 112 </v>
      </c>
      <c r="B118" s="13" t="str">
        <f t="shared" si="19"/>
        <v>I</v>
      </c>
      <c r="C118" s="8">
        <f t="shared" si="20"/>
        <v>50061.411</v>
      </c>
      <c r="D118" s="10" t="str">
        <f t="shared" si="21"/>
        <v>vis</v>
      </c>
      <c r="E118" s="50">
        <f>VLOOKUP(C118,aCTIVE!C$21:E$966,3,FALSE)</f>
        <v>12182.966418306778</v>
      </c>
      <c r="F118" s="13" t="s">
        <v>74</v>
      </c>
      <c r="G118" s="10" t="str">
        <f t="shared" si="22"/>
        <v>50061.411</v>
      </c>
      <c r="H118" s="8">
        <f t="shared" si="23"/>
        <v>12183</v>
      </c>
      <c r="I118" s="51" t="s">
        <v>371</v>
      </c>
      <c r="J118" s="52" t="s">
        <v>372</v>
      </c>
      <c r="K118" s="51">
        <v>12183</v>
      </c>
      <c r="L118" s="51" t="s">
        <v>373</v>
      </c>
      <c r="M118" s="52" t="s">
        <v>162</v>
      </c>
      <c r="N118" s="52" t="s">
        <v>163</v>
      </c>
      <c r="O118" s="53" t="s">
        <v>347</v>
      </c>
      <c r="P118" s="53" t="s">
        <v>374</v>
      </c>
    </row>
    <row r="119" spans="1:16" ht="12.75" customHeight="1" thickBot="1" x14ac:dyDescent="0.25">
      <c r="A119" s="8" t="str">
        <f t="shared" si="18"/>
        <v> BRNO 32 </v>
      </c>
      <c r="B119" s="13" t="str">
        <f t="shared" si="19"/>
        <v>I</v>
      </c>
      <c r="C119" s="8">
        <f t="shared" si="20"/>
        <v>50080.384100000003</v>
      </c>
      <c r="D119" s="10" t="str">
        <f t="shared" si="21"/>
        <v>vis</v>
      </c>
      <c r="E119" s="50">
        <f>VLOOKUP(C119,aCTIVE!C$21:E$966,3,FALSE)</f>
        <v>12212.97767219086</v>
      </c>
      <c r="F119" s="13" t="s">
        <v>74</v>
      </c>
      <c r="G119" s="10" t="str">
        <f t="shared" si="22"/>
        <v>50080.3841</v>
      </c>
      <c r="H119" s="8">
        <f t="shared" si="23"/>
        <v>12213</v>
      </c>
      <c r="I119" s="51" t="s">
        <v>375</v>
      </c>
      <c r="J119" s="52" t="s">
        <v>376</v>
      </c>
      <c r="K119" s="51">
        <v>12213</v>
      </c>
      <c r="L119" s="51" t="s">
        <v>377</v>
      </c>
      <c r="M119" s="52" t="s">
        <v>80</v>
      </c>
      <c r="N119" s="52"/>
      <c r="O119" s="53" t="s">
        <v>347</v>
      </c>
      <c r="P119" s="53" t="s">
        <v>378</v>
      </c>
    </row>
    <row r="120" spans="1:16" ht="12.75" customHeight="1" thickBot="1" x14ac:dyDescent="0.25">
      <c r="A120" s="8" t="str">
        <f t="shared" si="18"/>
        <v>VSB 39 </v>
      </c>
      <c r="B120" s="13" t="str">
        <f t="shared" si="19"/>
        <v>I</v>
      </c>
      <c r="C120" s="8">
        <f t="shared" si="20"/>
        <v>51915.017399999997</v>
      </c>
      <c r="D120" s="10" t="str">
        <f t="shared" si="21"/>
        <v>vis</v>
      </c>
      <c r="E120" s="50">
        <f>VLOOKUP(C120,aCTIVE!C$21:E$966,3,FALSE)</f>
        <v>15114.962363700657</v>
      </c>
      <c r="F120" s="13" t="s">
        <v>74</v>
      </c>
      <c r="G120" s="10" t="str">
        <f t="shared" si="22"/>
        <v>51915.0174</v>
      </c>
      <c r="H120" s="8">
        <f t="shared" si="23"/>
        <v>15115</v>
      </c>
      <c r="I120" s="51" t="s">
        <v>379</v>
      </c>
      <c r="J120" s="52" t="s">
        <v>380</v>
      </c>
      <c r="K120" s="51">
        <v>15115</v>
      </c>
      <c r="L120" s="51" t="s">
        <v>381</v>
      </c>
      <c r="M120" s="52" t="s">
        <v>162</v>
      </c>
      <c r="N120" s="52" t="s">
        <v>163</v>
      </c>
      <c r="O120" s="53" t="s">
        <v>382</v>
      </c>
      <c r="P120" s="54" t="s">
        <v>383</v>
      </c>
    </row>
    <row r="121" spans="1:16" ht="12.75" customHeight="1" thickBot="1" x14ac:dyDescent="0.25">
      <c r="A121" s="8" t="str">
        <f t="shared" si="18"/>
        <v> BBS 128 </v>
      </c>
      <c r="B121" s="13" t="str">
        <f t="shared" si="19"/>
        <v>I</v>
      </c>
      <c r="C121" s="8">
        <f t="shared" si="20"/>
        <v>52230.48</v>
      </c>
      <c r="D121" s="10" t="str">
        <f t="shared" si="21"/>
        <v>vis</v>
      </c>
      <c r="E121" s="50">
        <f>VLOOKUP(C121,aCTIVE!C$21:E$966,3,FALSE)</f>
        <v>15613.954525209934</v>
      </c>
      <c r="F121" s="13" t="s">
        <v>74</v>
      </c>
      <c r="G121" s="10" t="str">
        <f t="shared" si="22"/>
        <v>52230.480</v>
      </c>
      <c r="H121" s="8">
        <f t="shared" si="23"/>
        <v>15614</v>
      </c>
      <c r="I121" s="51" t="s">
        <v>384</v>
      </c>
      <c r="J121" s="52" t="s">
        <v>385</v>
      </c>
      <c r="K121" s="51">
        <v>15614</v>
      </c>
      <c r="L121" s="51" t="s">
        <v>386</v>
      </c>
      <c r="M121" s="52" t="s">
        <v>162</v>
      </c>
      <c r="N121" s="52" t="s">
        <v>163</v>
      </c>
      <c r="O121" s="53" t="s">
        <v>347</v>
      </c>
      <c r="P121" s="53" t="s">
        <v>387</v>
      </c>
    </row>
    <row r="122" spans="1:16" ht="12.75" customHeight="1" thickBot="1" x14ac:dyDescent="0.25">
      <c r="A122" s="8" t="str">
        <f t="shared" si="18"/>
        <v>VSB 39 </v>
      </c>
      <c r="B122" s="13" t="str">
        <f t="shared" si="19"/>
        <v>II</v>
      </c>
      <c r="C122" s="8">
        <f t="shared" si="20"/>
        <v>52244.074200000003</v>
      </c>
      <c r="D122" s="10" t="str">
        <f t="shared" si="21"/>
        <v>vis</v>
      </c>
      <c r="E122" s="50">
        <f>VLOOKUP(C122,aCTIVE!C$21:E$966,3,FALSE)</f>
        <v>15635.457547254351</v>
      </c>
      <c r="F122" s="13" t="s">
        <v>74</v>
      </c>
      <c r="G122" s="10" t="str">
        <f t="shared" si="22"/>
        <v>52244.0742</v>
      </c>
      <c r="H122" s="8">
        <f t="shared" si="23"/>
        <v>15635.5</v>
      </c>
      <c r="I122" s="51" t="s">
        <v>388</v>
      </c>
      <c r="J122" s="52" t="s">
        <v>389</v>
      </c>
      <c r="K122" s="51">
        <v>15635.5</v>
      </c>
      <c r="L122" s="51" t="s">
        <v>390</v>
      </c>
      <c r="M122" s="52" t="s">
        <v>162</v>
      </c>
      <c r="N122" s="52" t="s">
        <v>163</v>
      </c>
      <c r="O122" s="53" t="s">
        <v>382</v>
      </c>
      <c r="P122" s="54" t="s">
        <v>383</v>
      </c>
    </row>
    <row r="123" spans="1:16" ht="12.75" customHeight="1" thickBot="1" x14ac:dyDescent="0.25">
      <c r="A123" s="8" t="str">
        <f t="shared" si="18"/>
        <v>VSB 40 </v>
      </c>
      <c r="B123" s="13" t="str">
        <f t="shared" si="19"/>
        <v>I</v>
      </c>
      <c r="C123" s="8">
        <f t="shared" si="20"/>
        <v>52561.125099999997</v>
      </c>
      <c r="D123" s="10" t="str">
        <f t="shared" si="21"/>
        <v>vis</v>
      </c>
      <c r="E123" s="50">
        <f>VLOOKUP(C123,aCTIVE!C$21:E$966,3,FALSE)</f>
        <v>16136.962048578616</v>
      </c>
      <c r="F123" s="13" t="s">
        <v>74</v>
      </c>
      <c r="G123" s="10" t="str">
        <f t="shared" si="22"/>
        <v>52561.1251</v>
      </c>
      <c r="H123" s="8">
        <f t="shared" si="23"/>
        <v>16137</v>
      </c>
      <c r="I123" s="51" t="s">
        <v>398</v>
      </c>
      <c r="J123" s="52" t="s">
        <v>399</v>
      </c>
      <c r="K123" s="51">
        <v>16137</v>
      </c>
      <c r="L123" s="51" t="s">
        <v>400</v>
      </c>
      <c r="M123" s="52" t="s">
        <v>162</v>
      </c>
      <c r="N123" s="52" t="s">
        <v>163</v>
      </c>
      <c r="O123" s="53" t="s">
        <v>382</v>
      </c>
      <c r="P123" s="54" t="s">
        <v>401</v>
      </c>
    </row>
    <row r="124" spans="1:16" ht="12.75" customHeight="1" thickBot="1" x14ac:dyDescent="0.25">
      <c r="A124" s="8" t="str">
        <f t="shared" si="18"/>
        <v>VSB 40 </v>
      </c>
      <c r="B124" s="13" t="str">
        <f t="shared" si="19"/>
        <v>I</v>
      </c>
      <c r="C124" s="8">
        <f t="shared" si="20"/>
        <v>52592.1034</v>
      </c>
      <c r="D124" s="10" t="str">
        <f t="shared" si="21"/>
        <v>vis</v>
      </c>
      <c r="E124" s="50">
        <f>VLOOKUP(C124,aCTIVE!C$21:E$966,3,FALSE)</f>
        <v>16185.962877446709</v>
      </c>
      <c r="F124" s="13" t="s">
        <v>74</v>
      </c>
      <c r="G124" s="10" t="str">
        <f t="shared" si="22"/>
        <v>52592.1034</v>
      </c>
      <c r="H124" s="8">
        <f t="shared" si="23"/>
        <v>16186</v>
      </c>
      <c r="I124" s="51" t="s">
        <v>402</v>
      </c>
      <c r="J124" s="52" t="s">
        <v>403</v>
      </c>
      <c r="K124" s="51">
        <v>16186</v>
      </c>
      <c r="L124" s="51" t="s">
        <v>404</v>
      </c>
      <c r="M124" s="52" t="s">
        <v>162</v>
      </c>
      <c r="N124" s="52" t="s">
        <v>163</v>
      </c>
      <c r="O124" s="53" t="s">
        <v>405</v>
      </c>
      <c r="P124" s="54" t="s">
        <v>401</v>
      </c>
    </row>
    <row r="125" spans="1:16" ht="12.75" customHeight="1" thickBot="1" x14ac:dyDescent="0.25">
      <c r="A125" s="8" t="str">
        <f t="shared" si="18"/>
        <v>VSB 42 </v>
      </c>
      <c r="B125" s="13" t="str">
        <f t="shared" si="19"/>
        <v>II</v>
      </c>
      <c r="C125" s="8">
        <f t="shared" si="20"/>
        <v>52998.924299999999</v>
      </c>
      <c r="D125" s="10" t="str">
        <f t="shared" si="21"/>
        <v>vis</v>
      </c>
      <c r="E125" s="50">
        <f>VLOOKUP(C125,aCTIVE!C$21:E$966,3,FALSE)</f>
        <v>16829.463692561229</v>
      </c>
      <c r="F125" s="13" t="s">
        <v>74</v>
      </c>
      <c r="G125" s="10" t="str">
        <f t="shared" si="22"/>
        <v>52998.9243</v>
      </c>
      <c r="H125" s="8">
        <f t="shared" si="23"/>
        <v>16829.5</v>
      </c>
      <c r="I125" s="51" t="s">
        <v>415</v>
      </c>
      <c r="J125" s="52" t="s">
        <v>416</v>
      </c>
      <c r="K125" s="51">
        <v>16829.5</v>
      </c>
      <c r="L125" s="51" t="s">
        <v>417</v>
      </c>
      <c r="M125" s="52" t="s">
        <v>162</v>
      </c>
      <c r="N125" s="52" t="s">
        <v>163</v>
      </c>
      <c r="O125" s="53" t="s">
        <v>405</v>
      </c>
      <c r="P125" s="54" t="s">
        <v>418</v>
      </c>
    </row>
    <row r="126" spans="1:16" ht="12.75" customHeight="1" thickBot="1" x14ac:dyDescent="0.25">
      <c r="A126" s="8" t="str">
        <f t="shared" si="18"/>
        <v>VSB 43 </v>
      </c>
      <c r="B126" s="13" t="str">
        <f t="shared" si="19"/>
        <v>I</v>
      </c>
      <c r="C126" s="8">
        <f t="shared" si="20"/>
        <v>53319.132100000003</v>
      </c>
      <c r="D126" s="10" t="str">
        <f t="shared" si="21"/>
        <v>vis</v>
      </c>
      <c r="E126" s="50">
        <f>VLOOKUP(C126,aCTIVE!C$21:E$966,3,FALSE)</f>
        <v>17335.961712466375</v>
      </c>
      <c r="F126" s="13" t="s">
        <v>74</v>
      </c>
      <c r="G126" s="10" t="str">
        <f t="shared" si="22"/>
        <v>53319.1321</v>
      </c>
      <c r="H126" s="8">
        <f t="shared" si="23"/>
        <v>17336</v>
      </c>
      <c r="I126" s="51" t="s">
        <v>419</v>
      </c>
      <c r="J126" s="52" t="s">
        <v>420</v>
      </c>
      <c r="K126" s="51">
        <v>17336</v>
      </c>
      <c r="L126" s="51" t="s">
        <v>421</v>
      </c>
      <c r="M126" s="52" t="s">
        <v>162</v>
      </c>
      <c r="N126" s="52" t="s">
        <v>163</v>
      </c>
      <c r="O126" s="53" t="s">
        <v>405</v>
      </c>
      <c r="P126" s="54" t="s">
        <v>422</v>
      </c>
    </row>
    <row r="127" spans="1:16" ht="12.75" customHeight="1" thickBot="1" x14ac:dyDescent="0.25">
      <c r="A127" s="8" t="str">
        <f t="shared" si="18"/>
        <v>VSB 44 </v>
      </c>
      <c r="B127" s="13" t="str">
        <f t="shared" si="19"/>
        <v>I</v>
      </c>
      <c r="C127" s="8">
        <f t="shared" si="20"/>
        <v>53699.083700000003</v>
      </c>
      <c r="D127" s="10" t="str">
        <f t="shared" si="21"/>
        <v>vis</v>
      </c>
      <c r="E127" s="50">
        <f>VLOOKUP(C127,aCTIVE!C$21:E$966,3,FALSE)</f>
        <v>17936.961229217028</v>
      </c>
      <c r="F127" s="13" t="s">
        <v>74</v>
      </c>
      <c r="G127" s="10" t="str">
        <f t="shared" si="22"/>
        <v>53699.0837</v>
      </c>
      <c r="H127" s="8">
        <f t="shared" si="23"/>
        <v>17937</v>
      </c>
      <c r="I127" s="51" t="s">
        <v>423</v>
      </c>
      <c r="J127" s="52" t="s">
        <v>424</v>
      </c>
      <c r="K127" s="51">
        <v>17937</v>
      </c>
      <c r="L127" s="51" t="s">
        <v>425</v>
      </c>
      <c r="M127" s="52" t="s">
        <v>162</v>
      </c>
      <c r="N127" s="52" t="s">
        <v>163</v>
      </c>
      <c r="O127" s="53" t="s">
        <v>405</v>
      </c>
      <c r="P127" s="54" t="s">
        <v>426</v>
      </c>
    </row>
    <row r="128" spans="1:16" ht="12.75" customHeight="1" thickBot="1" x14ac:dyDescent="0.25">
      <c r="A128" s="8" t="str">
        <f t="shared" si="18"/>
        <v>VSB 44 </v>
      </c>
      <c r="B128" s="13" t="str">
        <f t="shared" si="19"/>
        <v>I</v>
      </c>
      <c r="C128" s="8">
        <f t="shared" si="20"/>
        <v>53718.049700000003</v>
      </c>
      <c r="D128" s="10" t="str">
        <f t="shared" si="21"/>
        <v>vis</v>
      </c>
      <c r="E128" s="50">
        <f>VLOOKUP(C128,aCTIVE!C$21:E$966,3,FALSE)</f>
        <v>17966.961252469184</v>
      </c>
      <c r="F128" s="13" t="s">
        <v>74</v>
      </c>
      <c r="G128" s="10" t="str">
        <f t="shared" si="22"/>
        <v>53718.0497</v>
      </c>
      <c r="H128" s="8">
        <f t="shared" si="23"/>
        <v>17967</v>
      </c>
      <c r="I128" s="51" t="s">
        <v>427</v>
      </c>
      <c r="J128" s="52" t="s">
        <v>428</v>
      </c>
      <c r="K128" s="51">
        <v>17967</v>
      </c>
      <c r="L128" s="51" t="s">
        <v>425</v>
      </c>
      <c r="M128" s="52" t="s">
        <v>162</v>
      </c>
      <c r="N128" s="52" t="s">
        <v>163</v>
      </c>
      <c r="O128" s="53" t="s">
        <v>429</v>
      </c>
      <c r="P128" s="54" t="s">
        <v>426</v>
      </c>
    </row>
    <row r="129" spans="1:16" ht="12.75" customHeight="1" thickBot="1" x14ac:dyDescent="0.25">
      <c r="A129" s="8" t="str">
        <f t="shared" si="18"/>
        <v>VSB 48 </v>
      </c>
      <c r="B129" s="13" t="str">
        <f t="shared" si="19"/>
        <v>I</v>
      </c>
      <c r="C129" s="8">
        <f t="shared" si="20"/>
        <v>54799.111799999999</v>
      </c>
      <c r="D129" s="10" t="str">
        <f t="shared" si="21"/>
        <v>vis</v>
      </c>
      <c r="E129" s="50">
        <f>VLOOKUP(C129,aCTIVE!C$21:E$966,3,FALSE)</f>
        <v>19676.962736019836</v>
      </c>
      <c r="F129" s="13" t="s">
        <v>74</v>
      </c>
      <c r="G129" s="10" t="str">
        <f t="shared" si="22"/>
        <v>54799.1118</v>
      </c>
      <c r="H129" s="8">
        <f t="shared" si="23"/>
        <v>19677</v>
      </c>
      <c r="I129" s="51" t="s">
        <v>440</v>
      </c>
      <c r="J129" s="52" t="s">
        <v>441</v>
      </c>
      <c r="K129" s="51" t="s">
        <v>442</v>
      </c>
      <c r="L129" s="51" t="s">
        <v>443</v>
      </c>
      <c r="M129" s="52" t="s">
        <v>394</v>
      </c>
      <c r="N129" s="52" t="s">
        <v>444</v>
      </c>
      <c r="O129" s="53" t="s">
        <v>445</v>
      </c>
      <c r="P129" s="54" t="s">
        <v>446</v>
      </c>
    </row>
    <row r="130" spans="1:16" ht="12.75" customHeight="1" thickBot="1" x14ac:dyDescent="0.25">
      <c r="A130" s="8" t="str">
        <f t="shared" si="18"/>
        <v>VSB 51 </v>
      </c>
      <c r="B130" s="13" t="str">
        <f t="shared" si="19"/>
        <v>II</v>
      </c>
      <c r="C130" s="8">
        <f t="shared" si="20"/>
        <v>55559.959499999997</v>
      </c>
      <c r="D130" s="10" t="str">
        <f t="shared" si="21"/>
        <v>vis</v>
      </c>
      <c r="E130" s="50">
        <f>VLOOKUP(C130,aCTIVE!C$21:E$966,3,FALSE)</f>
        <v>20880.455759922999</v>
      </c>
      <c r="F130" s="13" t="s">
        <v>74</v>
      </c>
      <c r="G130" s="10" t="str">
        <f t="shared" si="22"/>
        <v>55559.9595</v>
      </c>
      <c r="H130" s="8">
        <f t="shared" si="23"/>
        <v>20880.5</v>
      </c>
      <c r="I130" s="51" t="s">
        <v>462</v>
      </c>
      <c r="J130" s="52" t="s">
        <v>463</v>
      </c>
      <c r="K130" s="51" t="s">
        <v>464</v>
      </c>
      <c r="L130" s="51" t="s">
        <v>465</v>
      </c>
      <c r="M130" s="52" t="s">
        <v>394</v>
      </c>
      <c r="N130" s="52" t="s">
        <v>444</v>
      </c>
      <c r="O130" s="53" t="s">
        <v>466</v>
      </c>
      <c r="P130" s="54" t="s">
        <v>467</v>
      </c>
    </row>
    <row r="131" spans="1:16" ht="12.75" customHeight="1" thickBot="1" x14ac:dyDescent="0.25">
      <c r="A131" s="8" t="str">
        <f t="shared" si="18"/>
        <v>VSB 55 </v>
      </c>
      <c r="B131" s="13" t="str">
        <f t="shared" si="19"/>
        <v>I</v>
      </c>
      <c r="C131" s="8">
        <f t="shared" si="20"/>
        <v>56280.9787</v>
      </c>
      <c r="D131" s="10" t="str">
        <f t="shared" si="21"/>
        <v>vis</v>
      </c>
      <c r="E131" s="50">
        <f>VLOOKUP(C131,aCTIVE!C$21:E$966,3,FALSE)</f>
        <v>22020.948893174562</v>
      </c>
      <c r="F131" s="13" t="s">
        <v>74</v>
      </c>
      <c r="G131" s="10" t="str">
        <f t="shared" si="22"/>
        <v>56280.9787</v>
      </c>
      <c r="H131" s="8">
        <f t="shared" si="23"/>
        <v>22021</v>
      </c>
      <c r="I131" s="51" t="s">
        <v>478</v>
      </c>
      <c r="J131" s="52" t="s">
        <v>479</v>
      </c>
      <c r="K131" s="51" t="s">
        <v>480</v>
      </c>
      <c r="L131" s="51" t="s">
        <v>481</v>
      </c>
      <c r="M131" s="52" t="s">
        <v>394</v>
      </c>
      <c r="N131" s="52" t="s">
        <v>444</v>
      </c>
      <c r="O131" s="53" t="s">
        <v>466</v>
      </c>
      <c r="P131" s="54" t="s">
        <v>482</v>
      </c>
    </row>
    <row r="132" spans="1:16" x14ac:dyDescent="0.2">
      <c r="B132" s="13"/>
      <c r="F132" s="13"/>
    </row>
    <row r="133" spans="1:16" x14ac:dyDescent="0.2">
      <c r="B133" s="13"/>
      <c r="F133" s="13"/>
    </row>
    <row r="134" spans="1:16" x14ac:dyDescent="0.2">
      <c r="B134" s="13"/>
      <c r="F134" s="13"/>
    </row>
    <row r="135" spans="1:16" x14ac:dyDescent="0.2">
      <c r="B135" s="13"/>
      <c r="F135" s="13"/>
    </row>
    <row r="136" spans="1:16" x14ac:dyDescent="0.2">
      <c r="B136" s="13"/>
      <c r="F136" s="13"/>
    </row>
    <row r="137" spans="1:16" x14ac:dyDescent="0.2">
      <c r="B137" s="13"/>
      <c r="F137" s="13"/>
    </row>
    <row r="138" spans="1:16" x14ac:dyDescent="0.2">
      <c r="B138" s="13"/>
      <c r="F138" s="13"/>
    </row>
    <row r="139" spans="1:16" x14ac:dyDescent="0.2">
      <c r="B139" s="13"/>
      <c r="F139" s="13"/>
    </row>
    <row r="140" spans="1:16" x14ac:dyDescent="0.2">
      <c r="B140" s="13"/>
      <c r="F140" s="13"/>
    </row>
    <row r="141" spans="1:16" x14ac:dyDescent="0.2">
      <c r="B141" s="13"/>
      <c r="F141" s="13"/>
    </row>
    <row r="142" spans="1:16" x14ac:dyDescent="0.2">
      <c r="B142" s="13"/>
      <c r="F142" s="13"/>
    </row>
    <row r="143" spans="1:16" x14ac:dyDescent="0.2">
      <c r="B143" s="13"/>
      <c r="F143" s="13"/>
    </row>
    <row r="144" spans="1:1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  <row r="851" spans="2:6" x14ac:dyDescent="0.2">
      <c r="B851" s="13"/>
      <c r="F851" s="13"/>
    </row>
    <row r="852" spans="2:6" x14ac:dyDescent="0.2">
      <c r="B852" s="13"/>
      <c r="F852" s="13"/>
    </row>
    <row r="853" spans="2:6" x14ac:dyDescent="0.2">
      <c r="B853" s="13"/>
      <c r="F853" s="13"/>
    </row>
    <row r="854" spans="2:6" x14ac:dyDescent="0.2">
      <c r="B854" s="13"/>
      <c r="F854" s="13"/>
    </row>
    <row r="855" spans="2:6" x14ac:dyDescent="0.2">
      <c r="B855" s="13"/>
      <c r="F855" s="13"/>
    </row>
    <row r="856" spans="2:6" x14ac:dyDescent="0.2">
      <c r="B856" s="13"/>
      <c r="F856" s="13"/>
    </row>
    <row r="857" spans="2:6" x14ac:dyDescent="0.2">
      <c r="B857" s="13"/>
      <c r="F857" s="13"/>
    </row>
    <row r="858" spans="2:6" x14ac:dyDescent="0.2">
      <c r="B858" s="13"/>
      <c r="F858" s="13"/>
    </row>
    <row r="859" spans="2:6" x14ac:dyDescent="0.2">
      <c r="B859" s="13"/>
      <c r="F859" s="13"/>
    </row>
    <row r="860" spans="2:6" x14ac:dyDescent="0.2">
      <c r="B860" s="13"/>
      <c r="F860" s="13"/>
    </row>
    <row r="861" spans="2:6" x14ac:dyDescent="0.2">
      <c r="B861" s="13"/>
      <c r="F861" s="13"/>
    </row>
    <row r="862" spans="2:6" x14ac:dyDescent="0.2">
      <c r="B862" s="13"/>
      <c r="F862" s="13"/>
    </row>
    <row r="863" spans="2:6" x14ac:dyDescent="0.2">
      <c r="B863" s="13"/>
      <c r="F863" s="13"/>
    </row>
    <row r="864" spans="2:6" x14ac:dyDescent="0.2">
      <c r="B864" s="13"/>
      <c r="F864" s="13"/>
    </row>
  </sheetData>
  <phoneticPr fontId="8" type="noConversion"/>
  <hyperlinks>
    <hyperlink ref="P30" r:id="rId1" display="http://www.konkoly.hu/cgi-bin/IBVS?2185"/>
    <hyperlink ref="P120" r:id="rId2" display="http://vsolj.cetus-net.org/no39.pdf"/>
    <hyperlink ref="P122" r:id="rId3" display="http://vsolj.cetus-net.org/no39.pdf"/>
    <hyperlink ref="P31" r:id="rId4" display="http://var.astro.cz/oejv/issues/oejv0074.pdf"/>
    <hyperlink ref="P123" r:id="rId5" display="http://vsolj.cetus-net.org/no40.pdf"/>
    <hyperlink ref="P124" r:id="rId6" display="http://vsolj.cetus-net.org/no40.pdf"/>
    <hyperlink ref="P32" r:id="rId7" display="http://www.konkoly.hu/cgi-bin/IBVS?5378"/>
    <hyperlink ref="P33" r:id="rId8" display="http://www.konkoly.hu/cgi-bin/IBVS?5502"/>
    <hyperlink ref="P125" r:id="rId9" display="http://vsolj.cetus-net.org/no42.pdf"/>
    <hyperlink ref="P126" r:id="rId10" display="http://vsolj.cetus-net.org/no43.pdf"/>
    <hyperlink ref="P127" r:id="rId11" display="http://vsolj.cetus-net.org/no44.pdf"/>
    <hyperlink ref="P128" r:id="rId12" display="http://vsolj.cetus-net.org/no44.pdf"/>
    <hyperlink ref="P34" r:id="rId13" display="http://www.konkoly.hu/cgi-bin/IBVS?5843"/>
    <hyperlink ref="P35" r:id="rId14" display="http://www.konkoly.hu/cgi-bin/IBVS?5843"/>
    <hyperlink ref="P129" r:id="rId15" display="http://vsolj.cetus-net.org/no48.pdf"/>
    <hyperlink ref="P36" r:id="rId16" display="http://www.konkoly.hu/cgi-bin/IBVS?5894"/>
    <hyperlink ref="P37" r:id="rId17" display="http://www.konkoly.hu/cgi-bin/IBVS?5920"/>
    <hyperlink ref="P38" r:id="rId18" display="http://www.konkoly.hu/cgi-bin/IBVS?5960"/>
    <hyperlink ref="P130" r:id="rId19" display="http://vsolj.cetus-net.org/vsoljno51.pdf"/>
    <hyperlink ref="P39" r:id="rId20" display="http://www.konkoly.hu/cgi-bin/IBVS?6011"/>
    <hyperlink ref="P40" r:id="rId21" display="http://www.konkoly.hu/cgi-bin/IBVS?6042"/>
    <hyperlink ref="P131" r:id="rId22" display="http://vsolj.cetus-net.org/vsoljno55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2023-08-21T06:19:02Z</dcterms:modified>
</cp:coreProperties>
</file>