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09BA5B7-B16B-4D65-A808-751A6C806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J24" i="1" s="1"/>
  <c r="Q24" i="1"/>
  <c r="E25" i="1"/>
  <c r="F25" i="1"/>
  <c r="G25" i="1"/>
  <c r="J25" i="1"/>
  <c r="Q25" i="1"/>
  <c r="E26" i="1"/>
  <c r="F26" i="1"/>
  <c r="G26" i="1" s="1"/>
  <c r="J26" i="1" s="1"/>
  <c r="Q26" i="1"/>
  <c r="E27" i="1"/>
  <c r="F27" i="1"/>
  <c r="G27" i="1" s="1"/>
  <c r="J27" i="1" s="1"/>
  <c r="Q27" i="1"/>
  <c r="B27" i="1"/>
  <c r="B26" i="1"/>
  <c r="B25" i="1"/>
  <c r="B24" i="1"/>
  <c r="E23" i="1"/>
  <c r="F23" i="1" s="1"/>
  <c r="G23" i="1" s="1"/>
  <c r="J23" i="1" s="1"/>
  <c r="Q23" i="1"/>
  <c r="E22" i="1"/>
  <c r="F22" i="1"/>
  <c r="G22" i="1"/>
  <c r="I22" i="1"/>
  <c r="Q22" i="1"/>
  <c r="C21" i="1"/>
  <c r="E21" i="1"/>
  <c r="F21" i="1"/>
  <c r="G11" i="1"/>
  <c r="F11" i="1"/>
  <c r="E14" i="1"/>
  <c r="C17" i="1"/>
  <c r="Q21" i="1"/>
  <c r="G21" i="1"/>
  <c r="H21" i="1"/>
  <c r="C11" i="1"/>
  <c r="E15" i="1" l="1"/>
  <c r="C12" i="1"/>
  <c r="O25" i="1" l="1"/>
  <c r="O24" i="1"/>
  <c r="O26" i="1"/>
  <c r="O27" i="1"/>
  <c r="O23" i="1"/>
  <c r="C16" i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<sst xmlns="http://schemas.openxmlformats.org/spreadsheetml/2006/main" count="63" uniqueCount="50">
  <si>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</si>
  <si>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</si>
  <si>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</si>
  <si>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</si>
  <si>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</si>
  <si>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</si>
  <si>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</si>
  <si>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</si>
  <si>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</si>
  <si>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</si>
  <si>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</si>
  <si>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</si>
  <si>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</si>
  <si>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</si>
  <si>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</si>
  <si>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</si>
  <si>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</si>
  <si>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</si>
  <si>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</si>
  <si>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</si>
  <si>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</si>
  <si>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</si>
  <si>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</si>
  <si>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</si>
  <si>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</si>
  <si>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</si>
  <si>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</si>
  <si>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</si>
  <si>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</si>
  <si>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</si>
  <si>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</si>
  <si>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</si>
  <si>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</si>
  <si>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</si>
  <si>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</si>
  <si>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</si>
  <si>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</si>
  <si>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</si>
  <si>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</si>
  <si>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</si>
  <si>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</si>
  <si>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</si>
  <si>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 xml:space="preserve">XZ For / HD 12463 </t>
  </si>
  <si>
    <t>EW</t>
  </si>
  <si>
    <t>OEJV 0142</t>
  </si>
  <si>
    <t>I</t>
  </si>
  <si>
    <t>II</t>
  </si>
  <si>
    <t>BMGA</t>
  </si>
  <si>
    <t>CCD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</si>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</sst>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5" fontId="0" fillId="0" borderId="0" xfId="0" applyNumberFormat="1" applyAlignment="1">
      <alignment horizontal="left"/>
    </xf>
    <xf numFmtId="165" fontId="14" fillId="0" borderId="0" xfId="0" applyNumberFormat="1" applyFont="1" applyAlignment="1">
      <alignment horizontal="left" vertical="center"/>
    </xf>
    <xf numFmtId="0" fontId="15" fillId="0" borderId="0" xfId="0" applyFont="1" applyAlignment="1"/>
    <xf numFmtId="165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left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For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</c:v>
                </c:pt>
                <c:pt idx="3">
                  <c:v>38065</c:v>
                </c:pt>
                <c:pt idx="4">
                  <c:v>38068</c:v>
                </c:pt>
                <c:pt idx="5">
                  <c:v>38068.5</c:v>
                </c:pt>
                <c:pt idx="6">
                  <c:v>38126.5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F8-4B27-8144-121F382571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</c:v>
                </c:pt>
                <c:pt idx="3">
                  <c:v>38065</c:v>
                </c:pt>
                <c:pt idx="4">
                  <c:v>38068</c:v>
                </c:pt>
                <c:pt idx="5">
                  <c:v>38068.5</c:v>
                </c:pt>
                <c:pt idx="6">
                  <c:v>38126.5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-4.338800000550691E-2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F8-4B27-8144-121F382571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</c:v>
                </c:pt>
                <c:pt idx="3">
                  <c:v>38065</c:v>
                </c:pt>
                <c:pt idx="4">
                  <c:v>38068</c:v>
                </c:pt>
                <c:pt idx="5">
                  <c:v>38068.5</c:v>
                </c:pt>
                <c:pt idx="6">
                  <c:v>38126.5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6.6223000016179867E-2</c:v>
                </c:pt>
                <c:pt idx="3">
                  <c:v>6.2405000178841874E-2</c:v>
                </c:pt>
                <c:pt idx="4">
                  <c:v>6.2647999970067758E-2</c:v>
                </c:pt>
                <c:pt idx="5">
                  <c:v>6.0243499945499934E-2</c:v>
                </c:pt>
                <c:pt idx="6">
                  <c:v>6.0406499775126576E-2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F8-4B27-8144-121F382571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</c:v>
                </c:pt>
                <c:pt idx="3">
                  <c:v>38065</c:v>
                </c:pt>
                <c:pt idx="4">
                  <c:v>38068</c:v>
                </c:pt>
                <c:pt idx="5">
                  <c:v>38068.5</c:v>
                </c:pt>
                <c:pt idx="6">
                  <c:v>38126.5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F8-4B27-8144-121F382571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</c:v>
                </c:pt>
                <c:pt idx="3">
                  <c:v>38065</c:v>
                </c:pt>
                <c:pt idx="4">
                  <c:v>38068</c:v>
                </c:pt>
                <c:pt idx="5">
                  <c:v>38068.5</c:v>
                </c:pt>
                <c:pt idx="6">
                  <c:v>38126.5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F8-4B27-8144-121F382571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</c:v>
                </c:pt>
                <c:pt idx="3">
                  <c:v>38065</c:v>
                </c:pt>
                <c:pt idx="4">
                  <c:v>38068</c:v>
                </c:pt>
                <c:pt idx="5">
                  <c:v>38068.5</c:v>
                </c:pt>
                <c:pt idx="6">
                  <c:v>38126.5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F8-4B27-8144-121F382571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</c:v>
                </c:pt>
                <c:pt idx="3">
                  <c:v>38065</c:v>
                </c:pt>
                <c:pt idx="4">
                  <c:v>38068</c:v>
                </c:pt>
                <c:pt idx="5">
                  <c:v>38068.5</c:v>
                </c:pt>
                <c:pt idx="6">
                  <c:v>38126.5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F8-4B27-8144-121F382571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</c:v>
                </c:pt>
                <c:pt idx="3">
                  <c:v>38065</c:v>
                </c:pt>
                <c:pt idx="4">
                  <c:v>38068</c:v>
                </c:pt>
                <c:pt idx="5">
                  <c:v>38068.5</c:v>
                </c:pt>
                <c:pt idx="6">
                  <c:v>38126.5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-2.4849030491336375E-2</c:v>
                </c:pt>
                <c:pt idx="1">
                  <c:v>2.4904759012524355E-2</c:v>
                </c:pt>
                <c:pt idx="2">
                  <c:v>5.1722242500734948E-2</c:v>
                </c:pt>
                <c:pt idx="3">
                  <c:v>5.4154723783002796E-2</c:v>
                </c:pt>
                <c:pt idx="4">
                  <c:v>5.416095027092669E-2</c:v>
                </c:pt>
                <c:pt idx="5">
                  <c:v>5.416198801891401E-2</c:v>
                </c:pt>
                <c:pt idx="6">
                  <c:v>5.4282366785442619E-2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F8-4B27-8144-121F3825716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</c:v>
                </c:pt>
                <c:pt idx="3">
                  <c:v>38065</c:v>
                </c:pt>
                <c:pt idx="4">
                  <c:v>38068</c:v>
                </c:pt>
                <c:pt idx="5">
                  <c:v>38068.5</c:v>
                </c:pt>
                <c:pt idx="6">
                  <c:v>38126.5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F8-4B27-8144-121F38257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63200"/>
        <c:axId val="1"/>
      </c:scatterChart>
      <c:valAx>
        <c:axId val="53266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63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0</xdr:rowOff>
    </xdr:from>
    <xdr:to>
      <xdr:col>17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BF66BB-1619-731F-2A0F-5B195370E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obert%20&amp;%20Bonnie\Documents\Documents\Robert\Astronomy\Variable%20research\Variables\Bob%20Nelson\Master%20Updates_9_from%202022-12-18.xlsx" TargetMode="External"/><Relationship Id="rId1" Type="http://schemas.openxmlformats.org/officeDocument/2006/relationships/externalLinkPath" Target="/Users/Robert%20&amp;%20Bonnie/Documents/Documents/Robert/Astronomy/Variable%20research/Variables/Bob%20Nelson/Master%20Updates_9_from%202022-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488">
          <cell r="K2488">
            <v>0.65219499999999997</v>
          </cell>
        </row>
        <row r="2489">
          <cell r="K2489">
            <v>0.65219499999999997</v>
          </cell>
        </row>
        <row r="2490">
          <cell r="K2490">
            <v>0.65219499999999997</v>
          </cell>
        </row>
        <row r="2491">
          <cell r="K2491">
            <v>0.65219499999999997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5">
        <v>48500.069000000003</v>
      </c>
      <c r="D7" s="30" t="s">
        <v>41</v>
      </c>
    </row>
    <row r="8" spans="1:7" x14ac:dyDescent="0.2">
      <c r="A8" t="s">
        <v>3</v>
      </c>
      <c r="C8" s="45">
        <v>0.30812899999999999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-2.4849030491336375E-2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2.0754959746312668E-6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60325.731525578703</v>
      </c>
    </row>
    <row r="15" spans="1:7" x14ac:dyDescent="0.2">
      <c r="A15" s="12" t="s">
        <v>17</v>
      </c>
      <c r="B15" s="10"/>
      <c r="C15" s="13">
        <f ca="1">(C7+C11)+(C8+C12)*INT(MAX(F21:F3533))</f>
        <v>60247.849535329035</v>
      </c>
      <c r="D15" s="14" t="s">
        <v>38</v>
      </c>
      <c r="E15" s="15">
        <f ca="1">ROUND(2*(E14-$C$7)/$C$8,0)/2+E13</f>
        <v>38380</v>
      </c>
    </row>
    <row r="16" spans="1:7" x14ac:dyDescent="0.2">
      <c r="A16" s="16" t="s">
        <v>4</v>
      </c>
      <c r="B16" s="10"/>
      <c r="C16" s="17">
        <f ca="1">+C8+C12</f>
        <v>0.30813107549597463</v>
      </c>
      <c r="D16" s="14" t="s">
        <v>39</v>
      </c>
      <c r="E16" s="24">
        <f ca="1">ROUND(2*(E14-$C$15)/$C$16,0)/2+E13</f>
        <v>254</v>
      </c>
    </row>
    <row r="17" spans="1:20" ht="13.5" thickBot="1" x14ac:dyDescent="0.25">
      <c r="A17" s="14" t="s">
        <v>29</v>
      </c>
      <c r="B17" s="10"/>
      <c r="C17" s="10">
        <f>COUNT(C21:C2191)</f>
        <v>7</v>
      </c>
      <c r="D17" s="14" t="s">
        <v>33</v>
      </c>
      <c r="E17" s="18">
        <f ca="1">+$C$15+$C$16*E16-15018.5-$C$9/24</f>
        <v>45308.010661838351</v>
      </c>
    </row>
    <row r="18" spans="1:20" ht="14.25" thickTop="1" thickBot="1" x14ac:dyDescent="0.25">
      <c r="A18" s="16" t="s">
        <v>5</v>
      </c>
      <c r="B18" s="10"/>
      <c r="C18" s="19">
        <f ca="1">+C15</f>
        <v>60247.849535329035</v>
      </c>
      <c r="D18" s="20">
        <f ca="1">+C16</f>
        <v>0.30813107549597463</v>
      </c>
      <c r="E18" s="21" t="s">
        <v>34</v>
      </c>
    </row>
    <row r="19" spans="1:20" ht="13.5" thickTop="1" x14ac:dyDescent="0.2">
      <c r="A19" s="25" t="s">
        <v>35</v>
      </c>
      <c r="E19" s="26">
        <v>21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20" ht="12.95" customHeight="1" x14ac:dyDescent="0.2">
      <c r="A21" t="s">
        <v>41</v>
      </c>
      <c r="C21" s="33">
        <f>C7</f>
        <v>48500.069000000003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-2.4849030491336375E-2</v>
      </c>
      <c r="Q21" s="2">
        <f>+C21-15018.5</f>
        <v>33481.569000000003</v>
      </c>
    </row>
    <row r="22" spans="1:20" ht="12.95" customHeight="1" x14ac:dyDescent="0.2">
      <c r="A22" s="31" t="s">
        <v>44</v>
      </c>
      <c r="B22" s="32" t="s">
        <v>45</v>
      </c>
      <c r="C22" s="34">
        <v>55886.493999999999</v>
      </c>
      <c r="D22" s="31">
        <v>5.0000000000000001E-3</v>
      </c>
      <c r="E22">
        <f>+(C22-C$7)/C$8</f>
        <v>23971.859188846218</v>
      </c>
      <c r="F22">
        <f>ROUND(2*E22,0)/2</f>
        <v>23972</v>
      </c>
      <c r="G22">
        <f>+C22-(C$7+F22*C$8)</f>
        <v>-4.338800000550691E-2</v>
      </c>
      <c r="I22">
        <f>+G22</f>
        <v>-4.338800000550691E-2</v>
      </c>
      <c r="O22">
        <f ca="1">+C$11+C$12*$F22</f>
        <v>2.4904759012524355E-2</v>
      </c>
      <c r="Q22" s="2">
        <f>+C22-15018.5</f>
        <v>40867.993999999999</v>
      </c>
    </row>
    <row r="23" spans="1:20" ht="12.95" customHeight="1" x14ac:dyDescent="0.2">
      <c r="A23" s="38" t="s">
        <v>47</v>
      </c>
      <c r="B23" s="39" t="s">
        <v>46</v>
      </c>
      <c r="C23" s="40">
        <v>59867.93842000002</v>
      </c>
      <c r="D23" s="41">
        <v>1.5E-3</v>
      </c>
      <c r="E23" s="35">
        <f>+(C23-C$7)/C$8</f>
        <v>36893.214919725237</v>
      </c>
      <c r="F23" s="35">
        <f>ROUND(2*E23,0)/2</f>
        <v>36893</v>
      </c>
      <c r="G23" s="35">
        <f>+C23-(C$7+F23*C$8)</f>
        <v>6.6223000016179867E-2</v>
      </c>
      <c r="H23" s="35"/>
      <c r="J23" s="35">
        <f>+G23</f>
        <v>6.6223000016179867E-2</v>
      </c>
      <c r="O23">
        <f ca="1">+C$11+C$12*$F23</f>
        <v>5.1722242500734948E-2</v>
      </c>
      <c r="Q23" s="2">
        <f>+C23-15018.5</f>
        <v>44849.43842000002</v>
      </c>
      <c r="T23" s="44" t="s">
        <v>49</v>
      </c>
    </row>
    <row r="24" spans="1:20" ht="12.95" customHeight="1" x14ac:dyDescent="0.2">
      <c r="A24" s="38" t="s">
        <v>47</v>
      </c>
      <c r="B24" s="42" t="str">
        <f>IF([1]Sheet1!K2488="P","I","II")</f>
        <v>II</v>
      </c>
      <c r="C24" s="40">
        <v>60229.061790000182</v>
      </c>
      <c r="D24" s="43">
        <v>1.5E-3</v>
      </c>
      <c r="E24" s="35">
        <f t="shared" ref="E24:E27" si="0">+(C24-C$7)/C$8</f>
        <v>38065.202528811569</v>
      </c>
      <c r="F24" s="35">
        <f t="shared" ref="F24:F27" si="1">ROUND(2*E24,0)/2</f>
        <v>38065</v>
      </c>
      <c r="G24" s="35">
        <f t="shared" ref="G24:G27" si="2">+C24-(C$7+F24*C$8)</f>
        <v>6.2405000178841874E-2</v>
      </c>
      <c r="H24" s="35"/>
      <c r="J24" s="35">
        <f>+G24</f>
        <v>6.2405000178841874E-2</v>
      </c>
      <c r="O24">
        <f t="shared" ref="O24:O27" ca="1" si="3">+C$11+C$12*$F24</f>
        <v>5.4154723783002796E-2</v>
      </c>
      <c r="Q24" s="2">
        <f t="shared" ref="Q24:Q27" si="4">+C24-15018.5</f>
        <v>45210.561790000182</v>
      </c>
      <c r="T24" s="44" t="s">
        <v>49</v>
      </c>
    </row>
    <row r="25" spans="1:20" ht="12.95" customHeight="1" x14ac:dyDescent="0.2">
      <c r="A25" s="38" t="s">
        <v>47</v>
      </c>
      <c r="B25" s="42" t="str">
        <f>IF([1]Sheet1!K2489="P","I","II")</f>
        <v>II</v>
      </c>
      <c r="C25" s="40">
        <v>60229.986419999972</v>
      </c>
      <c r="D25" s="43">
        <v>1.4450000000000001E-3</v>
      </c>
      <c r="E25" s="35">
        <f t="shared" si="0"/>
        <v>38068.203317441621</v>
      </c>
      <c r="F25" s="35">
        <f t="shared" si="1"/>
        <v>38068</v>
      </c>
      <c r="G25" s="35">
        <f t="shared" si="2"/>
        <v>6.2647999970067758E-2</v>
      </c>
      <c r="H25" s="35"/>
      <c r="J25" s="35">
        <f>+G25</f>
        <v>6.2647999970067758E-2</v>
      </c>
      <c r="O25">
        <f t="shared" ca="1" si="3"/>
        <v>5.416095027092669E-2</v>
      </c>
      <c r="Q25" s="2">
        <f t="shared" si="4"/>
        <v>45211.486419999972</v>
      </c>
      <c r="T25" s="44" t="s">
        <v>49</v>
      </c>
    </row>
    <row r="26" spans="1:20" ht="12.95" customHeight="1" x14ac:dyDescent="0.2">
      <c r="A26" s="38" t="s">
        <v>47</v>
      </c>
      <c r="B26" s="42" t="str">
        <f>IF([1]Sheet1!K2490="P","I","II")</f>
        <v>II</v>
      </c>
      <c r="C26" s="40">
        <v>60230.138079999946</v>
      </c>
      <c r="D26" s="43">
        <v>1.0740000000000001E-3</v>
      </c>
      <c r="E26" s="35">
        <f t="shared" si="0"/>
        <v>38068.695513891726</v>
      </c>
      <c r="F26" s="35">
        <f t="shared" si="1"/>
        <v>38068.5</v>
      </c>
      <c r="G26" s="35">
        <f t="shared" si="2"/>
        <v>6.0243499945499934E-2</v>
      </c>
      <c r="H26" s="35"/>
      <c r="J26" s="35">
        <f>+G26</f>
        <v>6.0243499945499934E-2</v>
      </c>
      <c r="O26">
        <f t="shared" ca="1" si="3"/>
        <v>5.416198801891401E-2</v>
      </c>
      <c r="Q26" s="2">
        <f t="shared" si="4"/>
        <v>45211.638079999946</v>
      </c>
      <c r="T26" s="44" t="s">
        <v>49</v>
      </c>
    </row>
    <row r="27" spans="1:20" ht="12.95" customHeight="1" x14ac:dyDescent="0.2">
      <c r="A27" s="38" t="s">
        <v>47</v>
      </c>
      <c r="B27" s="42" t="str">
        <f>IF([1]Sheet1!K2491="P","I","II")</f>
        <v>II</v>
      </c>
      <c r="C27" s="40">
        <v>60248.009724999778</v>
      </c>
      <c r="D27" s="43">
        <v>8.6200000000000003E-4</v>
      </c>
      <c r="E27" s="35">
        <f t="shared" si="0"/>
        <v>38126.696042890399</v>
      </c>
      <c r="F27" s="35">
        <f t="shared" si="1"/>
        <v>38126.5</v>
      </c>
      <c r="G27" s="35">
        <f t="shared" si="2"/>
        <v>6.0406499775126576E-2</v>
      </c>
      <c r="H27" s="35"/>
      <c r="J27" s="35">
        <f>+G27</f>
        <v>6.0406499775126576E-2</v>
      </c>
      <c r="O27">
        <f t="shared" ca="1" si="3"/>
        <v>5.4282366785442619E-2</v>
      </c>
      <c r="Q27" s="2">
        <f t="shared" si="4"/>
        <v>45229.509724999778</v>
      </c>
      <c r="T27" s="44" t="s">
        <v>49</v>
      </c>
    </row>
    <row r="28" spans="1:20" ht="12.95" customHeight="1" x14ac:dyDescent="0.2">
      <c r="A28" s="35"/>
      <c r="B28" s="35"/>
      <c r="C28" s="36"/>
      <c r="D28" s="37"/>
      <c r="E28" s="35"/>
      <c r="F28" s="35"/>
      <c r="G28" s="35"/>
      <c r="H28" s="35"/>
      <c r="I28" s="35"/>
      <c r="J28" s="35"/>
      <c r="Q28" s="2"/>
    </row>
    <row r="29" spans="1:20" ht="12.95" customHeight="1" x14ac:dyDescent="0.2">
      <c r="C29" s="33"/>
      <c r="D29" s="8"/>
      <c r="Q29" s="2"/>
    </row>
    <row r="30" spans="1:20" ht="12.95" customHeight="1" x14ac:dyDescent="0.2">
      <c r="C30" s="33"/>
      <c r="D30" s="8"/>
      <c r="Q30" s="2"/>
    </row>
    <row r="31" spans="1:20" ht="12.95" customHeight="1" x14ac:dyDescent="0.2">
      <c r="C31" s="33"/>
      <c r="D31" s="8"/>
      <c r="Q31" s="2"/>
    </row>
    <row r="32" spans="1:20" ht="12.95" customHeight="1" x14ac:dyDescent="0.2">
      <c r="C32" s="33"/>
      <c r="D32" s="8"/>
      <c r="Q32" s="2"/>
    </row>
    <row r="33" spans="3:17" ht="12.95" customHeight="1" x14ac:dyDescent="0.2">
      <c r="C33" s="33"/>
      <c r="D33" s="8"/>
      <c r="Q33" s="2"/>
    </row>
    <row r="34" spans="3:17" ht="12.95" customHeight="1" x14ac:dyDescent="0.2">
      <c r="C34" s="33"/>
      <c r="D34" s="8"/>
    </row>
    <row r="35" spans="3:17" ht="12.95" customHeight="1" x14ac:dyDescent="0.2">
      <c r="C35" s="33"/>
      <c r="D35" s="8"/>
    </row>
    <row r="36" spans="3:17" ht="12.95" customHeight="1" x14ac:dyDescent="0.2">
      <c r="C36" s="33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2024-01-16T04:33:23Z</dcterms:modified>
</cp:coreProperties>
</file>