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6FEE48D-9934-46FB-95C2-A20C49EF49B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</sheets>
  <calcPr calcId="181029"/>
</workbook>
</file>

<file path=xl/calcChain.xml><?xml version="1.0" encoding="utf-8"?>
<calcChain xmlns="http://schemas.openxmlformats.org/spreadsheetml/2006/main">
  <c r="Q24" i="2" l="1"/>
  <c r="E24" i="2"/>
  <c r="F24" i="2" s="1"/>
  <c r="G24" i="2" s="1"/>
  <c r="K24" i="2" s="1"/>
  <c r="E23" i="2"/>
  <c r="F23" i="2"/>
  <c r="U23" i="2" s="1"/>
  <c r="C9" i="2"/>
  <c r="D9" i="2"/>
  <c r="E21" i="2"/>
  <c r="F21" i="2" s="1"/>
  <c r="G21" i="2" s="1"/>
  <c r="K21" i="2" s="1"/>
  <c r="E22" i="2"/>
  <c r="F22" i="2"/>
  <c r="G22" i="2" s="1"/>
  <c r="K22" i="2" s="1"/>
  <c r="F16" i="2"/>
  <c r="F17" i="2" s="1"/>
  <c r="C17" i="2"/>
  <c r="Q21" i="2"/>
  <c r="Q22" i="2"/>
  <c r="Q23" i="2"/>
  <c r="E24" i="1"/>
  <c r="F24" i="1"/>
  <c r="U24" i="1"/>
  <c r="D9" i="1"/>
  <c r="C9" i="1"/>
  <c r="C21" i="1"/>
  <c r="E21" i="1"/>
  <c r="F21" i="1"/>
  <c r="G21" i="1"/>
  <c r="I21" i="1"/>
  <c r="E22" i="1"/>
  <c r="F22" i="1"/>
  <c r="G22" i="1"/>
  <c r="E23" i="1"/>
  <c r="F23" i="1"/>
  <c r="G23" i="1"/>
  <c r="K23" i="1"/>
  <c r="Q24" i="1"/>
  <c r="F16" i="1"/>
  <c r="F17" i="1" s="1"/>
  <c r="C17" i="1"/>
  <c r="A21" i="1"/>
  <c r="Q21" i="1"/>
  <c r="K22" i="1"/>
  <c r="Q22" i="1"/>
  <c r="Q23" i="1"/>
  <c r="C12" i="1"/>
  <c r="C11" i="2"/>
  <c r="C12" i="2"/>
  <c r="C11" i="1"/>
  <c r="O22" i="1" l="1"/>
  <c r="S22" i="1" s="1"/>
  <c r="O23" i="1"/>
  <c r="S23" i="1" s="1"/>
  <c r="O24" i="1"/>
  <c r="O21" i="1"/>
  <c r="S21" i="1" s="1"/>
  <c r="C15" i="1"/>
  <c r="C16" i="2"/>
  <c r="D18" i="2" s="1"/>
  <c r="O21" i="2"/>
  <c r="S21" i="2" s="1"/>
  <c r="O24" i="2"/>
  <c r="O22" i="2"/>
  <c r="S22" i="2" s="1"/>
  <c r="O23" i="2"/>
  <c r="C15" i="2"/>
  <c r="C16" i="1"/>
  <c r="D18" i="1" s="1"/>
  <c r="S19" i="2" l="1"/>
  <c r="F18" i="1"/>
  <c r="F19" i="1" s="1"/>
  <c r="S19" i="1"/>
  <c r="C18" i="1"/>
  <c r="C18" i="2"/>
  <c r="F18" i="2"/>
  <c r="F19" i="2" s="1"/>
</calcChain>
</file>

<file path=xl/sharedStrings.xml><?xml version="1.0" encoding="utf-8"?>
<sst xmlns="http://schemas.openxmlformats.org/spreadsheetml/2006/main" count="111" uniqueCount="58">
  <si>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</si>
  <si>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</si>
  <si>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</si>
  <si>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</si>
  <si>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</si>
  <si>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</si>
  <si>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</si>
  <si>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</si>
  <si>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</si>
  <si>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</si>
  <si>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</si>
  <si>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</si>
  <si>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</si>
  <si>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</si>
  <si>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</si>
  <si>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</si>
  <si>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</si>
  <si>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</si>
  <si>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</si>
  <si>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</si>
  <si>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</si>
  <si>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</si>
  <si>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</si>
  <si>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</si>
  <si>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</si>
  <si>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</si>
  <si>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</si>
  <si>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</si>
  <si>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</si>
  <si>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</si>
  <si>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</si>
  <si>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</si>
  <si>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</si>
  <si>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</si>
  <si>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</si>
  <si>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</si>
  <si>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</si>
  <si>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</si>
  <si>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G1336-0717</t>
  </si>
  <si>
    <t>IBVS 5992</t>
  </si>
  <si>
    <t>I</t>
  </si>
  <si>
    <t>IBVS 6011</t>
  </si>
  <si>
    <t>G1336-0717_Gem.xls</t>
  </si>
  <si>
    <t>EC</t>
  </si>
  <si>
    <t>Gem</t>
  </si>
  <si>
    <t>VSX</t>
  </si>
  <si>
    <t>V0482 Gem / GSC 1336-0717</t>
  </si>
  <si>
    <t>RHN 2019</t>
  </si>
  <si>
    <t>pg</t>
  </si>
  <si>
    <t>vis</t>
  </si>
  <si>
    <t>PE</t>
  </si>
  <si>
    <t>CCD</t>
  </si>
  <si>
    <t>BAD?</t>
  </si>
  <si>
    <t>as of 2019-11-29</t>
  </si>
  <si>
    <t>GCVS</t>
  </si>
  <si>
    <t>My new period</t>
  </si>
  <si>
    <t>2020JAVSO..48….1</t>
  </si>
  <si>
    <t>RHN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</si>
</sst>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/>
    <xf numFmtId="0" fontId="17" fillId="3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V0482 Gem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1486</c:v>
                </c:pt>
                <c:pt idx="2">
                  <c:v>15664.5</c:v>
                </c:pt>
                <c:pt idx="3">
                  <c:v>19392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87-4FB8-AFFB-A7EA53B0B4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1486</c:v>
                </c:pt>
                <c:pt idx="2">
                  <c:v>15664.5</c:v>
                </c:pt>
                <c:pt idx="3">
                  <c:v>19392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87-4FB8-AFFB-A7EA53B0B4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1486</c:v>
                </c:pt>
                <c:pt idx="2">
                  <c:v>15664.5</c:v>
                </c:pt>
                <c:pt idx="3">
                  <c:v>19392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87-4FB8-AFFB-A7EA53B0B4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1486</c:v>
                </c:pt>
                <c:pt idx="2">
                  <c:v>15664.5</c:v>
                </c:pt>
                <c:pt idx="3">
                  <c:v>19392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0</c:v>
                </c:pt>
                <c:pt idx="1">
                  <c:v>2.2499999999126885E-2</c:v>
                </c:pt>
                <c:pt idx="3">
                  <c:v>0.25969999999506399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87-4FB8-AFFB-A7EA53B0B4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1486</c:v>
                </c:pt>
                <c:pt idx="2">
                  <c:v>15664.5</c:v>
                </c:pt>
                <c:pt idx="3">
                  <c:v>19392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87-4FB8-AFFB-A7EA53B0B4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1486</c:v>
                </c:pt>
                <c:pt idx="2">
                  <c:v>15664.5</c:v>
                </c:pt>
                <c:pt idx="3">
                  <c:v>19392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87-4FB8-AFFB-A7EA53B0B4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8.0000000000000004E-4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1486</c:v>
                </c:pt>
                <c:pt idx="2">
                  <c:v>15664.5</c:v>
                </c:pt>
                <c:pt idx="3">
                  <c:v>19392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87-4FB8-AFFB-A7EA53B0B4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1486</c:v>
                </c:pt>
                <c:pt idx="2">
                  <c:v>15664.5</c:v>
                </c:pt>
                <c:pt idx="3">
                  <c:v>19392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2.8150228968168989E-3</c:v>
                </c:pt>
                <c:pt idx="1">
                  <c:v>2.2499999999126882E-2</c:v>
                </c:pt>
                <c:pt idx="2">
                  <c:v>0.21032197028519825</c:v>
                </c:pt>
                <c:pt idx="3">
                  <c:v>0.25969999999506399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87-4FB8-AFFB-A7EA53B0B4F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1486</c:v>
                </c:pt>
                <c:pt idx="2">
                  <c:v>15664.5</c:v>
                </c:pt>
                <c:pt idx="3">
                  <c:v>19392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2">
                  <c:v>0.15970495590590872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87-4FB8-AFFB-A7EA53B0B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200248"/>
        <c:axId val="1"/>
      </c:scatterChart>
      <c:valAx>
        <c:axId val="986200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6200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V0482 Gem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8460</c:v>
                </c:pt>
                <c:pt idx="2">
                  <c:v>9333</c:v>
                </c:pt>
                <c:pt idx="3">
                  <c:v>17662.5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F8-454B-BDB7-894DBB07DE8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8460</c:v>
                </c:pt>
                <c:pt idx="2">
                  <c:v>9333</c:v>
                </c:pt>
                <c:pt idx="3">
                  <c:v>17662.5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F8-454B-BDB7-894DBB07DE8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8460</c:v>
                </c:pt>
                <c:pt idx="2">
                  <c:v>9333</c:v>
                </c:pt>
                <c:pt idx="3">
                  <c:v>17662.5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F8-454B-BDB7-894DBB07DE8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8460</c:v>
                </c:pt>
                <c:pt idx="2">
                  <c:v>9333</c:v>
                </c:pt>
                <c:pt idx="3">
                  <c:v>17662.5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  <c:pt idx="1">
                  <c:v>1.6240000004472677E-2</c:v>
                </c:pt>
                <c:pt idx="2">
                  <c:v>1.8957000000227708E-2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F8-454B-BDB7-894DBB07DE8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8460</c:v>
                </c:pt>
                <c:pt idx="2">
                  <c:v>9333</c:v>
                </c:pt>
                <c:pt idx="3">
                  <c:v>17662.5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F8-454B-BDB7-894DBB07DE8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8460</c:v>
                </c:pt>
                <c:pt idx="2">
                  <c:v>9333</c:v>
                </c:pt>
                <c:pt idx="3">
                  <c:v>17662.5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F8-454B-BDB7-894DBB07DE8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8460</c:v>
                </c:pt>
                <c:pt idx="2">
                  <c:v>9333</c:v>
                </c:pt>
                <c:pt idx="3">
                  <c:v>17662.5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F8-454B-BDB7-894DBB07DE8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8460</c:v>
                </c:pt>
                <c:pt idx="2">
                  <c:v>9333</c:v>
                </c:pt>
                <c:pt idx="3">
                  <c:v>17662.5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-4.8229506512906598E-5</c:v>
                </c:pt>
                <c:pt idx="1">
                  <c:v>1.6755608233894152E-2</c:v>
                </c:pt>
                <c:pt idx="2">
                  <c:v>1.8489621277319138E-2</c:v>
                </c:pt>
                <c:pt idx="3">
                  <c:v>3.5034250882368854E-2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F8-454B-BDB7-894DBB07DE80}"/>
            </c:ext>
          </c:extLst>
        </c:ser>
        <c:ser>
          <c:idx val="8"/>
          <c:order val="8"/>
          <c:tx>
            <c:strRef>
              <c:f>'A (old)'!$U$20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8460</c:v>
                </c:pt>
                <c:pt idx="2">
                  <c:v>9333</c:v>
                </c:pt>
                <c:pt idx="3">
                  <c:v>17662.5</c:v>
                </c:pt>
              </c:numCache>
            </c:numRef>
          </c:xVal>
          <c:yVal>
            <c:numRef>
              <c:f>'A (old)'!$U$21:$U$999</c:f>
              <c:numCache>
                <c:formatCode>General</c:formatCode>
                <c:ptCount val="979"/>
                <c:pt idx="3">
                  <c:v>1.3067455911368597E-2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F8-454B-BDB7-894DBB07D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201688"/>
        <c:axId val="1"/>
      </c:scatterChart>
      <c:valAx>
        <c:axId val="986201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6201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203007518796993"/>
          <c:y val="0.92397937099967764"/>
          <c:w val="0.93533834586466158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C815E66-0182-7349-4173-88B46BA27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235042D-37B5-DF5C-FAAF-5D8BF3B94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8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46</v>
      </c>
    </row>
    <row r="2" spans="1:6" x14ac:dyDescent="0.2">
      <c r="A2" t="s">
        <v>23</v>
      </c>
      <c r="B2" t="s">
        <v>43</v>
      </c>
      <c r="C2" s="30" t="s">
        <v>37</v>
      </c>
      <c r="D2" s="3" t="s">
        <v>44</v>
      </c>
      <c r="E2" s="31"/>
    </row>
    <row r="3" spans="1:6" ht="13.5" thickBot="1" x14ac:dyDescent="0.25"/>
    <row r="4" spans="1:6" ht="14.25" thickTop="1" thickBot="1" x14ac:dyDescent="0.25">
      <c r="A4" s="5" t="s">
        <v>0</v>
      </c>
      <c r="C4" s="27">
        <v>55588.732900000003</v>
      </c>
      <c r="D4" s="28">
        <v>0.35067300000000001</v>
      </c>
      <c r="E4" t="s">
        <v>53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55588.732900000003</v>
      </c>
      <c r="D7" s="29" t="s">
        <v>54</v>
      </c>
    </row>
    <row r="8" spans="1:6" x14ac:dyDescent="0.2">
      <c r="A8" t="s">
        <v>3</v>
      </c>
      <c r="C8" s="8">
        <v>0.20599999999999999</v>
      </c>
      <c r="D8" s="29" t="s">
        <v>55</v>
      </c>
      <c r="F8" s="8">
        <v>0.20599999999999999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INTERCEPT(INDIRECT($D$9):G990,INDIRECT($C$9):F990)</f>
        <v>2.8150228968168989E-3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SLOPE(INDIRECT($D$9):G990,INDIRECT($C$9):F990)</f>
        <v>1.3246956327261091E-5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(C7+C11)+(C8+C12)*INT(MAX(F21:F3531))</f>
        <v>59583.744599999998</v>
      </c>
      <c r="E15" s="14" t="s">
        <v>33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0.20601324695632725</v>
      </c>
      <c r="E16" s="14" t="s">
        <v>30</v>
      </c>
      <c r="F16" s="15">
        <f ca="1">NOW()+15018.5+$C$5/24</f>
        <v>60210.747084374998</v>
      </c>
    </row>
    <row r="17" spans="1:21" ht="13.5" thickBot="1" x14ac:dyDescent="0.25">
      <c r="A17" s="14" t="s">
        <v>27</v>
      </c>
      <c r="B17" s="10"/>
      <c r="C17" s="10">
        <f>COUNT(C21:C2189)</f>
        <v>4</v>
      </c>
      <c r="E17" s="14" t="s">
        <v>34</v>
      </c>
      <c r="F17" s="15">
        <f ca="1">ROUND(2*(F16-$C$7)/$C$8,0)/2+F15</f>
        <v>22438</v>
      </c>
    </row>
    <row r="18" spans="1:21" ht="14.25" thickTop="1" thickBot="1" x14ac:dyDescent="0.25">
      <c r="A18" s="16" t="s">
        <v>5</v>
      </c>
      <c r="B18" s="10"/>
      <c r="C18" s="19">
        <f ca="1">+C15</f>
        <v>59583.744599999998</v>
      </c>
      <c r="D18" s="20">
        <f ca="1">+C16</f>
        <v>0.20601324695632725</v>
      </c>
      <c r="E18" s="14" t="s">
        <v>35</v>
      </c>
      <c r="F18" s="23">
        <f ca="1">ROUND(2*(F16-$C$15)/$C$16,0)/2+F15</f>
        <v>3044.5</v>
      </c>
    </row>
    <row r="19" spans="1:21" ht="13.5" thickTop="1" x14ac:dyDescent="0.2">
      <c r="E19" s="14" t="s">
        <v>31</v>
      </c>
      <c r="F19" s="18">
        <f ca="1">+$C$15+$C$16*F18-15018.5-$C$5/24</f>
        <v>45192.847763691869</v>
      </c>
      <c r="S19">
        <f ca="1">SQRT(SUM(S21:S48)/(COUNT(S21:S48)-1))</f>
        <v>2.8150228968168989E-3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49</v>
      </c>
      <c r="J20" s="7" t="s">
        <v>50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52</v>
      </c>
    </row>
    <row r="21" spans="1:21" x14ac:dyDescent="0.2">
      <c r="A21" s="32" t="s">
        <v>39</v>
      </c>
      <c r="B21" s="33" t="s">
        <v>40</v>
      </c>
      <c r="C21" s="32">
        <v>55588.732900000003</v>
      </c>
      <c r="D21" s="32">
        <v>8.0000000000000004E-4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2.8150228968168989E-3</v>
      </c>
      <c r="Q21" s="2">
        <f>+C21-15018.5</f>
        <v>40570.232900000003</v>
      </c>
      <c r="S21">
        <f ca="1">+(O21-G21)^2</f>
        <v>7.9243539096034045E-6</v>
      </c>
    </row>
    <row r="22" spans="1:21" x14ac:dyDescent="0.2">
      <c r="A22" s="32" t="s">
        <v>41</v>
      </c>
      <c r="B22" s="33" t="s">
        <v>40</v>
      </c>
      <c r="C22" s="32">
        <v>55894.871400000004</v>
      </c>
      <c r="D22" s="32">
        <v>2.0000000000000001E-4</v>
      </c>
      <c r="E22">
        <f>+(C22-C$7)/C$8</f>
        <v>1486.1092233009754</v>
      </c>
      <c r="F22">
        <f>ROUND(2*E22,0)/2</f>
        <v>1486</v>
      </c>
      <c r="G22">
        <f>+C22-(C$7+F22*C$8)</f>
        <v>2.2499999999126885E-2</v>
      </c>
      <c r="K22">
        <f>+G22</f>
        <v>2.2499999999126885E-2</v>
      </c>
      <c r="O22">
        <f ca="1">+C$11+C$12*$F22</f>
        <v>2.2499999999126882E-2</v>
      </c>
      <c r="Q22" s="2">
        <f>+C22-15018.5</f>
        <v>40876.371400000004</v>
      </c>
      <c r="S22">
        <f ca="1">+(O22-G22)^2</f>
        <v>1.2037062152420224E-35</v>
      </c>
    </row>
    <row r="23" spans="1:21" x14ac:dyDescent="0.2">
      <c r="A23" s="5" t="s">
        <v>56</v>
      </c>
      <c r="C23" s="8">
        <v>58815.779604955911</v>
      </c>
      <c r="D23" s="8">
        <v>2.9999999999999997E-4</v>
      </c>
      <c r="E23">
        <f>+(C23-C$7)/C$8</f>
        <v>15665.275266776254</v>
      </c>
      <c r="F23" s="35">
        <f>ROUND(2*E23,0)/2-1</f>
        <v>15664.5</v>
      </c>
      <c r="O23">
        <f ca="1">+C$11+C$12*$F23</f>
        <v>0.21032197028519825</v>
      </c>
      <c r="Q23" s="2">
        <f>+C23-15018.5</f>
        <v>43797.279604955911</v>
      </c>
      <c r="U23">
        <f>+C23-(C$7+F23*C$8)</f>
        <v>0.15970495590590872</v>
      </c>
    </row>
    <row r="24" spans="1:21" x14ac:dyDescent="0.2">
      <c r="A24" s="5" t="s">
        <v>57</v>
      </c>
      <c r="C24" s="8">
        <v>59583.744599999998</v>
      </c>
      <c r="D24" s="8">
        <v>2.0000000000000001E-4</v>
      </c>
      <c r="E24">
        <f>+(C24-C$7)/C$8</f>
        <v>19393.260679611631</v>
      </c>
      <c r="F24" s="35">
        <f>ROUND(2*E24,0)/2-1.5</f>
        <v>19392</v>
      </c>
      <c r="G24">
        <f>+C24-(C$7+F24*C$8)</f>
        <v>0.25969999999506399</v>
      </c>
      <c r="K24">
        <f>+G24</f>
        <v>0.25969999999506399</v>
      </c>
      <c r="O24">
        <f ca="1">+C$11+C$12*$F24</f>
        <v>0.25969999999506399</v>
      </c>
      <c r="Q24" s="2">
        <f>+C24-15018.5</f>
        <v>44565.244599999998</v>
      </c>
    </row>
    <row r="25" spans="1:21" x14ac:dyDescent="0.2">
      <c r="C25" s="8"/>
      <c r="D25" s="8"/>
      <c r="Q25" s="2"/>
    </row>
    <row r="26" spans="1:21" x14ac:dyDescent="0.2">
      <c r="C26" s="8"/>
      <c r="D26" s="8"/>
      <c r="H26" s="34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8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workbookViewId="0">
      <selection activeCell="C21" sqref="C21:C2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46</v>
      </c>
      <c r="E1" t="s">
        <v>42</v>
      </c>
    </row>
    <row r="2" spans="1:6" x14ac:dyDescent="0.2">
      <c r="A2" t="s">
        <v>23</v>
      </c>
      <c r="B2" t="s">
        <v>43</v>
      </c>
      <c r="C2" s="30" t="s">
        <v>37</v>
      </c>
      <c r="D2" s="3" t="s">
        <v>44</v>
      </c>
      <c r="E2" s="31" t="s">
        <v>38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36</v>
      </c>
      <c r="D4" s="28" t="s">
        <v>36</v>
      </c>
    </row>
    <row r="5" spans="1:6" ht="13.5" thickTop="1" x14ac:dyDescent="0.2">
      <c r="A5" s="9" t="s">
        <v>28</v>
      </c>
      <c r="B5" s="10"/>
      <c r="C5" s="11">
        <v>8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52622.04</v>
      </c>
      <c r="D7" s="29" t="s">
        <v>45</v>
      </c>
    </row>
    <row r="8" spans="1:6" x14ac:dyDescent="0.2">
      <c r="A8" t="s">
        <v>3</v>
      </c>
      <c r="C8" s="8">
        <v>0.35067100000000001</v>
      </c>
      <c r="D8" s="29" t="s">
        <v>45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-4.8229506512906598E-5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1.9862692364547353E-6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58815.626235257747</v>
      </c>
      <c r="E15" s="14" t="s">
        <v>33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0.35067298626923649</v>
      </c>
      <c r="E16" s="14" t="s">
        <v>30</v>
      </c>
      <c r="F16" s="15">
        <f ca="1">NOW()+15018.5+$C$5/24</f>
        <v>60211.476251041669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34</v>
      </c>
      <c r="F17" s="15">
        <f ca="1">ROUND(2*(F16-$C$7)/$C$8,0)/2+F15</f>
        <v>21643.5</v>
      </c>
    </row>
    <row r="18" spans="1:21" ht="14.25" thickTop="1" thickBot="1" x14ac:dyDescent="0.25">
      <c r="A18" s="16" t="s">
        <v>5</v>
      </c>
      <c r="B18" s="10"/>
      <c r="C18" s="19">
        <f ca="1">+C15</f>
        <v>58815.626235257747</v>
      </c>
      <c r="D18" s="20">
        <f ca="1">+C16</f>
        <v>0.35067298626923649</v>
      </c>
      <c r="E18" s="14" t="s">
        <v>35</v>
      </c>
      <c r="F18" s="23">
        <f ca="1">ROUND(2*(F16-$C$15)/$C$16,0)/2+F15</f>
        <v>3981.5</v>
      </c>
    </row>
    <row r="19" spans="1:21" ht="13.5" thickTop="1" x14ac:dyDescent="0.2">
      <c r="E19" s="14" t="s">
        <v>31</v>
      </c>
      <c r="F19" s="18">
        <f ca="1">+$C$15+$C$16*F18-15018.5-$C$5/24</f>
        <v>45192.997396755374</v>
      </c>
      <c r="S19">
        <f ca="1">SQRT(SUM(S21:S50)/(COUNT(S21:S50)-1))</f>
        <v>4.932650414195567E-4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49</v>
      </c>
      <c r="J20" s="7" t="s">
        <v>50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52</v>
      </c>
    </row>
    <row r="21" spans="1:21" x14ac:dyDescent="0.2">
      <c r="A21" t="str">
        <f>D7</f>
        <v>VSX</v>
      </c>
      <c r="C21" s="8">
        <f>C$7</f>
        <v>52622.04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-4.8229506512906598E-5</v>
      </c>
      <c r="Q21" s="2">
        <f>+C21-15018.5</f>
        <v>37603.54</v>
      </c>
      <c r="S21">
        <f ca="1">+(O21-G21)^2</f>
        <v>2.3260852984785E-9</v>
      </c>
    </row>
    <row r="22" spans="1:21" x14ac:dyDescent="0.2">
      <c r="A22" s="32" t="s">
        <v>39</v>
      </c>
      <c r="B22" s="33" t="s">
        <v>40</v>
      </c>
      <c r="C22" s="32">
        <v>55588.732900000003</v>
      </c>
      <c r="D22" s="32">
        <v>8.0000000000000004E-4</v>
      </c>
      <c r="E22">
        <f>+(C22-C$7)/C$8</f>
        <v>8460.04631121479</v>
      </c>
      <c r="F22">
        <f>ROUND(2*E22,0)/2</f>
        <v>8460</v>
      </c>
      <c r="G22">
        <f>+C22-(C$7+F22*C$8)</f>
        <v>1.6240000004472677E-2</v>
      </c>
      <c r="K22">
        <f>+G22</f>
        <v>1.6240000004472677E-2</v>
      </c>
      <c r="O22">
        <f ca="1">+C$11+C$12*$F22</f>
        <v>1.6755608233894152E-2</v>
      </c>
      <c r="Q22" s="2">
        <f>+C22-15018.5</f>
        <v>40570.232900000003</v>
      </c>
      <c r="S22">
        <f ca="1">+(O22-G22)^2</f>
        <v>2.6585184624714901E-7</v>
      </c>
    </row>
    <row r="23" spans="1:21" x14ac:dyDescent="0.2">
      <c r="A23" s="32" t="s">
        <v>41</v>
      </c>
      <c r="B23" s="33" t="s">
        <v>40</v>
      </c>
      <c r="C23" s="32">
        <v>55894.871400000004</v>
      </c>
      <c r="D23" s="32">
        <v>2.0000000000000001E-4</v>
      </c>
      <c r="E23">
        <f>+(C23-C$7)/C$8</f>
        <v>9333.0540592179077</v>
      </c>
      <c r="F23">
        <f>ROUND(2*E23,0)/2</f>
        <v>9333</v>
      </c>
      <c r="G23">
        <f>+C23-(C$7+F23*C$8)</f>
        <v>1.8957000000227708E-2</v>
      </c>
      <c r="K23">
        <f>+G23</f>
        <v>1.8957000000227708E-2</v>
      </c>
      <c r="O23">
        <f ca="1">+C$11+C$12*$F23</f>
        <v>1.8489621277319138E-2</v>
      </c>
      <c r="Q23" s="2">
        <f>+C23-15018.5</f>
        <v>40876.371400000004</v>
      </c>
      <c r="S23">
        <f ca="1">+(O23-G23)^2</f>
        <v>2.1844287062764654E-7</v>
      </c>
    </row>
    <row r="24" spans="1:21" x14ac:dyDescent="0.2">
      <c r="A24" s="5" t="s">
        <v>47</v>
      </c>
      <c r="C24" s="8">
        <v>58815.779604955911</v>
      </c>
      <c r="D24" s="8">
        <v>2.9999999999999997E-4</v>
      </c>
      <c r="E24">
        <f>+(C24-C$7)/C$8</f>
        <v>17662.537264147621</v>
      </c>
      <c r="F24">
        <f>ROUND(2*E24,0)/2</f>
        <v>17662.5</v>
      </c>
      <c r="O24">
        <f ca="1">+C$11+C$12*$F24</f>
        <v>3.5034250882368854E-2</v>
      </c>
      <c r="Q24" s="2">
        <f>+C24-15018.5</f>
        <v>43797.279604955911</v>
      </c>
      <c r="U24">
        <f>+C24-(C$7+F24*C$8)</f>
        <v>1.3067455911368597E-2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H28" s="34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heetProtection sheet="1" objects="1" scenarios="1"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2023-09-23T05:55:48Z</dcterms:modified>
</cp:coreProperties>
</file>