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BED1CAB-FFC5-43DE-9A97-38874F76CB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2" i="1" l="1"/>
  <c r="S22" i="1" s="1"/>
  <c r="C15" i="1"/>
  <c r="O23" i="1"/>
  <c r="S23" i="1" s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<sst xmlns="http://schemas.openxmlformats.org/spreadsheetml/2006/main" count="56" uniqueCount="52">
  <si>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</si>
  <si>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</si>
  <si>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</si>
  <si>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</si>
  <si>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</si>
  <si>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</si>
  <si>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</si>
  <si>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</si>
  <si>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</si>
  <si>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</si>
  <si>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</si>
  <si>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</si>
  <si>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</si>
  <si>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</si>
  <si>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</si>
  <si>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</si>
  <si>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</si>
  <si>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</si>
  <si>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</si>
  <si>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</si>
  <si>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</si>
  <si>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</si>
  <si>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</si>
  <si>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</si>
  <si>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</si>
  <si>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</si>
  <si>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</si>
  <si>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</si>
  <si>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</si>
  <si>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</si>
  <si>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</si>
  <si>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</si>
  <si>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</si>
  <si>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</si>
  <si>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</si>
  <si>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</si>
  <si>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</si>
  <si>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</si>
  <si>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</si>
  <si>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</si>
  <si>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</si>
  <si>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</si>
  <si>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</si>
  <si>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G1909-2392</t>
  </si>
  <si>
    <t>G1909-2392_Gem.xls</t>
  </si>
  <si>
    <t>EA</t>
  </si>
  <si>
    <t>Gem</t>
  </si>
  <si>
    <t>VSX</t>
  </si>
  <si>
    <t>IBVS 5992</t>
  </si>
  <si>
    <t>II</t>
  </si>
  <si>
    <t>IBVS 6029</t>
  </si>
  <si>
    <t>V0495 Gem / GSC 1909-2392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</si>
</sst>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V0495 Gem / GSC 1909-2392 -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16-4868-944A-5B234A4C6B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3.1999998755054548E-3</c:v>
                </c:pt>
                <c:pt idx="2">
                  <c:v>5.3999998708604835E-3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16-4868-944A-5B234A4C6B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16-4868-944A-5B234A4C6B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16-4868-944A-5B234A4C6B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16-4868-944A-5B234A4C6B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16-4868-944A-5B234A4C6B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16-4868-944A-5B234A4C6B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-9.6694690077254487E-5</c:v>
                </c:pt>
                <c:pt idx="1">
                  <c:v>4.0943100952151815E-3</c:v>
                </c:pt>
                <c:pt idx="2">
                  <c:v>4.6023843412280113E-3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16-4868-944A-5B234A4C6B7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16-4868-944A-5B234A4C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85144"/>
        <c:axId val="1"/>
      </c:scatterChart>
      <c:valAx>
        <c:axId val="9498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985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2E46EF-E575-3B36-81CB-E133FE036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52623.39000000013</v>
      </c>
      <c r="D7" s="30" t="s">
        <v>47</v>
      </c>
    </row>
    <row r="8" spans="1:7" x14ac:dyDescent="0.2">
      <c r="A8" t="s">
        <v>3</v>
      </c>
      <c r="C8" s="8">
        <v>0.86839999999999995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-9.6694690077254487E-5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1.2154886268249524E-6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60314.616913888887</v>
      </c>
    </row>
    <row r="15" spans="1:7" x14ac:dyDescent="0.2">
      <c r="A15" s="12" t="s">
        <v>17</v>
      </c>
      <c r="B15" s="10"/>
      <c r="C15" s="13">
        <f ca="1">(C7+C11)+(C8+C12)*INT(MAX(F21:F3533))</f>
        <v>55980.62900238447</v>
      </c>
      <c r="D15" s="14" t="s">
        <v>39</v>
      </c>
      <c r="E15" s="15">
        <f ca="1">ROUND(2*(E14-$C$7)/$C$8,0)/2+E13</f>
        <v>8858</v>
      </c>
    </row>
    <row r="16" spans="1:7" x14ac:dyDescent="0.2">
      <c r="A16" s="16" t="s">
        <v>4</v>
      </c>
      <c r="B16" s="10"/>
      <c r="C16" s="17">
        <f ca="1">+C8+C12</f>
        <v>0.86840121548862681</v>
      </c>
      <c r="D16" s="14" t="s">
        <v>40</v>
      </c>
      <c r="E16" s="24">
        <f ca="1">ROUND(2*(E14-$C$15)/$C$16,0)/2+E13</f>
        <v>4992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45297.583703437034</v>
      </c>
    </row>
    <row r="18" spans="1:19" ht="14.25" thickTop="1" thickBot="1" x14ac:dyDescent="0.25">
      <c r="A18" s="16" t="s">
        <v>5</v>
      </c>
      <c r="B18" s="10"/>
      <c r="C18" s="19">
        <f ca="1">+C15</f>
        <v>55980.62900238447</v>
      </c>
      <c r="D18" s="20">
        <f ca="1">+C16</f>
        <v>0.86840121548862681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8.5009739597215715E-4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52623.39000000013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-9.6694690077254487E-5</v>
      </c>
      <c r="Q21" s="2">
        <f>+C21-15018.5</f>
        <v>37604.89000000013</v>
      </c>
      <c r="S21">
        <f ca="1">+(O21-G21)^2</f>
        <v>9.3498630891362966E-9</v>
      </c>
    </row>
    <row r="22" spans="1:19" x14ac:dyDescent="0.2">
      <c r="A22" s="33" t="s">
        <v>48</v>
      </c>
      <c r="B22" s="34" t="s">
        <v>49</v>
      </c>
      <c r="C22" s="33">
        <v>55617.636400000003</v>
      </c>
      <c r="D22" s="33">
        <v>5.9999999999999995E-4</v>
      </c>
      <c r="E22">
        <f>+(C22-C$7)/C$8</f>
        <v>3448.0036849376702</v>
      </c>
      <c r="F22">
        <f>ROUND(2*E22,0)/2</f>
        <v>3448</v>
      </c>
      <c r="G22">
        <f>+C22-(C$7+F22*C$8)</f>
        <v>3.1999998755054548E-3</v>
      </c>
      <c r="I22">
        <f>+G22</f>
        <v>3.1999998755054548E-3</v>
      </c>
      <c r="O22">
        <f ca="1">+C$11+C$12*$F22</f>
        <v>4.0943100952151815E-3</v>
      </c>
      <c r="Q22" s="2">
        <f>+C22-15018.5</f>
        <v>40599.136400000003</v>
      </c>
      <c r="S22">
        <f ca="1">+(O22-G22)^2</f>
        <v>7.997907690772596E-7</v>
      </c>
    </row>
    <row r="23" spans="1:19" x14ac:dyDescent="0.2">
      <c r="A23" s="35" t="s">
        <v>50</v>
      </c>
      <c r="B23" s="36" t="s">
        <v>49</v>
      </c>
      <c r="C23" s="35">
        <v>55980.629800000002</v>
      </c>
      <c r="D23" s="35">
        <v>5.9999999999999995E-4</v>
      </c>
      <c r="E23">
        <f>+(C23-C$7)/C$8</f>
        <v>3866.0062183324185</v>
      </c>
      <c r="F23">
        <f>ROUND(2*E23,0)/2</f>
        <v>3866</v>
      </c>
      <c r="G23">
        <f>+C23-(C$7+F23*C$8)</f>
        <v>5.3999998708604835E-3</v>
      </c>
      <c r="I23">
        <f>+G23</f>
        <v>5.3999998708604835E-3</v>
      </c>
      <c r="O23">
        <f ca="1">+C$11+C$12*$F23</f>
        <v>4.6023843412280113E-3</v>
      </c>
      <c r="Q23" s="2">
        <f>+C23-15018.5</f>
        <v>40962.129800000002</v>
      </c>
      <c r="S23">
        <f ca="1">+(O23-G23)^2</f>
        <v>6.3619053311088912E-7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2024-01-05T01:48:21Z</dcterms:modified>
</cp:coreProperties>
</file>