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3EA596E-FC77-4FA2-BB63-548E796388F4}" xr6:coauthVersionLast="47" xr6:coauthVersionMax="47" xr10:uidLastSave="{00000000-0000-0000-0000-000000000000}"/>
  <bookViews>
    <workbookView xWindow="14415" yWindow="33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I28" i="1" s="1"/>
  <c r="Q28" i="1"/>
  <c r="E29" i="1"/>
  <c r="F29" i="1" s="1"/>
  <c r="G29" i="1" s="1"/>
  <c r="I29" i="1" s="1"/>
  <c r="Q29" i="1"/>
  <c r="E26" i="1"/>
  <c r="F26" i="1"/>
  <c r="G26" i="1" s="1"/>
  <c r="I26" i="1" s="1"/>
  <c r="Q26" i="1"/>
  <c r="E27" i="1"/>
  <c r="F27" i="1" s="1"/>
  <c r="G27" i="1" s="1"/>
  <c r="I27" i="1" s="1"/>
  <c r="Q27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G11" i="1"/>
  <c r="F11" i="1"/>
  <c r="Q21" i="1"/>
  <c r="Q22" i="1"/>
  <c r="Q23" i="1"/>
  <c r="Q24" i="1"/>
  <c r="Q25" i="1"/>
  <c r="E14" i="1"/>
  <c r="C17" i="1"/>
  <c r="C11" i="1"/>
  <c r="E15" i="1" l="1"/>
  <c r="C12" i="1"/>
  <c r="O29" i="1" l="1"/>
  <c r="S29" i="1" s="1"/>
  <c r="O28" i="1"/>
  <c r="S28" i="1" s="1"/>
  <c r="O27" i="1"/>
  <c r="S27" i="1" s="1"/>
  <c r="O26" i="1"/>
  <c r="S26" i="1" s="1"/>
  <c r="C16" i="1"/>
  <c r="D18" i="1" s="1"/>
  <c r="C15" i="1"/>
  <c r="O22" i="1"/>
  <c r="S22" i="1" s="1"/>
  <c r="O21" i="1"/>
  <c r="S21" i="1" s="1"/>
  <c r="O24" i="1"/>
  <c r="S24" i="1" s="1"/>
  <c r="O25" i="1"/>
  <c r="S25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<sst xmlns="http://schemas.openxmlformats.org/spreadsheetml/2006/main" count="70" uniqueCount="55">
  <si>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</si>
  <si>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</si>
  <si>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</si>
  <si>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</si>
  <si>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</si>
  <si>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</si>
  <si>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</si>
  <si>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</si>
  <si>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</si>
  <si>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</si>
  <si>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</si>
  <si>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</si>
  <si>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</si>
  <si>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</si>
  <si>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</si>
  <si>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</si>
  <si>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</si>
  <si>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</si>
  <si>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</si>
  <si>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</si>
  <si>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</si>
  <si>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</si>
  <si>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</si>
  <si>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</si>
  <si>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</si>
  <si>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</si>
  <si>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</si>
  <si>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</si>
  <si>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</si>
  <si>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</si>
  <si>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</si>
  <si>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</si>
  <si>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</si>
  <si>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</si>
  <si>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</si>
  <si>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</si>
  <si>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</si>
  <si>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</si>
  <si>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</si>
  <si>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</si>
  <si>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</si>
  <si>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</si>
  <si>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</si>
  <si>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G2454-0681</t>
  </si>
  <si>
    <t>G2454-0681_Gem.xls</t>
  </si>
  <si>
    <t>EB / EW</t>
  </si>
  <si>
    <t>Gem</t>
  </si>
  <si>
    <t>VSX</t>
  </si>
  <si>
    <t>IBVS 6070</t>
  </si>
  <si>
    <t>I</t>
  </si>
  <si>
    <t>IBVS 6084</t>
  </si>
  <si>
    <t>V0508 Gem / GSC 2454-0681</t>
  </si>
  <si>
    <t>JBAV, 60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</si>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</sst>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Gem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-8.2180000026710331E-3</c:v>
                </c:pt>
                <c:pt idx="2">
                  <c:v>-3.9000000106170774E-4</c:v>
                </c:pt>
                <c:pt idx="3">
                  <c:v>9.6340000018244609E-3</c:v>
                </c:pt>
                <c:pt idx="4">
                  <c:v>1.3616000003821682E-2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6-41FA-9465-9847BF281A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-7.6934000004257541E-2</c:v>
                </c:pt>
                <c:pt idx="6">
                  <c:v>-7.805200000439072E-2</c:v>
                </c:pt>
                <c:pt idx="7">
                  <c:v>-5.7492000094498508E-2</c:v>
                </c:pt>
                <c:pt idx="8">
                  <c:v>-5.619199997454416E-2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96-41FA-9465-9847BF281A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96-41FA-9465-9847BF281A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96-41FA-9465-9847BF281A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96-41FA-9465-9847BF281A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96-41FA-9465-9847BF281A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96-41FA-9465-9847BF281A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3.8505970898577262E-3</c:v>
                </c:pt>
                <c:pt idx="1">
                  <c:v>3.8471167125775137E-3</c:v>
                </c:pt>
                <c:pt idx="2">
                  <c:v>3.6591763394460447E-3</c:v>
                </c:pt>
                <c:pt idx="3">
                  <c:v>-2.8908937019136768E-3</c:v>
                </c:pt>
                <c:pt idx="4">
                  <c:v>-2.8943740791938892E-3</c:v>
                </c:pt>
                <c:pt idx="5">
                  <c:v>-5.8493401130586847E-2</c:v>
                </c:pt>
                <c:pt idx="6">
                  <c:v>-5.8496881507867055E-2</c:v>
                </c:pt>
                <c:pt idx="7">
                  <c:v>-7.1304669899048656E-2</c:v>
                </c:pt>
                <c:pt idx="8">
                  <c:v>-7.1304669899048656E-2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96-41FA-9465-9847BF281A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96-41FA-9465-9847BF28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7504"/>
        <c:axId val="1"/>
      </c:scatterChart>
      <c:valAx>
        <c:axId val="71816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28575</xdr:rowOff>
    </xdr:from>
    <xdr:to>
      <xdr:col>16</xdr:col>
      <xdr:colOff>381000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827196-17EC-C33D-FCDC-9BD13D1CD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56003.383900000001</v>
      </c>
      <c r="D7" s="30" t="s">
        <v>47</v>
      </c>
    </row>
    <row r="8" spans="1:7" x14ac:dyDescent="0.2">
      <c r="A8" t="s">
        <v>3</v>
      </c>
      <c r="C8" s="8">
        <v>0.36343599999999998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3.8505970898577262E-3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-6.9607545604247835E-6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60177.780820254629</v>
      </c>
    </row>
    <row r="15" spans="1:7" x14ac:dyDescent="0.2">
      <c r="A15" s="12" t="s">
        <v>17</v>
      </c>
      <c r="B15" s="10"/>
      <c r="C15" s="13">
        <f ca="1">(C7+C11)+(C8+C12)*INT(MAX(F21:F3532))</f>
        <v>59927.331087330102</v>
      </c>
      <c r="D15" s="14" t="s">
        <v>39</v>
      </c>
      <c r="E15" s="15">
        <f ca="1">ROUND(2*(E14-$C$7)/$C$8,0)/2+E13</f>
        <v>11487</v>
      </c>
    </row>
    <row r="16" spans="1:7" x14ac:dyDescent="0.2">
      <c r="A16" s="16" t="s">
        <v>4</v>
      </c>
      <c r="B16" s="10"/>
      <c r="C16" s="17">
        <f ca="1">+C8+C12</f>
        <v>0.36342903924543957</v>
      </c>
      <c r="D16" s="14" t="s">
        <v>40</v>
      </c>
      <c r="E16" s="24">
        <f ca="1">ROUND(2*(E14-$C$15)/$C$16,0)/2+E13</f>
        <v>690</v>
      </c>
    </row>
    <row r="17" spans="1:19" ht="13.5" thickBot="1" x14ac:dyDescent="0.25">
      <c r="A17" s="14" t="s">
        <v>30</v>
      </c>
      <c r="B17" s="10"/>
      <c r="C17" s="10">
        <f>COUNT(C21:C2190)</f>
        <v>9</v>
      </c>
      <c r="D17" s="14" t="s">
        <v>34</v>
      </c>
      <c r="E17" s="18">
        <f ca="1">+$C$15+$C$16*E16-15018.5-$C$9/24</f>
        <v>45159.99295774279</v>
      </c>
    </row>
    <row r="18" spans="1:19" ht="14.25" thickTop="1" thickBot="1" x14ac:dyDescent="0.25">
      <c r="A18" s="16" t="s">
        <v>5</v>
      </c>
      <c r="B18" s="10"/>
      <c r="C18" s="19">
        <f ca="1">+C15</f>
        <v>59927.331087330102</v>
      </c>
      <c r="D18" s="20">
        <f ca="1">+C16</f>
        <v>0.36342903924543957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1.4781307319541423E-2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56003.383900000001</v>
      </c>
      <c r="D21" s="35">
        <v>2.0999999999999999E-3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3.8505970898577262E-3</v>
      </c>
      <c r="Q21" s="2">
        <f>+C21-15018.5</f>
        <v>40984.883900000001</v>
      </c>
      <c r="S21">
        <f ca="1">+(O21-G21)^2</f>
        <v>1.482709794842079E-5</v>
      </c>
    </row>
    <row r="22" spans="1:19" x14ac:dyDescent="0.2">
      <c r="A22" s="33" t="s">
        <v>48</v>
      </c>
      <c r="B22" s="34" t="s">
        <v>49</v>
      </c>
      <c r="C22" s="35">
        <v>56003.557399999998</v>
      </c>
      <c r="D22" s="35">
        <v>2.2000000000000001E-3</v>
      </c>
      <c r="E22">
        <f>+(C22-C$7)/C$8</f>
        <v>0.4773880408026388</v>
      </c>
      <c r="F22">
        <f>ROUND(2*E22,0)/2</f>
        <v>0.5</v>
      </c>
      <c r="G22">
        <f>+C22-(C$7+F22*C$8)</f>
        <v>-8.2180000026710331E-3</v>
      </c>
      <c r="H22">
        <f>+G22</f>
        <v>-8.2180000026710331E-3</v>
      </c>
      <c r="O22">
        <f ca="1">+C$11+C$12*$F22</f>
        <v>3.8471167125775137E-3</v>
      </c>
      <c r="Q22" s="2">
        <f>+C22-15018.5</f>
        <v>40985.057399999998</v>
      </c>
      <c r="S22">
        <f ca="1">+(O22-G22)^2</f>
        <v>1.455670413525699E-4</v>
      </c>
    </row>
    <row r="23" spans="1:19" x14ac:dyDescent="0.2">
      <c r="A23" s="33" t="s">
        <v>48</v>
      </c>
      <c r="B23" s="34" t="s">
        <v>49</v>
      </c>
      <c r="C23" s="35">
        <v>56013.377999999997</v>
      </c>
      <c r="D23" s="35">
        <v>2.2000000000000001E-3</v>
      </c>
      <c r="E23">
        <f>+(C23-C$7)/C$8</f>
        <v>27.498926908716395</v>
      </c>
      <c r="F23">
        <f>ROUND(2*E23,0)/2</f>
        <v>27.5</v>
      </c>
      <c r="G23">
        <f>+C23-(C$7+F23*C$8)</f>
        <v>-3.9000000106170774E-4</v>
      </c>
      <c r="H23">
        <f>+G23</f>
        <v>-3.9000000106170774E-4</v>
      </c>
      <c r="O23">
        <f ca="1">+C$11+C$12*$F23</f>
        <v>3.6591763394460447E-3</v>
      </c>
      <c r="Q23" s="2">
        <f>+C23-15018.5</f>
        <v>40994.877999999997</v>
      </c>
      <c r="S23">
        <f ca="1">+(O23-G23)^2</f>
        <v>1.6395829036527749E-5</v>
      </c>
    </row>
    <row r="24" spans="1:19" x14ac:dyDescent="0.2">
      <c r="A24" s="35" t="s">
        <v>50</v>
      </c>
      <c r="B24" s="34" t="s">
        <v>49</v>
      </c>
      <c r="C24" s="35">
        <v>56355.381300000001</v>
      </c>
      <c r="D24" s="35">
        <v>8.9999999999999998E-4</v>
      </c>
      <c r="E24">
        <f>+(C24-C$7)/C$8</f>
        <v>968.52650810596697</v>
      </c>
      <c r="F24">
        <f>ROUND(2*E24,0)/2</f>
        <v>968.5</v>
      </c>
      <c r="G24">
        <f>+C24-(C$7+F24*C$8)</f>
        <v>9.6340000018244609E-3</v>
      </c>
      <c r="H24">
        <f>+G24</f>
        <v>9.6340000018244609E-3</v>
      </c>
      <c r="O24">
        <f ca="1">+C$11+C$12*$F24</f>
        <v>-2.8908937019136768E-3</v>
      </c>
      <c r="Q24" s="2">
        <f>+C24-15018.5</f>
        <v>41336.881300000001</v>
      </c>
      <c r="S24">
        <f ca="1">+(O24-G24)^2</f>
        <v>1.5687296228993923E-4</v>
      </c>
    </row>
    <row r="25" spans="1:19" x14ac:dyDescent="0.2">
      <c r="A25" s="35" t="s">
        <v>50</v>
      </c>
      <c r="B25" s="34" t="s">
        <v>49</v>
      </c>
      <c r="C25" s="35">
        <v>56355.567000000003</v>
      </c>
      <c r="D25" s="35">
        <v>2.0999999999999999E-3</v>
      </c>
      <c r="E25">
        <f>+(C25-C$7)/C$8</f>
        <v>969.0374646430239</v>
      </c>
      <c r="F25">
        <f>ROUND(2*E25,0)/2</f>
        <v>969</v>
      </c>
      <c r="G25">
        <f>+C25-(C$7+F25*C$8)</f>
        <v>1.3616000003821682E-2</v>
      </c>
      <c r="H25">
        <f>+G25</f>
        <v>1.3616000003821682E-2</v>
      </c>
      <c r="O25">
        <f ca="1">+C$11+C$12*$F25</f>
        <v>-2.8943740791938892E-3</v>
      </c>
      <c r="Q25" s="2">
        <f>+C25-15018.5</f>
        <v>41337.067000000003</v>
      </c>
      <c r="S25">
        <f ca="1">+(O25-G25)^2</f>
        <v>2.7259245236111227E-4</v>
      </c>
    </row>
    <row r="26" spans="1:19" x14ac:dyDescent="0.2">
      <c r="A26" s="36" t="s">
        <v>52</v>
      </c>
      <c r="B26" s="37" t="s">
        <v>49</v>
      </c>
      <c r="C26" s="38">
        <v>59258.421499999997</v>
      </c>
      <c r="D26" s="36">
        <v>2.5000000000000001E-3</v>
      </c>
      <c r="E26">
        <f t="shared" ref="E26:E27" si="0">+(C26-C$7)/C$8</f>
        <v>8956.2883148614783</v>
      </c>
      <c r="F26">
        <f t="shared" ref="F26:F27" si="1">ROUND(2*E26,0)/2</f>
        <v>8956.5</v>
      </c>
      <c r="G26">
        <f t="shared" ref="G26:G27" si="2">+C26-(C$7+F26*C$8)</f>
        <v>-7.6934000004257541E-2</v>
      </c>
      <c r="I26">
        <f>+G26</f>
        <v>-7.6934000004257541E-2</v>
      </c>
      <c r="O26">
        <f t="shared" ref="O26:O27" ca="1" si="3">+C$11+C$12*$F26</f>
        <v>-5.8493401130586847E-2</v>
      </c>
      <c r="Q26" s="2">
        <f t="shared" ref="Q26:Q27" si="4">+C26-15018.5</f>
        <v>44239.921499999997</v>
      </c>
      <c r="S26">
        <f t="shared" ref="S26:S27" ca="1" si="5">+(O26-G26)^2</f>
        <v>3.4005568681962485E-4</v>
      </c>
    </row>
    <row r="27" spans="1:19" x14ac:dyDescent="0.2">
      <c r="A27" s="36" t="s">
        <v>52</v>
      </c>
      <c r="B27" s="37" t="s">
        <v>49</v>
      </c>
      <c r="C27" s="38">
        <v>59258.602099999996</v>
      </c>
      <c r="D27" s="36">
        <v>2.8E-3</v>
      </c>
      <c r="E27">
        <f t="shared" si="0"/>
        <v>8956.7852386664945</v>
      </c>
      <c r="F27">
        <f t="shared" si="1"/>
        <v>8957</v>
      </c>
      <c r="G27">
        <f t="shared" si="2"/>
        <v>-7.805200000439072E-2</v>
      </c>
      <c r="I27">
        <f>+G27</f>
        <v>-7.805200000439072E-2</v>
      </c>
      <c r="O27">
        <f t="shared" ca="1" si="3"/>
        <v>-5.8496881507867055E-2</v>
      </c>
      <c r="Q27" s="2">
        <f t="shared" si="4"/>
        <v>44240.102099999996</v>
      </c>
      <c r="S27">
        <f t="shared" ca="1" si="5"/>
        <v>3.8240265941308197E-4</v>
      </c>
    </row>
    <row r="28" spans="1:19" x14ac:dyDescent="0.2">
      <c r="A28" s="39" t="s">
        <v>53</v>
      </c>
      <c r="B28" s="40" t="s">
        <v>49</v>
      </c>
      <c r="C28" s="41">
        <v>59927.344899999909</v>
      </c>
      <c r="D28" s="8"/>
      <c r="E28">
        <f t="shared" ref="E28:E29" si="6">+(C28-C$7)/C$8</f>
        <v>10796.841809836969</v>
      </c>
      <c r="F28">
        <f t="shared" ref="F28:F29" si="7">ROUND(2*E28,0)/2</f>
        <v>10797</v>
      </c>
      <c r="G28">
        <f t="shared" ref="G28:G29" si="8">+C28-(C$7+F28*C$8)</f>
        <v>-5.7492000094498508E-2</v>
      </c>
      <c r="I28">
        <f>+G28</f>
        <v>-5.7492000094498508E-2</v>
      </c>
      <c r="O28">
        <f t="shared" ref="O28:O29" ca="1" si="9">+C$11+C$12*$F28</f>
        <v>-7.1304669899048656E-2</v>
      </c>
      <c r="Q28" s="2">
        <f t="shared" ref="Q28:Q29" si="10">+C28-15018.5</f>
        <v>44908.844899999909</v>
      </c>
      <c r="S28">
        <f t="shared" ref="S28:S29" ca="1" si="11">+(O28-G28)^2</f>
        <v>1.9078984712953145E-4</v>
      </c>
    </row>
    <row r="29" spans="1:19" x14ac:dyDescent="0.2">
      <c r="A29" s="39" t="s">
        <v>53</v>
      </c>
      <c r="B29" s="40" t="s">
        <v>49</v>
      </c>
      <c r="C29" s="41">
        <v>59927.346200000029</v>
      </c>
      <c r="D29" s="8"/>
      <c r="E29">
        <f t="shared" si="6"/>
        <v>10796.845386808211</v>
      </c>
      <c r="F29">
        <f t="shared" si="7"/>
        <v>10797</v>
      </c>
      <c r="G29">
        <f t="shared" si="8"/>
        <v>-5.619199997454416E-2</v>
      </c>
      <c r="I29">
        <f>+G29</f>
        <v>-5.619199997454416E-2</v>
      </c>
      <c r="O29">
        <f t="shared" ca="1" si="9"/>
        <v>-7.1304669899048656E-2</v>
      </c>
      <c r="Q29" s="2">
        <f t="shared" si="10"/>
        <v>44908.846200000029</v>
      </c>
      <c r="S29">
        <f t="shared" ca="1" si="11"/>
        <v>2.2839279224702274E-4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2023-08-21T06:44:22Z</dcterms:modified>
</cp:coreProperties>
</file>