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1D7CE9C-C908-47D8-A1B8-2479B7EEA0BA}" xr6:coauthVersionLast="47" xr6:coauthVersionMax="47" xr10:uidLastSave="{00000000-0000-0000-0000-000000000000}"/>
  <bookViews>
    <workbookView xWindow="13365" yWindow="111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9" i="1" l="1"/>
  <c r="F89" i="1" s="1"/>
  <c r="G89" i="1" s="1"/>
  <c r="K89" i="1" s="1"/>
  <c r="Q89" i="1"/>
  <c r="Q88" i="1"/>
  <c r="Q87" i="1"/>
  <c r="Q86" i="1"/>
  <c r="D9" i="1"/>
  <c r="C9" i="1"/>
  <c r="Q80" i="1"/>
  <c r="Q71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73" i="2"/>
  <c r="C73" i="2"/>
  <c r="G45" i="2"/>
  <c r="C45" i="2"/>
  <c r="G44" i="2"/>
  <c r="C44" i="2"/>
  <c r="G43" i="2"/>
  <c r="C43" i="2"/>
  <c r="G42" i="2"/>
  <c r="C42" i="2"/>
  <c r="G41" i="2"/>
  <c r="C41" i="2"/>
  <c r="G72" i="2"/>
  <c r="C72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71" i="2"/>
  <c r="C7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H73" i="2"/>
  <c r="B73" i="2"/>
  <c r="D73" i="2"/>
  <c r="A73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72" i="2"/>
  <c r="B72" i="2"/>
  <c r="D72" i="2"/>
  <c r="A72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71" i="2"/>
  <c r="D71" i="2"/>
  <c r="B71" i="2"/>
  <c r="A7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C7" i="1"/>
  <c r="C8" i="1"/>
  <c r="F16" i="1"/>
  <c r="F17" i="1" s="1"/>
  <c r="C17" i="1"/>
  <c r="Q22" i="1"/>
  <c r="Q47" i="1"/>
  <c r="Q49" i="1"/>
  <c r="Q48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1" i="1"/>
  <c r="Q82" i="1"/>
  <c r="Q83" i="1"/>
  <c r="Q84" i="1"/>
  <c r="Q85" i="1"/>
  <c r="E22" i="2"/>
  <c r="E35" i="2"/>
  <c r="E30" i="2"/>
  <c r="E70" i="2"/>
  <c r="E32" i="2"/>
  <c r="E44" i="2"/>
  <c r="E53" i="2"/>
  <c r="E39" i="2"/>
  <c r="E88" i="1"/>
  <c r="F88" i="1"/>
  <c r="E87" i="1"/>
  <c r="F87" i="1"/>
  <c r="E21" i="1"/>
  <c r="F21" i="1"/>
  <c r="E29" i="1"/>
  <c r="F29" i="1"/>
  <c r="E37" i="1"/>
  <c r="F37" i="1"/>
  <c r="G37" i="1"/>
  <c r="H37" i="1"/>
  <c r="E48" i="1"/>
  <c r="F48" i="1"/>
  <c r="E78" i="1"/>
  <c r="F78" i="1"/>
  <c r="E60" i="1"/>
  <c r="F60" i="1"/>
  <c r="E70" i="1"/>
  <c r="F70" i="1"/>
  <c r="E84" i="1"/>
  <c r="F84" i="1"/>
  <c r="E24" i="1"/>
  <c r="F24" i="1"/>
  <c r="E32" i="1"/>
  <c r="F32" i="1"/>
  <c r="G32" i="1"/>
  <c r="H32" i="1"/>
  <c r="G34" i="1"/>
  <c r="H34" i="1"/>
  <c r="E40" i="1"/>
  <c r="F40" i="1"/>
  <c r="G40" i="1"/>
  <c r="H40" i="1"/>
  <c r="E51" i="1"/>
  <c r="F51" i="1"/>
  <c r="E44" i="1"/>
  <c r="F44" i="1"/>
  <c r="U44" i="1"/>
  <c r="E86" i="1"/>
  <c r="F86" i="1"/>
  <c r="E55" i="1"/>
  <c r="F55" i="1"/>
  <c r="E65" i="1"/>
  <c r="F65" i="1"/>
  <c r="E74" i="1"/>
  <c r="F74" i="1"/>
  <c r="G88" i="1"/>
  <c r="K88" i="1"/>
  <c r="G87" i="1"/>
  <c r="K87" i="1"/>
  <c r="G21" i="1"/>
  <c r="E27" i="1"/>
  <c r="F27" i="1"/>
  <c r="G27" i="1"/>
  <c r="H27" i="1"/>
  <c r="G29" i="1"/>
  <c r="H29" i="1"/>
  <c r="E35" i="1"/>
  <c r="F35" i="1"/>
  <c r="G35" i="1"/>
  <c r="H35" i="1"/>
  <c r="E46" i="1"/>
  <c r="F46" i="1"/>
  <c r="G46" i="1"/>
  <c r="H46" i="1"/>
  <c r="G48" i="1"/>
  <c r="I48" i="1"/>
  <c r="U45" i="1"/>
  <c r="E76" i="1"/>
  <c r="F76" i="1"/>
  <c r="G78" i="1"/>
  <c r="I78" i="1"/>
  <c r="E58" i="1"/>
  <c r="F58" i="1"/>
  <c r="G60" i="1"/>
  <c r="I60" i="1"/>
  <c r="E68" i="1"/>
  <c r="F68" i="1"/>
  <c r="G70" i="1"/>
  <c r="I70" i="1"/>
  <c r="E82" i="1"/>
  <c r="F82" i="1"/>
  <c r="G84" i="1"/>
  <c r="J84" i="1"/>
  <c r="E22" i="1"/>
  <c r="F22" i="1"/>
  <c r="G22" i="1"/>
  <c r="H22" i="1"/>
  <c r="G24" i="1"/>
  <c r="H24" i="1"/>
  <c r="E30" i="1"/>
  <c r="F30" i="1"/>
  <c r="E38" i="1"/>
  <c r="F38" i="1"/>
  <c r="G38" i="1"/>
  <c r="H38" i="1"/>
  <c r="E49" i="1"/>
  <c r="F49" i="1"/>
  <c r="G51" i="1"/>
  <c r="I51" i="1"/>
  <c r="E45" i="1"/>
  <c r="F45" i="1"/>
  <c r="E71" i="1"/>
  <c r="F71" i="1"/>
  <c r="E53" i="1"/>
  <c r="F53" i="1"/>
  <c r="G55" i="1"/>
  <c r="I55" i="1"/>
  <c r="E63" i="1"/>
  <c r="F63" i="1"/>
  <c r="G65" i="1"/>
  <c r="I65" i="1"/>
  <c r="E72" i="1"/>
  <c r="F72" i="1"/>
  <c r="G74" i="1"/>
  <c r="I74" i="1"/>
  <c r="E85" i="1"/>
  <c r="F85" i="1"/>
  <c r="E25" i="1"/>
  <c r="F25" i="1"/>
  <c r="G25" i="1"/>
  <c r="H25" i="1"/>
  <c r="E33" i="1"/>
  <c r="F33" i="1"/>
  <c r="G33" i="1"/>
  <c r="H33" i="1"/>
  <c r="E41" i="1"/>
  <c r="F41" i="1"/>
  <c r="G41" i="1"/>
  <c r="H41" i="1"/>
  <c r="E52" i="1"/>
  <c r="F52" i="1"/>
  <c r="G52" i="1"/>
  <c r="I52" i="1"/>
  <c r="E62" i="1"/>
  <c r="F62" i="1"/>
  <c r="G62" i="1"/>
  <c r="I62" i="1"/>
  <c r="G76" i="1"/>
  <c r="I76" i="1"/>
  <c r="E56" i="1"/>
  <c r="F56" i="1"/>
  <c r="G58" i="1"/>
  <c r="I58" i="1"/>
  <c r="E66" i="1"/>
  <c r="F66" i="1"/>
  <c r="G66" i="1"/>
  <c r="I66" i="1"/>
  <c r="G68" i="1"/>
  <c r="I68" i="1"/>
  <c r="E79" i="1"/>
  <c r="F79" i="1"/>
  <c r="G82" i="1"/>
  <c r="J82" i="1"/>
  <c r="E61" i="1"/>
  <c r="F61" i="1"/>
  <c r="G85" i="1"/>
  <c r="J85" i="1"/>
  <c r="E28" i="1"/>
  <c r="F28" i="1"/>
  <c r="G30" i="1"/>
  <c r="H30" i="1"/>
  <c r="E36" i="1"/>
  <c r="F36" i="1"/>
  <c r="E47" i="1"/>
  <c r="F47" i="1"/>
  <c r="G49" i="1"/>
  <c r="I49" i="1"/>
  <c r="G71" i="1"/>
  <c r="I71" i="1"/>
  <c r="E77" i="1"/>
  <c r="F77" i="1"/>
  <c r="G53" i="1"/>
  <c r="I53" i="1"/>
  <c r="E59" i="1"/>
  <c r="F59" i="1"/>
  <c r="G63" i="1"/>
  <c r="I63" i="1"/>
  <c r="E69" i="1"/>
  <c r="F69" i="1"/>
  <c r="G72" i="1"/>
  <c r="I72" i="1"/>
  <c r="E83" i="1"/>
  <c r="F83" i="1"/>
  <c r="E23" i="1"/>
  <c r="F23" i="1"/>
  <c r="G23" i="1"/>
  <c r="H23" i="1"/>
  <c r="E31" i="1"/>
  <c r="F31" i="1"/>
  <c r="G31" i="1"/>
  <c r="H31" i="1"/>
  <c r="E39" i="1"/>
  <c r="F39" i="1"/>
  <c r="G39" i="1"/>
  <c r="H39" i="1"/>
  <c r="E50" i="1"/>
  <c r="F50" i="1"/>
  <c r="G50" i="1"/>
  <c r="I50" i="1"/>
  <c r="E80" i="1"/>
  <c r="F80" i="1"/>
  <c r="G80" i="1"/>
  <c r="I80" i="1"/>
  <c r="E54" i="1"/>
  <c r="F54" i="1"/>
  <c r="G54" i="1"/>
  <c r="I54" i="1"/>
  <c r="G56" i="1"/>
  <c r="I56" i="1"/>
  <c r="E64" i="1"/>
  <c r="F64" i="1"/>
  <c r="G64" i="1"/>
  <c r="I64" i="1"/>
  <c r="E73" i="1"/>
  <c r="F73" i="1"/>
  <c r="G73" i="1"/>
  <c r="I73" i="1"/>
  <c r="G79" i="1"/>
  <c r="K79" i="1"/>
  <c r="G86" i="1"/>
  <c r="J86" i="1"/>
  <c r="E26" i="1"/>
  <c r="F26" i="1"/>
  <c r="G26" i="1"/>
  <c r="H26" i="1"/>
  <c r="G28" i="1"/>
  <c r="H28" i="1"/>
  <c r="E34" i="1"/>
  <c r="F34" i="1"/>
  <c r="G36" i="1"/>
  <c r="H36" i="1"/>
  <c r="E42" i="1"/>
  <c r="F42" i="1"/>
  <c r="G42" i="1"/>
  <c r="H42" i="1"/>
  <c r="G47" i="1"/>
  <c r="I47" i="1"/>
  <c r="E43" i="1"/>
  <c r="F43" i="1"/>
  <c r="U43" i="1"/>
  <c r="E75" i="1"/>
  <c r="F75" i="1"/>
  <c r="G75" i="1"/>
  <c r="I75" i="1"/>
  <c r="G77" i="1"/>
  <c r="I77" i="1"/>
  <c r="E57" i="1"/>
  <c r="F57" i="1"/>
  <c r="G57" i="1"/>
  <c r="I57" i="1"/>
  <c r="G59" i="1"/>
  <c r="I59" i="1"/>
  <c r="E67" i="1"/>
  <c r="F67" i="1"/>
  <c r="G67" i="1"/>
  <c r="I67" i="1"/>
  <c r="G69" i="1"/>
  <c r="I69" i="1"/>
  <c r="E81" i="1"/>
  <c r="F81" i="1"/>
  <c r="G81" i="1"/>
  <c r="J81" i="1"/>
  <c r="G83" i="1"/>
  <c r="J83" i="1"/>
  <c r="E54" i="2"/>
  <c r="E66" i="2"/>
  <c r="E12" i="2"/>
  <c r="E27" i="2"/>
  <c r="E33" i="2"/>
  <c r="E40" i="2"/>
  <c r="E73" i="2"/>
  <c r="E52" i="2"/>
  <c r="E51" i="2"/>
  <c r="E23" i="2"/>
  <c r="E48" i="2"/>
  <c r="E71" i="2"/>
  <c r="E38" i="2"/>
  <c r="E43" i="2"/>
  <c r="E46" i="2"/>
  <c r="E16" i="2"/>
  <c r="E15" i="2"/>
  <c r="E41" i="2"/>
  <c r="E26" i="2"/>
  <c r="E37" i="2"/>
  <c r="E20" i="2"/>
  <c r="E63" i="2"/>
  <c r="E69" i="2"/>
  <c r="E28" i="2"/>
  <c r="E19" i="2"/>
  <c r="E25" i="2"/>
  <c r="E31" i="2"/>
  <c r="E61" i="2"/>
  <c r="E50" i="2"/>
  <c r="E62" i="2"/>
  <c r="E21" i="2"/>
  <c r="E18" i="2"/>
  <c r="E34" i="2"/>
  <c r="E14" i="2"/>
  <c r="E65" i="2"/>
  <c r="E24" i="2"/>
  <c r="E55" i="2"/>
  <c r="E56" i="2"/>
  <c r="E60" i="2"/>
  <c r="E59" i="2"/>
  <c r="E11" i="2"/>
  <c r="E17" i="2"/>
  <c r="E42" i="2"/>
  <c r="E13" i="2"/>
  <c r="E49" i="2"/>
  <c r="E68" i="2"/>
  <c r="E64" i="2"/>
  <c r="E36" i="2"/>
  <c r="E72" i="2"/>
  <c r="H21" i="1"/>
  <c r="E45" i="2"/>
  <c r="E47" i="2"/>
  <c r="E58" i="2"/>
  <c r="E57" i="2"/>
  <c r="E29" i="2"/>
  <c r="E67" i="2"/>
  <c r="C11" i="1"/>
  <c r="C12" i="1"/>
  <c r="O89" i="1" l="1"/>
  <c r="C16" i="1"/>
  <c r="D18" i="1" s="1"/>
  <c r="O23" i="1"/>
  <c r="O44" i="1"/>
  <c r="O60" i="1"/>
  <c r="O37" i="1"/>
  <c r="O54" i="1"/>
  <c r="O69" i="1"/>
  <c r="O73" i="1"/>
  <c r="O76" i="1"/>
  <c r="O45" i="1"/>
  <c r="O38" i="1"/>
  <c r="O88" i="1"/>
  <c r="O29" i="1"/>
  <c r="O63" i="1"/>
  <c r="O78" i="1"/>
  <c r="O82" i="1"/>
  <c r="O53" i="1"/>
  <c r="O74" i="1"/>
  <c r="O42" i="1"/>
  <c r="O36" i="1"/>
  <c r="O30" i="1"/>
  <c r="O86" i="1"/>
  <c r="O49" i="1"/>
  <c r="O81" i="1"/>
  <c r="O62" i="1"/>
  <c r="O85" i="1"/>
  <c r="O79" i="1"/>
  <c r="O80" i="1"/>
  <c r="O51" i="1"/>
  <c r="O84" i="1"/>
  <c r="O55" i="1"/>
  <c r="O34" i="1"/>
  <c r="O28" i="1"/>
  <c r="O21" i="1"/>
  <c r="O43" i="1"/>
  <c r="O68" i="1"/>
  <c r="O66" i="1"/>
  <c r="O70" i="1"/>
  <c r="O50" i="1"/>
  <c r="O65" i="1"/>
  <c r="O32" i="1"/>
  <c r="O26" i="1"/>
  <c r="O41" i="1"/>
  <c r="O87" i="1"/>
  <c r="O40" i="1"/>
  <c r="O77" i="1"/>
  <c r="O22" i="1"/>
  <c r="O83" i="1"/>
  <c r="O56" i="1"/>
  <c r="O59" i="1"/>
  <c r="O35" i="1"/>
  <c r="O75" i="1"/>
  <c r="C15" i="1"/>
  <c r="F18" i="1" s="1"/>
  <c r="O39" i="1"/>
  <c r="O25" i="1"/>
  <c r="O27" i="1"/>
  <c r="O24" i="1"/>
  <c r="O57" i="1"/>
  <c r="O47" i="1"/>
  <c r="O31" i="1"/>
  <c r="O71" i="1"/>
  <c r="O52" i="1"/>
  <c r="O46" i="1"/>
  <c r="O72" i="1"/>
  <c r="O61" i="1"/>
  <c r="O64" i="1"/>
  <c r="O67" i="1"/>
  <c r="O33" i="1"/>
  <c r="O48" i="1"/>
  <c r="O58" i="1"/>
  <c r="C18" i="1" l="1"/>
  <c r="F19" i="1"/>
</calcChain>
</file>

<file path=xl/sharedStrings.xml><?xml version="1.0" encoding="utf-8"?>
<sst xmlns="http://schemas.openxmlformats.org/spreadsheetml/2006/main" count="730" uniqueCount="329">
  <si>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</si>
  <si>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</si>
  <si>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</si>
  <si>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</si>
  <si>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</si>
  <si>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</si>
  <si>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</si>
  <si>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</si>
  <si>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</si>
  <si>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</si>
  <si>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</si>
  <si>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</si>
  <si>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</si>
  <si>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</si>
  <si>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</si>
  <si>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</si>
  <si>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</si>
  <si>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</si>
  <si>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</si>
  <si>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</si>
  <si>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</si>
  <si>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</si>
  <si>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</si>
  <si>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</si>
  <si>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</si>
  <si>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</si>
  <si>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</si>
  <si>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</si>
  <si>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</si>
  <si>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</si>
  <si>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Bull...33</t>
  </si>
  <si>
    <t>B</t>
  </si>
  <si>
    <t>v</t>
  </si>
  <si>
    <t>ORION 128</t>
  </si>
  <si>
    <t>K</t>
  </si>
  <si>
    <t>BBSAG Bull.6</t>
  </si>
  <si>
    <t>Locher K</t>
  </si>
  <si>
    <t>BBSAG Bull.9</t>
  </si>
  <si>
    <t>BBSAG Bull.23</t>
  </si>
  <si>
    <t>BBSAG Bull.28</t>
  </si>
  <si>
    <t>BBSAG Bull.35</t>
  </si>
  <si>
    <t>BBSAG Bull.38</t>
  </si>
  <si>
    <t>BBSAG Bull.45</t>
  </si>
  <si>
    <t>BBSAG Bull.51</t>
  </si>
  <si>
    <t>BBSAG Bull.54</t>
  </si>
  <si>
    <t>BBSAG Bull.56</t>
  </si>
  <si>
    <t>BBSAG 56</t>
  </si>
  <si>
    <t>BBSAG Bull.68</t>
  </si>
  <si>
    <t>BBSAG Bull.72</t>
  </si>
  <si>
    <t>BBSAG Bull.74</t>
  </si>
  <si>
    <t>BBSAG Bull.77</t>
  </si>
  <si>
    <t>BBSAG Bull.81</t>
  </si>
  <si>
    <t>BBSAG Bull.84</t>
  </si>
  <si>
    <t>BBSAG Bull.89</t>
  </si>
  <si>
    <t>BBSAG Bull.92</t>
  </si>
  <si>
    <t>BBSAG Bull.95</t>
  </si>
  <si>
    <t>BBSAG Bull.96</t>
  </si>
  <si>
    <t>BBSAG Bull.98</t>
  </si>
  <si>
    <t>BBSAG Bull.104</t>
  </si>
  <si>
    <t>BBSAG Bull.109</t>
  </si>
  <si>
    <t>BBSAG Bull.113</t>
  </si>
  <si>
    <t>BBSAG Bull.115</t>
  </si>
  <si>
    <t>bad?</t>
  </si>
  <si>
    <t>IBVS 5263</t>
  </si>
  <si>
    <t>I</t>
  </si>
  <si>
    <t># of data points:</t>
  </si>
  <si>
    <t>EA/SD</t>
  </si>
  <si>
    <t>DH Her / GSC 02108-02030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</si>
  <si>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</si>
  <si>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</si>
  <si>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</si>
  <si>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</si>
  <si>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</si>
  <si>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</si>
  <si>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</si>
  <si>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IBVS 6070</t>
  </si>
  <si>
    <t>IBVS 6084</t>
  </si>
  <si>
    <t>Add cycle</t>
  </si>
  <si>
    <t>Old Cycle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</si>
  <si>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</si>
  <si>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</si>
  <si>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</si>
  <si>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</si>
  <si>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</si>
  <si>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</si>
  <si>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</si>
  <si>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</si>
  <si>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</si>
  <si>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</si>
  <si>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</si>
  <si>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</si>
  <si>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</si>
  <si>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</si>
  <si>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</si>
  <si>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2426575.454 </t>
  </si>
  <si>
    <t> 21.08.1931 22:53 </t>
  </si>
  <si>
    <t> -0.002 </t>
  </si>
  <si>
    <t>V </t>
  </si>
  <si>
    <t> F.Lause </t>
  </si>
  <si>
    <t> AN 257.73 </t>
  </si>
  <si>
    <t>2426575.463 </t>
  </si>
  <si>
    <t> 21.08.1931 23:06 </t>
  </si>
  <si>
    <t> 0.007 </t>
  </si>
  <si>
    <t> W.Zessewitsch </t>
  </si>
  <si>
    <t> IODE 4.2.95 </t>
  </si>
  <si>
    <t>2426623.243 </t>
  </si>
  <si>
    <t> 08.10.1931 17:49 </t>
  </si>
  <si>
    <t> -0.005 </t>
  </si>
  <si>
    <t>2426919.577 </t>
  </si>
  <si>
    <t> 31.07.1932 01:50 </t>
  </si>
  <si>
    <t> 0.021 </t>
  </si>
  <si>
    <t>2426929.122 </t>
  </si>
  <si>
    <t> 09.08.1932 14:55 </t>
  </si>
  <si>
    <t> 0.008 </t>
  </si>
  <si>
    <t>2426986.480 </t>
  </si>
  <si>
    <t> 05.10.1932 23:31 </t>
  </si>
  <si>
    <t> 0.016 </t>
  </si>
  <si>
    <t>2427244.530 </t>
  </si>
  <si>
    <t> 21.06.1933 00:43 </t>
  </si>
  <si>
    <t> -0.009 </t>
  </si>
  <si>
    <t>2427421.392 </t>
  </si>
  <si>
    <t> 14.12.1933 21:24 </t>
  </si>
  <si>
    <t> 0.025 </t>
  </si>
  <si>
    <t>2427612.549 </t>
  </si>
  <si>
    <t> 24.06.1934 01:10 </t>
  </si>
  <si>
    <t> 0.015 </t>
  </si>
  <si>
    <t>2427636.450 </t>
  </si>
  <si>
    <t> 17.07.1934 22:48 </t>
  </si>
  <si>
    <t> 0.020 </t>
  </si>
  <si>
    <t>2427660.338 </t>
  </si>
  <si>
    <t> 10.08.1934 20:06 </t>
  </si>
  <si>
    <t> 0.012 </t>
  </si>
  <si>
    <t>2427684.240 </t>
  </si>
  <si>
    <t> 03.09.1934 17:45 </t>
  </si>
  <si>
    <t> 0.019 </t>
  </si>
  <si>
    <t>2427698.578 </t>
  </si>
  <si>
    <t> 18.09.1934 01:52 </t>
  </si>
  <si>
    <t>2427708.132 </t>
  </si>
  <si>
    <t> 27.09.1934 15:10 </t>
  </si>
  <si>
    <t>2427722.457 </t>
  </si>
  <si>
    <t> 11.10.1934 22:58 </t>
  </si>
  <si>
    <t> 0.002 </t>
  </si>
  <si>
    <t>2427765.460 </t>
  </si>
  <si>
    <t> 23.11.1934 23:02 </t>
  </si>
  <si>
    <t> -0.007 </t>
  </si>
  <si>
    <t>2427908.857 </t>
  </si>
  <si>
    <t> 16.04.1935 08:34 </t>
  </si>
  <si>
    <t>2428654.399 </t>
  </si>
  <si>
    <t> 30.04.1937 21:34 </t>
  </si>
  <si>
    <t> D.Y.Martinoff </t>
  </si>
  <si>
    <t> IKZ 26.45 </t>
  </si>
  <si>
    <t>2430585.179 </t>
  </si>
  <si>
    <t> 13.08.1942 16:17 </t>
  </si>
  <si>
    <t>2431292.510 </t>
  </si>
  <si>
    <t> 21.07.1944 00:14 </t>
  </si>
  <si>
    <t> 0.022 </t>
  </si>
  <si>
    <t>2435364.334 </t>
  </si>
  <si>
    <t> 13.09.1955 20:00 </t>
  </si>
  <si>
    <t> 0.001 </t>
  </si>
  <si>
    <t> AC 174.17 </t>
  </si>
  <si>
    <t>2436788.422 </t>
  </si>
  <si>
    <t> 07.08.1959 22:07 </t>
  </si>
  <si>
    <t> -0.101 </t>
  </si>
  <si>
    <t>P </t>
  </si>
  <si>
    <t> H.Huth </t>
  </si>
  <si>
    <t> MVS 2.123 </t>
  </si>
  <si>
    <t>2436836.355 </t>
  </si>
  <si>
    <t> 24.09.1959 20:31 </t>
  </si>
  <si>
    <t> 0.040 </t>
  </si>
  <si>
    <t>2437027.614 </t>
  </si>
  <si>
    <t> 03.04.1960 02:44 </t>
  </si>
  <si>
    <t> 0.133 </t>
  </si>
  <si>
    <t>2438284.380 </t>
  </si>
  <si>
    <t> 11.09.1963 21:07 </t>
  </si>
  <si>
    <t> -0.020 </t>
  </si>
  <si>
    <t>2441204.467 </t>
  </si>
  <si>
    <t> 09.09.1971 23:12 </t>
  </si>
  <si>
    <t> -0.001 </t>
  </si>
  <si>
    <t> H.Peter </t>
  </si>
  <si>
    <t> ORI 129 </t>
  </si>
  <si>
    <t>2441228.360 </t>
  </si>
  <si>
    <t> 03.10.1971 20:38 </t>
  </si>
  <si>
    <t> -0.004 </t>
  </si>
  <si>
    <t>2441596.362 </t>
  </si>
  <si>
    <t> 05.10.1972 20:41 </t>
  </si>
  <si>
    <t> 0.003 </t>
  </si>
  <si>
    <t> BBS 6 </t>
  </si>
  <si>
    <t>2441830.530 </t>
  </si>
  <si>
    <t> 28.05.1973 00:43 </t>
  </si>
  <si>
    <t> -0.008 </t>
  </si>
  <si>
    <t> K.Locher </t>
  </si>
  <si>
    <t> BBS 9 </t>
  </si>
  <si>
    <t>2441830.535 </t>
  </si>
  <si>
    <t> 28.05.1973 00:50 </t>
  </si>
  <si>
    <t>2442633.440 </t>
  </si>
  <si>
    <t> 08.08.1975 22:33 </t>
  </si>
  <si>
    <t> BBS 23 </t>
  </si>
  <si>
    <t>2442958.434 </t>
  </si>
  <si>
    <t> 28.06.1976 22:24 </t>
  </si>
  <si>
    <t> 0.014 </t>
  </si>
  <si>
    <t> BBS 28 </t>
  </si>
  <si>
    <t>2443436.339 </t>
  </si>
  <si>
    <t> 19.10.1977 20:08 </t>
  </si>
  <si>
    <t> BBS 35 </t>
  </si>
  <si>
    <t>2443713.518 </t>
  </si>
  <si>
    <t> 24.07.1978 00:25 </t>
  </si>
  <si>
    <t> BBS 38 </t>
  </si>
  <si>
    <t>2444129.316 </t>
  </si>
  <si>
    <t> 12.09.1979 19:35 </t>
  </si>
  <si>
    <t> BBS 45 </t>
  </si>
  <si>
    <t>2444540.314 </t>
  </si>
  <si>
    <t> 27.10.1980 19:32 </t>
  </si>
  <si>
    <t> BBS 51 </t>
  </si>
  <si>
    <t>2444707.588 </t>
  </si>
  <si>
    <t> 13.04.1981 02:06 </t>
  </si>
  <si>
    <t> BBS 54 </t>
  </si>
  <si>
    <t>2444841.412 </t>
  </si>
  <si>
    <t> 24.08.1981 21:53 </t>
  </si>
  <si>
    <t> BBS 56 </t>
  </si>
  <si>
    <t>2444865.299 </t>
  </si>
  <si>
    <t> 17.09.1981 19:10 </t>
  </si>
  <si>
    <t> -0.006 </t>
  </si>
  <si>
    <t>2445577.402 </t>
  </si>
  <si>
    <t> 30.08.1983 21:38 </t>
  </si>
  <si>
    <t> BBS 68 </t>
  </si>
  <si>
    <t>2445878.492 </t>
  </si>
  <si>
    <t> 26.06.1984 23:48 </t>
  </si>
  <si>
    <t> 0.005 </t>
  </si>
  <si>
    <t> BBS 72 </t>
  </si>
  <si>
    <t>2445945.386 </t>
  </si>
  <si>
    <t> 01.09.1984 21:15 </t>
  </si>
  <si>
    <t> -0.010 </t>
  </si>
  <si>
    <t> BBS 74 </t>
  </si>
  <si>
    <t>2446270.372 </t>
  </si>
  <si>
    <t> 23.07.1985 20:55 </t>
  </si>
  <si>
    <t> BBS 77 </t>
  </si>
  <si>
    <t>2446657.491 </t>
  </si>
  <si>
    <t> 14.08.1986 23:47 </t>
  </si>
  <si>
    <t> 0.000 </t>
  </si>
  <si>
    <t> BBS 81 </t>
  </si>
  <si>
    <t>2446939.461 </t>
  </si>
  <si>
    <t> 23.05.1987 23:03 </t>
  </si>
  <si>
    <t> -0.000 </t>
  </si>
  <si>
    <t> BBS 84 </t>
  </si>
  <si>
    <t>2447350.469 </t>
  </si>
  <si>
    <t> 07.07.1988 23:15 </t>
  </si>
  <si>
    <t> BBS 89 </t>
  </si>
  <si>
    <t>2447742.372 </t>
  </si>
  <si>
    <t> 03.08.1989 20:55 </t>
  </si>
  <si>
    <t> BBS 92 </t>
  </si>
  <si>
    <t>2447761.497 </t>
  </si>
  <si>
    <t> 22.08.1989 23:55 </t>
  </si>
  <si>
    <t> T.Brelstaff </t>
  </si>
  <si>
    <t> VSSC 73 </t>
  </si>
  <si>
    <t>2448043.445 </t>
  </si>
  <si>
    <t> 31.05.1990 22:40 </t>
  </si>
  <si>
    <t> BBS 95 </t>
  </si>
  <si>
    <t>2448086.444 </t>
  </si>
  <si>
    <t> 13.07.1990 22:39 </t>
  </si>
  <si>
    <t> -0.016 </t>
  </si>
  <si>
    <t> BBS 96 </t>
  </si>
  <si>
    <t>2448497.447 </t>
  </si>
  <si>
    <t> 28.08.1991 22:43 </t>
  </si>
  <si>
    <t> -0.021 </t>
  </si>
  <si>
    <t> BBS 98 </t>
  </si>
  <si>
    <t>2449147.437 </t>
  </si>
  <si>
    <t> 08.06.1993 22:29 </t>
  </si>
  <si>
    <t> 0.004 </t>
  </si>
  <si>
    <t> BBS 104 </t>
  </si>
  <si>
    <t>2449859.527 </t>
  </si>
  <si>
    <t> 22.05.1995 00:38 </t>
  </si>
  <si>
    <t> BBS 109 </t>
  </si>
  <si>
    <t>2450337.432 </t>
  </si>
  <si>
    <t> 10.09.1996 22:22 </t>
  </si>
  <si>
    <t> -0.012 </t>
  </si>
  <si>
    <t> BBS 113 </t>
  </si>
  <si>
    <t>2450638.510 </t>
  </si>
  <si>
    <t> 09.07.1997 00:14 </t>
  </si>
  <si>
    <t> -0.022 </t>
  </si>
  <si>
    <t> BBS 115 </t>
  </si>
  <si>
    <t>2451288.4941 </t>
  </si>
  <si>
    <t> 19.04.1999 23:51 </t>
  </si>
  <si>
    <t> -0.0034 </t>
  </si>
  <si>
    <t>E </t>
  </si>
  <si>
    <t>?</t>
  </si>
  <si>
    <t> M.Zejda </t>
  </si>
  <si>
    <t>IBVS 5263 </t>
  </si>
  <si>
    <t>2454600.4544 </t>
  </si>
  <si>
    <t> 13.05.2008 22:54 </t>
  </si>
  <si>
    <t> -0.0017 </t>
  </si>
  <si>
    <t>C </t>
  </si>
  <si>
    <t>o</t>
  </si>
  <si>
    <t> U.Schmidt </t>
  </si>
  <si>
    <t>BAVM 203 </t>
  </si>
  <si>
    <t>2454600.4570 </t>
  </si>
  <si>
    <t> 13.05.2008 22:58 </t>
  </si>
  <si>
    <t> 0.0009 </t>
  </si>
  <si>
    <t>-I</t>
  </si>
  <si>
    <t> F.Agerer </t>
  </si>
  <si>
    <t>BAVM 201 </t>
  </si>
  <si>
    <t>2455379.4648 </t>
  </si>
  <si>
    <t> 01.07.2010 23:09 </t>
  </si>
  <si>
    <t>6027</t>
  </si>
  <si>
    <t> 0.0055 </t>
  </si>
  <si>
    <t>BAVM 215 </t>
  </si>
  <si>
    <t>2456072.4392 </t>
  </si>
  <si>
    <t> 24.05.2012 22:32 </t>
  </si>
  <si>
    <t>6172</t>
  </si>
  <si>
    <t> 0.0015 </t>
  </si>
  <si>
    <t>BAVM 231 </t>
  </si>
  <si>
    <t>2456483.4550 </t>
  </si>
  <si>
    <t> 09.07.2013 22:55 </t>
  </si>
  <si>
    <t>6258</t>
  </si>
  <si>
    <t> 0.0095 </t>
  </si>
  <si>
    <t>BAVM 232 </t>
  </si>
  <si>
    <t>2456808.4359 </t>
  </si>
  <si>
    <t> 30.05.2014 22:27 </t>
  </si>
  <si>
    <t>6326</t>
  </si>
  <si>
    <t> 0.0074 </t>
  </si>
  <si>
    <t>BAVM 238 </t>
  </si>
  <si>
    <t>2457176.4277 </t>
  </si>
  <si>
    <t> 02.06.2015 22:15 </t>
  </si>
  <si>
    <t>6403</t>
  </si>
  <si>
    <t> 0.0038 </t>
  </si>
  <si>
    <t>BAVM 241 (=IBVS 6157) </t>
  </si>
  <si>
    <t>IBVS 6157</t>
  </si>
  <si>
    <t>BAD?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</si>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</sst>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/>
    <xf numFmtId="0" fontId="36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DH Her - O-C Diagr.</a:t>
            </a:r>
          </a:p>
        </c:rich>
      </c:tx>
      <c:layout>
        <c:manualLayout>
          <c:xMode val="edge"/>
          <c:yMode val="edge"/>
          <c:x val="0.371379897785349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076660988075"/>
          <c:y val="0.14769252958613219"/>
          <c:w val="0.805792163543441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-1.9999999967694748E-3</c:v>
                </c:pt>
                <c:pt idx="1">
                  <c:v>0</c:v>
                </c:pt>
                <c:pt idx="2">
                  <c:v>7.0000000014260877E-3</c:v>
                </c:pt>
                <c:pt idx="3">
                  <c:v>-4.6099999999569263E-3</c:v>
                </c:pt>
                <c:pt idx="4">
                  <c:v>2.1408000004157657E-2</c:v>
                </c:pt>
                <c:pt idx="5">
                  <c:v>8.0860000016400591E-3</c:v>
                </c:pt>
                <c:pt idx="6">
                  <c:v>1.6154000000824453E-2</c:v>
                </c:pt>
                <c:pt idx="7">
                  <c:v>-8.5399999989022035E-3</c:v>
                </c:pt>
                <c:pt idx="8">
                  <c:v>2.4503000000549946E-2</c:v>
                </c:pt>
                <c:pt idx="9">
                  <c:v>1.5062999998917803E-2</c:v>
                </c:pt>
                <c:pt idx="10">
                  <c:v>2.0258000000467291E-2</c:v>
                </c:pt>
                <c:pt idx="11">
                  <c:v>1.2453000003006309E-2</c:v>
                </c:pt>
                <c:pt idx="12">
                  <c:v>1.8648000004759524E-2</c:v>
                </c:pt>
                <c:pt idx="13">
                  <c:v>1.9165000001521548E-2</c:v>
                </c:pt>
                <c:pt idx="14">
                  <c:v>1.4843000004475471E-2</c:v>
                </c:pt>
                <c:pt idx="15">
                  <c:v>2.3599999985890463E-3</c:v>
                </c:pt>
                <c:pt idx="16">
                  <c:v>-7.0889999988139607E-3</c:v>
                </c:pt>
                <c:pt idx="17">
                  <c:v>1.5081000001373468E-2</c:v>
                </c:pt>
                <c:pt idx="18">
                  <c:v>7.9650000043329783E-3</c:v>
                </c:pt>
                <c:pt idx="19">
                  <c:v>6.9210000001476146E-3</c:v>
                </c:pt>
                <c:pt idx="20">
                  <c:v>2.2092999999586027E-2</c:v>
                </c:pt>
                <c:pt idx="21">
                  <c:v>9.2100000620121136E-4</c:v>
                </c:pt>
                <c:pt idx="25">
                  <c:v>-2.0450000003620517E-2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17-4996-9045-1C15A191BE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6">
                  <c:v>-8.2100000145146623E-4</c:v>
                </c:pt>
                <c:pt idx="27">
                  <c:v>-3.625999997893814E-3</c:v>
                </c:pt>
                <c:pt idx="28">
                  <c:v>-3.625999997893814E-3</c:v>
                </c:pt>
                <c:pt idx="29">
                  <c:v>2.9770000037387945E-3</c:v>
                </c:pt>
                <c:pt idx="30">
                  <c:v>-7.9120000009424984E-3</c:v>
                </c:pt>
                <c:pt idx="31">
                  <c:v>-2.9119999962858856E-3</c:v>
                </c:pt>
                <c:pt idx="32">
                  <c:v>3.0400000032386743E-3</c:v>
                </c:pt>
                <c:pt idx="33">
                  <c:v>1.4092000004893634E-2</c:v>
                </c:pt>
                <c:pt idx="34">
                  <c:v>2.9920000015408732E-3</c:v>
                </c:pt>
                <c:pt idx="35">
                  <c:v>-9.3460000061895698E-3</c:v>
                </c:pt>
                <c:pt idx="36">
                  <c:v>1.6470000045956112E-3</c:v>
                </c:pt>
                <c:pt idx="37">
                  <c:v>-8.1990000035148114E-3</c:v>
                </c:pt>
                <c:pt idx="38">
                  <c:v>-4.8339999921154231E-3</c:v>
                </c:pt>
                <c:pt idx="39">
                  <c:v>2.657999997609295E-3</c:v>
                </c:pt>
                <c:pt idx="41">
                  <c:v>-6.1470000000554137E-3</c:v>
                </c:pt>
                <c:pt idx="42">
                  <c:v>1.8640000052982941E-3</c:v>
                </c:pt>
                <c:pt idx="43">
                  <c:v>4.7209999975166284E-3</c:v>
                </c:pt>
                <c:pt idx="44">
                  <c:v>-9.5330000040121377E-3</c:v>
                </c:pt>
                <c:pt idx="45">
                  <c:v>-6.4809999967110343E-3</c:v>
                </c:pt>
                <c:pt idx="46">
                  <c:v>4.780000017490238E-4</c:v>
                </c:pt>
                <c:pt idx="47">
                  <c:v>-2.0999992557335645E-5</c:v>
                </c:pt>
                <c:pt idx="48">
                  <c:v>1.3299999409355223E-4</c:v>
                </c:pt>
                <c:pt idx="49">
                  <c:v>1.1931000000913627E-2</c:v>
                </c:pt>
                <c:pt idx="50">
                  <c:v>2.0287000006646849E-2</c:v>
                </c:pt>
                <c:pt idx="51">
                  <c:v>-2.2119999994174577E-3</c:v>
                </c:pt>
                <c:pt idx="52">
                  <c:v>-1.5660999997635372E-2</c:v>
                </c:pt>
                <c:pt idx="53">
                  <c:v>-2.0506999993813224E-2</c:v>
                </c:pt>
                <c:pt idx="54">
                  <c:v>3.5969999953522347E-3</c:v>
                </c:pt>
                <c:pt idx="55">
                  <c:v>-1.3919999983045273E-3</c:v>
                </c:pt>
                <c:pt idx="56">
                  <c:v>-1.2491999994381331E-2</c:v>
                </c:pt>
                <c:pt idx="57">
                  <c:v>-2.1634999997331761E-2</c:v>
                </c:pt>
                <c:pt idx="59">
                  <c:v>-1.7039999947883189E-3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17-4996-9045-1C15A191BE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0">
                  <c:v>8.9600000501377508E-4</c:v>
                </c:pt>
                <c:pt idx="61">
                  <c:v>5.4530000052182004E-3</c:v>
                </c:pt>
                <c:pt idx="62">
                  <c:v>1.5080000011948869E-3</c:v>
                </c:pt>
                <c:pt idx="63">
                  <c:v>9.4620000018039718E-3</c:v>
                </c:pt>
                <c:pt idx="64">
                  <c:v>7.4139999924227595E-3</c:v>
                </c:pt>
                <c:pt idx="65">
                  <c:v>3.8170000043464825E-3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17-4996-9045-1C15A191BE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8">
                  <c:v>-3.4309999973629601E-3</c:v>
                </c:pt>
                <c:pt idx="66">
                  <c:v>8.7070000008679926E-3</c:v>
                </c:pt>
                <c:pt idx="67">
                  <c:v>1.0323000002244953E-2</c:v>
                </c:pt>
                <c:pt idx="68">
                  <c:v>5.934999993769452E-3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17-4996-9045-1C15A191BE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17-4996-9045-1C15A191BE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17-4996-9045-1C15A191BE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50">
                    <c:v>0</c:v>
                  </c:pt>
                  <c:pt idx="53">
                    <c:v>8.0000000000000002E-3</c:v>
                  </c:pt>
                  <c:pt idx="54">
                    <c:v>5.0000000000000001E-3</c:v>
                  </c:pt>
                  <c:pt idx="55">
                    <c:v>8.0000000000000002E-3</c:v>
                  </c:pt>
                  <c:pt idx="56">
                    <c:v>5.0000000000000001E-3</c:v>
                  </c:pt>
                  <c:pt idx="57">
                    <c:v>4.0000000000000001E-3</c:v>
                  </c:pt>
                  <c:pt idx="58">
                    <c:v>1.9E-3</c:v>
                  </c:pt>
                  <c:pt idx="59">
                    <c:v>0</c:v>
                  </c:pt>
                  <c:pt idx="60">
                    <c:v>6.9999999999999999E-4</c:v>
                  </c:pt>
                  <c:pt idx="61">
                    <c:v>2.8E-3</c:v>
                  </c:pt>
                  <c:pt idx="62">
                    <c:v>3.2000000000000002E-3</c:v>
                  </c:pt>
                  <c:pt idx="63">
                    <c:v>7.4000000000000003E-3</c:v>
                  </c:pt>
                  <c:pt idx="64">
                    <c:v>4.7000000000000002E-3</c:v>
                  </c:pt>
                  <c:pt idx="65">
                    <c:v>5.0000000000000001E-3</c:v>
                  </c:pt>
                  <c:pt idx="66">
                    <c:v>8.0000000000000004E-4</c:v>
                  </c:pt>
                  <c:pt idx="67">
                    <c:v>4.8999999999999998E-3</c:v>
                  </c:pt>
                  <c:pt idx="68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17-4996-9045-1C15A191BE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7.484597161882732E-3</c:v>
                </c:pt>
                <c:pt idx="1">
                  <c:v>7.484597161882732E-3</c:v>
                </c:pt>
                <c:pt idx="2">
                  <c:v>7.484597161882732E-3</c:v>
                </c:pt>
                <c:pt idx="3">
                  <c:v>7.468839877467698E-3</c:v>
                </c:pt>
                <c:pt idx="4">
                  <c:v>7.371144714094488E-3</c:v>
                </c:pt>
                <c:pt idx="5">
                  <c:v>7.367993257211481E-3</c:v>
                </c:pt>
                <c:pt idx="6">
                  <c:v>7.3490845159134401E-3</c:v>
                </c:pt>
                <c:pt idx="7">
                  <c:v>7.2639951800722571E-3</c:v>
                </c:pt>
                <c:pt idx="8">
                  <c:v>7.2056932277366316E-3</c:v>
                </c:pt>
                <c:pt idx="9">
                  <c:v>7.1426640900764966E-3</c:v>
                </c:pt>
                <c:pt idx="10">
                  <c:v>7.1347854478689791E-3</c:v>
                </c:pt>
                <c:pt idx="11">
                  <c:v>7.1269068056614626E-3</c:v>
                </c:pt>
                <c:pt idx="12">
                  <c:v>7.119028163453946E-3</c:v>
                </c:pt>
                <c:pt idx="13">
                  <c:v>7.1143009781294356E-3</c:v>
                </c:pt>
                <c:pt idx="14">
                  <c:v>7.1111495212464286E-3</c:v>
                </c:pt>
                <c:pt idx="15">
                  <c:v>7.1064223359219181E-3</c:v>
                </c:pt>
                <c:pt idx="16">
                  <c:v>7.0922407799483876E-3</c:v>
                </c:pt>
                <c:pt idx="17">
                  <c:v>7.0449689267032866E-3</c:v>
                </c:pt>
                <c:pt idx="18">
                  <c:v>6.7991552898287577E-3</c:v>
                </c:pt>
                <c:pt idx="19">
                  <c:v>6.1625609994613879E-3</c:v>
                </c:pt>
                <c:pt idx="20">
                  <c:v>5.929353190118886E-3</c:v>
                </c:pt>
                <c:pt idx="21">
                  <c:v>4.5868325579579983E-3</c:v>
                </c:pt>
                <c:pt idx="22">
                  <c:v>4.1172654823899884E-3</c:v>
                </c:pt>
                <c:pt idx="23">
                  <c:v>4.1015081979749544E-3</c:v>
                </c:pt>
                <c:pt idx="24">
                  <c:v>4.0384790603148184E-3</c:v>
                </c:pt>
                <c:pt idx="25">
                  <c:v>3.624062480199427E-3</c:v>
                </c:pt>
                <c:pt idx="26">
                  <c:v>2.6612924024408558E-3</c:v>
                </c:pt>
                <c:pt idx="27">
                  <c:v>2.6534137602333393E-3</c:v>
                </c:pt>
                <c:pt idx="28">
                  <c:v>2.6534137602333393E-3</c:v>
                </c:pt>
                <c:pt idx="29">
                  <c:v>2.5320826702375778E-3</c:v>
                </c:pt>
                <c:pt idx="30">
                  <c:v>2.4548719766039123E-3</c:v>
                </c:pt>
                <c:pt idx="31">
                  <c:v>2.4548719766039123E-3</c:v>
                </c:pt>
                <c:pt idx="32">
                  <c:v>2.1901495984313424E-3</c:v>
                </c:pt>
                <c:pt idx="33">
                  <c:v>2.0830000644091124E-3</c:v>
                </c:pt>
                <c:pt idx="34">
                  <c:v>1.9254272202587734E-3</c:v>
                </c:pt>
                <c:pt idx="35">
                  <c:v>1.8340349706515765E-3</c:v>
                </c:pt>
                <c:pt idx="36">
                  <c:v>1.696946596240782E-3</c:v>
                </c:pt>
                <c:pt idx="37">
                  <c:v>1.5614339502714901E-3</c:v>
                </c:pt>
                <c:pt idx="38">
                  <c:v>1.5062834548188716E-3</c:v>
                </c:pt>
                <c:pt idx="39">
                  <c:v>1.4621630584567766E-3</c:v>
                </c:pt>
                <c:pt idx="40">
                  <c:v>1.4542844162492592E-3</c:v>
                </c:pt>
                <c:pt idx="41">
                  <c:v>1.4542844162492592E-3</c:v>
                </c:pt>
                <c:pt idx="42">
                  <c:v>1.2195008784652546E-3</c:v>
                </c:pt>
                <c:pt idx="43">
                  <c:v>1.1202299866505411E-3</c:v>
                </c:pt>
                <c:pt idx="44">
                  <c:v>1.0981697884694932E-3</c:v>
                </c:pt>
                <c:pt idx="45">
                  <c:v>9.9102025444726318E-4</c:v>
                </c:pt>
                <c:pt idx="46">
                  <c:v>8.633862506854887E-4</c:v>
                </c:pt>
                <c:pt idx="47">
                  <c:v>7.7041827263678829E-4</c:v>
                </c:pt>
                <c:pt idx="48">
                  <c:v>6.3490562666749725E-4</c:v>
                </c:pt>
                <c:pt idx="49">
                  <c:v>5.0569589446421929E-4</c:v>
                </c:pt>
                <c:pt idx="50">
                  <c:v>4.9939298069820535E-4</c:v>
                </c:pt>
                <c:pt idx="51">
                  <c:v>4.064250026495058E-4</c:v>
                </c:pt>
                <c:pt idx="52">
                  <c:v>3.9224344667597444E-4</c:v>
                </c:pt>
                <c:pt idx="53">
                  <c:v>2.567308007066834E-4</c:v>
                </c:pt>
                <c:pt idx="54">
                  <c:v>4.243173266222245E-5</c:v>
                </c:pt>
                <c:pt idx="55">
                  <c:v>-1.9235180512178294E-4</c:v>
                </c:pt>
                <c:pt idx="56">
                  <c:v>-3.499246492721219E-4</c:v>
                </c:pt>
                <c:pt idx="57">
                  <c:v>-4.4919554108683452E-4</c:v>
                </c:pt>
                <c:pt idx="58">
                  <c:v>-6.6349460913129633E-4</c:v>
                </c:pt>
                <c:pt idx="59">
                  <c:v>-1.7554744190931455E-3</c:v>
                </c:pt>
                <c:pt idx="60">
                  <c:v>-1.7554744190931455E-3</c:v>
                </c:pt>
                <c:pt idx="61">
                  <c:v>-2.012318155058198E-3</c:v>
                </c:pt>
                <c:pt idx="62">
                  <c:v>-2.2407987790761894E-3</c:v>
                </c:pt>
                <c:pt idx="63">
                  <c:v>-2.3763114250454805E-3</c:v>
                </c:pt>
                <c:pt idx="64">
                  <c:v>-2.4834609590677122E-3</c:v>
                </c:pt>
                <c:pt idx="65">
                  <c:v>-2.6047920490634719E-3</c:v>
                </c:pt>
                <c:pt idx="66">
                  <c:v>-2.7623648932138117E-3</c:v>
                </c:pt>
                <c:pt idx="67">
                  <c:v>-2.8474542290549947E-3</c:v>
                </c:pt>
                <c:pt idx="68">
                  <c:v>-3.3327785890380386E-3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17-4996-9045-1C15A191BE1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72</c:v>
                </c:pt>
                <c:pt idx="5">
                  <c:v>74</c:v>
                </c:pt>
                <c:pt idx="6">
                  <c:v>86</c:v>
                </c:pt>
                <c:pt idx="7">
                  <c:v>140</c:v>
                </c:pt>
                <c:pt idx="8">
                  <c:v>177</c:v>
                </c:pt>
                <c:pt idx="9">
                  <c:v>217</c:v>
                </c:pt>
                <c:pt idx="10">
                  <c:v>222</c:v>
                </c:pt>
                <c:pt idx="11">
                  <c:v>227</c:v>
                </c:pt>
                <c:pt idx="12">
                  <c:v>232</c:v>
                </c:pt>
                <c:pt idx="13">
                  <c:v>235</c:v>
                </c:pt>
                <c:pt idx="14">
                  <c:v>237</c:v>
                </c:pt>
                <c:pt idx="15">
                  <c:v>240</c:v>
                </c:pt>
                <c:pt idx="16">
                  <c:v>249</c:v>
                </c:pt>
                <c:pt idx="17">
                  <c:v>279</c:v>
                </c:pt>
                <c:pt idx="18">
                  <c:v>435</c:v>
                </c:pt>
                <c:pt idx="19">
                  <c:v>839</c:v>
                </c:pt>
                <c:pt idx="20">
                  <c:v>987</c:v>
                </c:pt>
                <c:pt idx="21">
                  <c:v>1839</c:v>
                </c:pt>
                <c:pt idx="22">
                  <c:v>2137</c:v>
                </c:pt>
                <c:pt idx="23">
                  <c:v>2147</c:v>
                </c:pt>
                <c:pt idx="24">
                  <c:v>2187</c:v>
                </c:pt>
                <c:pt idx="25">
                  <c:v>2450</c:v>
                </c:pt>
                <c:pt idx="26">
                  <c:v>3061</c:v>
                </c:pt>
                <c:pt idx="27">
                  <c:v>3066</c:v>
                </c:pt>
                <c:pt idx="28">
                  <c:v>3066</c:v>
                </c:pt>
                <c:pt idx="29">
                  <c:v>3143</c:v>
                </c:pt>
                <c:pt idx="30">
                  <c:v>3192</c:v>
                </c:pt>
                <c:pt idx="31">
                  <c:v>3192</c:v>
                </c:pt>
                <c:pt idx="32">
                  <c:v>3360</c:v>
                </c:pt>
                <c:pt idx="33">
                  <c:v>3428</c:v>
                </c:pt>
                <c:pt idx="34">
                  <c:v>3528</c:v>
                </c:pt>
                <c:pt idx="35">
                  <c:v>3586</c:v>
                </c:pt>
                <c:pt idx="36">
                  <c:v>3673</c:v>
                </c:pt>
                <c:pt idx="37">
                  <c:v>3759</c:v>
                </c:pt>
                <c:pt idx="38">
                  <c:v>3794</c:v>
                </c:pt>
                <c:pt idx="39">
                  <c:v>3822</c:v>
                </c:pt>
                <c:pt idx="40">
                  <c:v>3827</c:v>
                </c:pt>
                <c:pt idx="41">
                  <c:v>3827</c:v>
                </c:pt>
                <c:pt idx="42">
                  <c:v>3976</c:v>
                </c:pt>
                <c:pt idx="43">
                  <c:v>4039</c:v>
                </c:pt>
                <c:pt idx="44">
                  <c:v>4053</c:v>
                </c:pt>
                <c:pt idx="45">
                  <c:v>4121</c:v>
                </c:pt>
                <c:pt idx="46">
                  <c:v>4202</c:v>
                </c:pt>
                <c:pt idx="47">
                  <c:v>4261</c:v>
                </c:pt>
                <c:pt idx="48">
                  <c:v>4347</c:v>
                </c:pt>
                <c:pt idx="49">
                  <c:v>4429</c:v>
                </c:pt>
                <c:pt idx="50">
                  <c:v>4433</c:v>
                </c:pt>
                <c:pt idx="51">
                  <c:v>4492</c:v>
                </c:pt>
                <c:pt idx="52">
                  <c:v>4501</c:v>
                </c:pt>
                <c:pt idx="53">
                  <c:v>4587</c:v>
                </c:pt>
                <c:pt idx="54">
                  <c:v>4723</c:v>
                </c:pt>
                <c:pt idx="55">
                  <c:v>4872</c:v>
                </c:pt>
                <c:pt idx="56">
                  <c:v>4972</c:v>
                </c:pt>
                <c:pt idx="57">
                  <c:v>5035</c:v>
                </c:pt>
                <c:pt idx="58">
                  <c:v>5171</c:v>
                </c:pt>
                <c:pt idx="59">
                  <c:v>5864</c:v>
                </c:pt>
                <c:pt idx="60">
                  <c:v>5864</c:v>
                </c:pt>
                <c:pt idx="61">
                  <c:v>6027</c:v>
                </c:pt>
                <c:pt idx="62">
                  <c:v>6172</c:v>
                </c:pt>
                <c:pt idx="63">
                  <c:v>6258</c:v>
                </c:pt>
                <c:pt idx="64">
                  <c:v>6326</c:v>
                </c:pt>
                <c:pt idx="65">
                  <c:v>6403</c:v>
                </c:pt>
                <c:pt idx="66">
                  <c:v>6503</c:v>
                </c:pt>
                <c:pt idx="67">
                  <c:v>6557</c:v>
                </c:pt>
                <c:pt idx="68">
                  <c:v>6865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2">
                  <c:v>-0.10105699999985518</c:v>
                </c:pt>
                <c:pt idx="23">
                  <c:v>4.0333000004466157E-2</c:v>
                </c:pt>
                <c:pt idx="24">
                  <c:v>0.13289300000178628</c:v>
                </c:pt>
                <c:pt idx="40">
                  <c:v>-7.6146999999764375E-2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17-4996-9045-1C15A191B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02880"/>
        <c:axId val="1"/>
      </c:scatterChart>
      <c:valAx>
        <c:axId val="26010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054514480408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0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396933560477"/>
          <c:y val="0.92000129214617399"/>
          <c:w val="0.819420783645655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CA2720-35A8-3F75-DAC2-DB58E54F7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0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33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67</v>
      </c>
    </row>
    <row r="2" spans="1:6">
      <c r="A2" t="s">
        <v>25</v>
      </c>
      <c r="B2" s="10" t="s">
        <v>66</v>
      </c>
    </row>
    <row r="4" spans="1:6" ht="14.25" thickTop="1" thickBot="1">
      <c r="A4" s="6" t="s">
        <v>1</v>
      </c>
      <c r="C4" s="2">
        <v>26575.455999999998</v>
      </c>
      <c r="D4" s="3">
        <v>4.7791610000000002</v>
      </c>
    </row>
    <row r="5" spans="1:6" ht="13.5" thickTop="1">
      <c r="A5" s="11" t="s">
        <v>68</v>
      </c>
      <c r="B5" s="12"/>
      <c r="C5" s="13">
        <v>-9.5</v>
      </c>
      <c r="D5" s="12" t="s">
        <v>69</v>
      </c>
    </row>
    <row r="6" spans="1:6">
      <c r="A6" s="6" t="s">
        <v>2</v>
      </c>
    </row>
    <row r="7" spans="1:6">
      <c r="A7" t="s">
        <v>3</v>
      </c>
      <c r="C7">
        <f>+C4</f>
        <v>26575.455999999998</v>
      </c>
    </row>
    <row r="8" spans="1:6">
      <c r="A8" t="s">
        <v>4</v>
      </c>
      <c r="C8">
        <f>+D4</f>
        <v>4.7791610000000002</v>
      </c>
    </row>
    <row r="9" spans="1:6">
      <c r="A9" s="26" t="s">
        <v>73</v>
      </c>
      <c r="B9" s="27">
        <v>21</v>
      </c>
      <c r="C9" s="15" t="str">
        <f>"F"&amp;B9</f>
        <v>F21</v>
      </c>
      <c r="D9" s="16" t="str">
        <f>"G"&amp;B9</f>
        <v>G21</v>
      </c>
    </row>
    <row r="10" spans="1:6" ht="13.5" thickBot="1">
      <c r="A10" s="12"/>
      <c r="B10" s="12"/>
      <c r="C10" s="5" t="s">
        <v>21</v>
      </c>
      <c r="D10" s="5" t="s">
        <v>22</v>
      </c>
      <c r="E10" s="12"/>
    </row>
    <row r="11" spans="1:6">
      <c r="A11" s="12" t="s">
        <v>17</v>
      </c>
      <c r="B11" s="12"/>
      <c r="C11" s="14">
        <f ca="1">INTERCEPT(INDIRECT($D$9):G992,INDIRECT($C$9):F992)</f>
        <v>7.484597161882732E-3</v>
      </c>
      <c r="D11" s="4"/>
      <c r="E11" s="12"/>
    </row>
    <row r="12" spans="1:6">
      <c r="A12" s="12" t="s">
        <v>18</v>
      </c>
      <c r="B12" s="12"/>
      <c r="C12" s="14">
        <f ca="1">SLOPE(INDIRECT($D$9):G992,INDIRECT($C$9):F992)</f>
        <v>-1.5757284415033897E-6</v>
      </c>
      <c r="D12" s="4"/>
      <c r="E12" s="12"/>
    </row>
    <row r="13" spans="1:6">
      <c r="A13" s="12" t="s">
        <v>20</v>
      </c>
      <c r="B13" s="12"/>
      <c r="C13" s="4" t="s">
        <v>15</v>
      </c>
    </row>
    <row r="14" spans="1:6">
      <c r="A14" s="12"/>
      <c r="B14" s="12"/>
      <c r="C14" s="12"/>
    </row>
    <row r="15" spans="1:6">
      <c r="A15" s="17" t="s">
        <v>19</v>
      </c>
      <c r="B15" s="12"/>
      <c r="C15" s="18">
        <f ca="1">(C7+C11)+(C8+C12)*INT(MAX(F21:F3533))</f>
        <v>59384.39293222141</v>
      </c>
      <c r="E15" s="19" t="s">
        <v>77</v>
      </c>
      <c r="F15" s="13">
        <v>1</v>
      </c>
    </row>
    <row r="16" spans="1:6">
      <c r="A16" s="21" t="s">
        <v>5</v>
      </c>
      <c r="B16" s="12"/>
      <c r="C16" s="22">
        <f ca="1">+C8+C12</f>
        <v>4.7791594242715592</v>
      </c>
      <c r="E16" s="19" t="s">
        <v>70</v>
      </c>
      <c r="F16" s="20">
        <f ca="1">NOW()+15018.5+$C$5/24</f>
        <v>59958.795678472219</v>
      </c>
    </row>
    <row r="17" spans="1:21" ht="13.5" thickBot="1">
      <c r="A17" s="19" t="s">
        <v>65</v>
      </c>
      <c r="B17" s="12"/>
      <c r="C17" s="12">
        <f>COUNT(C21:C2191)</f>
        <v>69</v>
      </c>
      <c r="E17" s="19" t="s">
        <v>78</v>
      </c>
      <c r="F17" s="20">
        <f ca="1">ROUND(2*(F16-$C$7)/$C$8,0)/2+F15</f>
        <v>6986</v>
      </c>
    </row>
    <row r="18" spans="1:21" ht="14.25" thickTop="1" thickBot="1">
      <c r="A18" s="21" t="s">
        <v>6</v>
      </c>
      <c r="B18" s="12"/>
      <c r="C18" s="24">
        <f ca="1">+C15</f>
        <v>59384.39293222141</v>
      </c>
      <c r="D18" s="25">
        <f ca="1">+C16</f>
        <v>4.7791594242715592</v>
      </c>
      <c r="E18" s="19" t="s">
        <v>71</v>
      </c>
      <c r="F18" s="16">
        <f ca="1">ROUND(2*(F16-$C$15)/$C$16,0)/2+F15</f>
        <v>121</v>
      </c>
    </row>
    <row r="19" spans="1:21" ht="13.5" thickTop="1">
      <c r="E19" s="19" t="s">
        <v>72</v>
      </c>
      <c r="F19" s="23">
        <f ca="1">+$C$15+$C$16*F18-15018.5-$C$5/24</f>
        <v>44944.567055891603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88</v>
      </c>
      <c r="I20" s="8" t="s">
        <v>91</v>
      </c>
      <c r="J20" s="8" t="s">
        <v>85</v>
      </c>
      <c r="K20" s="8" t="s">
        <v>83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61" t="s">
        <v>326</v>
      </c>
    </row>
    <row r="21" spans="1:21" s="28" customFormat="1" ht="12.75" customHeight="1">
      <c r="A21" s="55" t="s">
        <v>99</v>
      </c>
      <c r="B21" s="56" t="s">
        <v>64</v>
      </c>
      <c r="C21" s="57">
        <v>26575.454000000002</v>
      </c>
      <c r="D21" s="57" t="s">
        <v>91</v>
      </c>
      <c r="E21" s="35">
        <f t="shared" ref="E21:E52" si="0">+(C21-C$7)/C$8</f>
        <v>-4.1848349464884628E-4</v>
      </c>
      <c r="F21" s="28">
        <f t="shared" ref="F21:F52" si="1">ROUND(2*E21,0)/2</f>
        <v>0</v>
      </c>
      <c r="G21" s="28">
        <f t="shared" ref="G21:G42" si="2">+C21-(C$7+F21*C$8)</f>
        <v>-1.9999999967694748E-3</v>
      </c>
      <c r="H21" s="28">
        <f t="shared" ref="H21:H42" si="3">+G21</f>
        <v>-1.9999999967694748E-3</v>
      </c>
      <c r="O21" s="28">
        <f t="shared" ref="O21:O52" ca="1" si="4">+C$11+C$12*F21</f>
        <v>7.484597161882732E-3</v>
      </c>
      <c r="Q21" s="31">
        <f t="shared" ref="Q21:Q52" si="5">+C21-15018.5</f>
        <v>11556.954000000002</v>
      </c>
    </row>
    <row r="22" spans="1:21" s="28" customFormat="1" ht="12.75" customHeight="1">
      <c r="A22" s="28" t="s">
        <v>13</v>
      </c>
      <c r="B22" s="29"/>
      <c r="C22" s="30">
        <v>26575.455999999998</v>
      </c>
      <c r="D22" s="30" t="s">
        <v>15</v>
      </c>
      <c r="E22" s="28">
        <f t="shared" si="0"/>
        <v>0</v>
      </c>
      <c r="F22" s="28">
        <f t="shared" si="1"/>
        <v>0</v>
      </c>
      <c r="G22" s="28">
        <f t="shared" si="2"/>
        <v>0</v>
      </c>
      <c r="H22" s="28">
        <f t="shared" si="3"/>
        <v>0</v>
      </c>
      <c r="O22" s="28">
        <f t="shared" ca="1" si="4"/>
        <v>7.484597161882732E-3</v>
      </c>
      <c r="Q22" s="31">
        <f t="shared" si="5"/>
        <v>11556.955999999998</v>
      </c>
    </row>
    <row r="23" spans="1:21" ht="12.75" customHeight="1">
      <c r="A23" s="58" t="s">
        <v>104</v>
      </c>
      <c r="B23" s="59" t="s">
        <v>64</v>
      </c>
      <c r="C23" s="60">
        <v>26575.463</v>
      </c>
      <c r="D23" s="60" t="s">
        <v>91</v>
      </c>
      <c r="E23" s="35">
        <f t="shared" si="0"/>
        <v>1.4646922339352215E-3</v>
      </c>
      <c r="F23" s="28">
        <f t="shared" si="1"/>
        <v>0</v>
      </c>
      <c r="G23" s="28">
        <f t="shared" si="2"/>
        <v>7.0000000014260877E-3</v>
      </c>
      <c r="H23" s="28">
        <f t="shared" si="3"/>
        <v>7.0000000014260877E-3</v>
      </c>
      <c r="J23" s="28"/>
      <c r="K23" s="28"/>
      <c r="L23" s="28"/>
      <c r="M23" s="28"/>
      <c r="N23" s="28"/>
      <c r="O23" s="28">
        <f t="shared" ca="1" si="4"/>
        <v>7.484597161882732E-3</v>
      </c>
      <c r="P23" s="28"/>
      <c r="Q23" s="31">
        <f t="shared" si="5"/>
        <v>11556.963</v>
      </c>
    </row>
    <row r="24" spans="1:21" ht="12.75" customHeight="1">
      <c r="A24" s="58" t="s">
        <v>99</v>
      </c>
      <c r="B24" s="59" t="s">
        <v>64</v>
      </c>
      <c r="C24" s="60">
        <v>26623.242999999999</v>
      </c>
      <c r="D24" s="60" t="s">
        <v>91</v>
      </c>
      <c r="E24" s="35">
        <f t="shared" si="0"/>
        <v>9.9990353955433307</v>
      </c>
      <c r="F24" s="28">
        <f t="shared" si="1"/>
        <v>10</v>
      </c>
      <c r="G24" s="28">
        <f t="shared" si="2"/>
        <v>-4.6099999999569263E-3</v>
      </c>
      <c r="H24" s="28">
        <f t="shared" si="3"/>
        <v>-4.6099999999569263E-3</v>
      </c>
      <c r="J24" s="28"/>
      <c r="K24" s="28"/>
      <c r="L24" s="28"/>
      <c r="M24" s="28"/>
      <c r="N24" s="28"/>
      <c r="O24" s="28">
        <f t="shared" ca="1" si="4"/>
        <v>7.468839877467698E-3</v>
      </c>
      <c r="P24" s="28"/>
      <c r="Q24" s="31">
        <f t="shared" si="5"/>
        <v>11604.742999999999</v>
      </c>
    </row>
    <row r="25" spans="1:21" ht="12.75" customHeight="1">
      <c r="A25" s="58" t="s">
        <v>99</v>
      </c>
      <c r="B25" s="59" t="s">
        <v>64</v>
      </c>
      <c r="C25" s="60">
        <v>26919.577000000001</v>
      </c>
      <c r="D25" s="60" t="s">
        <v>91</v>
      </c>
      <c r="E25" s="35">
        <f t="shared" si="0"/>
        <v>72.004479447334546</v>
      </c>
      <c r="F25" s="28">
        <f t="shared" si="1"/>
        <v>72</v>
      </c>
      <c r="G25" s="28">
        <f t="shared" si="2"/>
        <v>2.1408000004157657E-2</v>
      </c>
      <c r="H25" s="28">
        <f t="shared" si="3"/>
        <v>2.1408000004157657E-2</v>
      </c>
      <c r="J25" s="28"/>
      <c r="K25" s="28"/>
      <c r="L25" s="28"/>
      <c r="M25" s="28"/>
      <c r="N25" s="28"/>
      <c r="O25" s="28">
        <f t="shared" ca="1" si="4"/>
        <v>7.371144714094488E-3</v>
      </c>
      <c r="P25" s="28"/>
      <c r="Q25" s="31">
        <f t="shared" si="5"/>
        <v>11901.077000000001</v>
      </c>
    </row>
    <row r="26" spans="1:21" ht="12.75" customHeight="1">
      <c r="A26" s="58" t="s">
        <v>99</v>
      </c>
      <c r="B26" s="59" t="s">
        <v>64</v>
      </c>
      <c r="C26" s="60">
        <v>26929.121999999999</v>
      </c>
      <c r="D26" s="60" t="s">
        <v>91</v>
      </c>
      <c r="E26" s="35">
        <f t="shared" si="0"/>
        <v>74.00169192877182</v>
      </c>
      <c r="F26" s="28">
        <f t="shared" si="1"/>
        <v>74</v>
      </c>
      <c r="G26" s="28">
        <f t="shared" si="2"/>
        <v>8.0860000016400591E-3</v>
      </c>
      <c r="H26" s="28">
        <f t="shared" si="3"/>
        <v>8.0860000016400591E-3</v>
      </c>
      <c r="J26" s="28"/>
      <c r="K26" s="28"/>
      <c r="L26" s="28"/>
      <c r="M26" s="28"/>
      <c r="N26" s="28"/>
      <c r="O26" s="28">
        <f t="shared" ca="1" si="4"/>
        <v>7.367993257211481E-3</v>
      </c>
      <c r="P26" s="28"/>
      <c r="Q26" s="31">
        <f t="shared" si="5"/>
        <v>11910.621999999999</v>
      </c>
    </row>
    <row r="27" spans="1:21" ht="12.75" customHeight="1">
      <c r="A27" s="58" t="s">
        <v>99</v>
      </c>
      <c r="B27" s="59" t="s">
        <v>64</v>
      </c>
      <c r="C27" s="60">
        <v>26986.48</v>
      </c>
      <c r="D27" s="60" t="s">
        <v>91</v>
      </c>
      <c r="E27" s="35">
        <f t="shared" si="0"/>
        <v>86.003380091192</v>
      </c>
      <c r="F27" s="28">
        <f t="shared" si="1"/>
        <v>86</v>
      </c>
      <c r="G27" s="28">
        <f t="shared" si="2"/>
        <v>1.6154000000824453E-2</v>
      </c>
      <c r="H27" s="28">
        <f t="shared" si="3"/>
        <v>1.6154000000824453E-2</v>
      </c>
      <c r="J27" s="28"/>
      <c r="K27" s="28"/>
      <c r="L27" s="28"/>
      <c r="M27" s="28"/>
      <c r="N27" s="28"/>
      <c r="O27" s="28">
        <f t="shared" ca="1" si="4"/>
        <v>7.3490845159134401E-3</v>
      </c>
      <c r="P27" s="28"/>
      <c r="Q27" s="31">
        <f t="shared" si="5"/>
        <v>11967.98</v>
      </c>
    </row>
    <row r="28" spans="1:21" ht="12.75" customHeight="1">
      <c r="A28" s="58" t="s">
        <v>99</v>
      </c>
      <c r="B28" s="59" t="s">
        <v>64</v>
      </c>
      <c r="C28" s="60">
        <v>27244.53</v>
      </c>
      <c r="D28" s="60" t="s">
        <v>91</v>
      </c>
      <c r="E28" s="35">
        <f t="shared" si="0"/>
        <v>139.99821307547506</v>
      </c>
      <c r="F28" s="28">
        <f t="shared" si="1"/>
        <v>140</v>
      </c>
      <c r="G28" s="28">
        <f t="shared" si="2"/>
        <v>-8.5399999989022035E-3</v>
      </c>
      <c r="H28" s="28">
        <f t="shared" si="3"/>
        <v>-8.5399999989022035E-3</v>
      </c>
      <c r="J28" s="28"/>
      <c r="K28" s="28"/>
      <c r="L28" s="28"/>
      <c r="M28" s="28"/>
      <c r="N28" s="28"/>
      <c r="O28" s="28">
        <f t="shared" ca="1" si="4"/>
        <v>7.2639951800722571E-3</v>
      </c>
      <c r="P28" s="28"/>
      <c r="Q28" s="31">
        <f t="shared" si="5"/>
        <v>12226.029999999999</v>
      </c>
    </row>
    <row r="29" spans="1:21" ht="12.75" customHeight="1">
      <c r="A29" s="58" t="s">
        <v>99</v>
      </c>
      <c r="B29" s="59" t="s">
        <v>64</v>
      </c>
      <c r="C29" s="60">
        <v>27421.392</v>
      </c>
      <c r="D29" s="60" t="s">
        <v>91</v>
      </c>
      <c r="E29" s="35">
        <f t="shared" si="0"/>
        <v>177.00512705054328</v>
      </c>
      <c r="F29" s="28">
        <f t="shared" si="1"/>
        <v>177</v>
      </c>
      <c r="G29" s="28">
        <f t="shared" si="2"/>
        <v>2.4503000000549946E-2</v>
      </c>
      <c r="H29" s="28">
        <f t="shared" si="3"/>
        <v>2.4503000000549946E-2</v>
      </c>
      <c r="J29" s="28"/>
      <c r="K29" s="28"/>
      <c r="L29" s="28"/>
      <c r="M29" s="28"/>
      <c r="N29" s="28"/>
      <c r="O29" s="28">
        <f t="shared" ca="1" si="4"/>
        <v>7.2056932277366316E-3</v>
      </c>
      <c r="P29" s="28"/>
      <c r="Q29" s="31">
        <f t="shared" si="5"/>
        <v>12402.892</v>
      </c>
    </row>
    <row r="30" spans="1:21" ht="12.75" customHeight="1">
      <c r="A30" s="58" t="s">
        <v>99</v>
      </c>
      <c r="B30" s="59" t="s">
        <v>64</v>
      </c>
      <c r="C30" s="60">
        <v>27612.548999999999</v>
      </c>
      <c r="D30" s="60" t="s">
        <v>91</v>
      </c>
      <c r="E30" s="35">
        <f t="shared" si="0"/>
        <v>217.00315180844518</v>
      </c>
      <c r="F30" s="28">
        <f t="shared" si="1"/>
        <v>217</v>
      </c>
      <c r="G30" s="28">
        <f t="shared" si="2"/>
        <v>1.5062999998917803E-2</v>
      </c>
      <c r="H30" s="28">
        <f t="shared" si="3"/>
        <v>1.5062999998917803E-2</v>
      </c>
      <c r="J30" s="28"/>
      <c r="K30" s="28"/>
      <c r="L30" s="28"/>
      <c r="M30" s="28"/>
      <c r="N30" s="28"/>
      <c r="O30" s="28">
        <f t="shared" ca="1" si="4"/>
        <v>7.1426640900764966E-3</v>
      </c>
      <c r="P30" s="28"/>
      <c r="Q30" s="31">
        <f t="shared" si="5"/>
        <v>12594.048999999999</v>
      </c>
    </row>
    <row r="31" spans="1:21" ht="12.75" customHeight="1">
      <c r="A31" s="58" t="s">
        <v>99</v>
      </c>
      <c r="B31" s="59" t="s">
        <v>64</v>
      </c>
      <c r="C31" s="60">
        <v>27636.45</v>
      </c>
      <c r="D31" s="60" t="s">
        <v>91</v>
      </c>
      <c r="E31" s="35">
        <f t="shared" si="0"/>
        <v>222.00423881932463</v>
      </c>
      <c r="F31" s="28">
        <f t="shared" si="1"/>
        <v>222</v>
      </c>
      <c r="G31" s="28">
        <f t="shared" si="2"/>
        <v>2.0258000000467291E-2</v>
      </c>
      <c r="H31" s="28">
        <f t="shared" si="3"/>
        <v>2.0258000000467291E-2</v>
      </c>
      <c r="J31" s="28"/>
      <c r="K31" s="28"/>
      <c r="L31" s="28"/>
      <c r="M31" s="28"/>
      <c r="N31" s="28"/>
      <c r="O31" s="28">
        <f t="shared" ca="1" si="4"/>
        <v>7.1347854478689791E-3</v>
      </c>
      <c r="P31" s="28"/>
      <c r="Q31" s="31">
        <f t="shared" si="5"/>
        <v>12617.95</v>
      </c>
    </row>
    <row r="32" spans="1:21" ht="12.75" customHeight="1">
      <c r="A32" s="58" t="s">
        <v>99</v>
      </c>
      <c r="B32" s="59" t="s">
        <v>64</v>
      </c>
      <c r="C32" s="60">
        <v>27660.338</v>
      </c>
      <c r="D32" s="60" t="s">
        <v>91</v>
      </c>
      <c r="E32" s="35">
        <f t="shared" si="0"/>
        <v>227.00260568748394</v>
      </c>
      <c r="F32" s="28">
        <f t="shared" si="1"/>
        <v>227</v>
      </c>
      <c r="G32" s="28">
        <f t="shared" si="2"/>
        <v>1.2453000003006309E-2</v>
      </c>
      <c r="H32" s="28">
        <f t="shared" si="3"/>
        <v>1.2453000003006309E-2</v>
      </c>
      <c r="J32" s="28"/>
      <c r="K32" s="28"/>
      <c r="L32" s="28"/>
      <c r="M32" s="28"/>
      <c r="N32" s="28"/>
      <c r="O32" s="28">
        <f t="shared" ca="1" si="4"/>
        <v>7.1269068056614626E-3</v>
      </c>
      <c r="P32" s="28"/>
      <c r="Q32" s="31">
        <f t="shared" si="5"/>
        <v>12641.838</v>
      </c>
    </row>
    <row r="33" spans="1:32" ht="12.75" customHeight="1">
      <c r="A33" s="58" t="s">
        <v>99</v>
      </c>
      <c r="B33" s="59" t="s">
        <v>64</v>
      </c>
      <c r="C33" s="60">
        <v>27684.240000000002</v>
      </c>
      <c r="D33" s="60" t="s">
        <v>91</v>
      </c>
      <c r="E33" s="35">
        <f t="shared" si="0"/>
        <v>232.00390194011109</v>
      </c>
      <c r="F33" s="28">
        <f t="shared" si="1"/>
        <v>232</v>
      </c>
      <c r="G33" s="28">
        <f t="shared" si="2"/>
        <v>1.8648000004759524E-2</v>
      </c>
      <c r="H33" s="28">
        <f t="shared" si="3"/>
        <v>1.8648000004759524E-2</v>
      </c>
      <c r="J33" s="28"/>
      <c r="K33" s="28"/>
      <c r="L33" s="28"/>
      <c r="M33" s="28"/>
      <c r="N33" s="28"/>
      <c r="O33" s="28">
        <f t="shared" ca="1" si="4"/>
        <v>7.119028163453946E-3</v>
      </c>
      <c r="P33" s="28"/>
      <c r="Q33" s="31">
        <f t="shared" si="5"/>
        <v>12665.740000000002</v>
      </c>
    </row>
    <row r="34" spans="1:32" ht="12.75" customHeight="1">
      <c r="A34" s="58" t="s">
        <v>99</v>
      </c>
      <c r="B34" s="59" t="s">
        <v>64</v>
      </c>
      <c r="C34" s="60">
        <v>27698.578000000001</v>
      </c>
      <c r="D34" s="60" t="s">
        <v>91</v>
      </c>
      <c r="E34" s="35">
        <f t="shared" si="0"/>
        <v>235.00401011809458</v>
      </c>
      <c r="F34" s="28">
        <f t="shared" si="1"/>
        <v>235</v>
      </c>
      <c r="G34" s="28">
        <f t="shared" si="2"/>
        <v>1.9165000001521548E-2</v>
      </c>
      <c r="H34" s="28">
        <f t="shared" si="3"/>
        <v>1.9165000001521548E-2</v>
      </c>
      <c r="J34" s="28"/>
      <c r="K34" s="28"/>
      <c r="L34" s="28"/>
      <c r="M34" s="28"/>
      <c r="N34" s="28"/>
      <c r="O34" s="28">
        <f t="shared" ca="1" si="4"/>
        <v>7.1143009781294356E-3</v>
      </c>
      <c r="P34" s="28"/>
      <c r="Q34" s="31">
        <f t="shared" si="5"/>
        <v>12680.078000000001</v>
      </c>
    </row>
    <row r="35" spans="1:32" ht="12.75" customHeight="1">
      <c r="A35" s="58" t="s">
        <v>99</v>
      </c>
      <c r="B35" s="59" t="s">
        <v>64</v>
      </c>
      <c r="C35" s="60">
        <v>27708.132000000001</v>
      </c>
      <c r="D35" s="60" t="s">
        <v>91</v>
      </c>
      <c r="E35" s="35">
        <f t="shared" si="0"/>
        <v>237.00310577526119</v>
      </c>
      <c r="F35" s="28">
        <f t="shared" si="1"/>
        <v>237</v>
      </c>
      <c r="G35" s="28">
        <f t="shared" si="2"/>
        <v>1.4843000004475471E-2</v>
      </c>
      <c r="H35" s="28">
        <f t="shared" si="3"/>
        <v>1.4843000004475471E-2</v>
      </c>
      <c r="J35" s="28"/>
      <c r="K35" s="28"/>
      <c r="L35" s="28"/>
      <c r="M35" s="28"/>
      <c r="N35" s="28"/>
      <c r="O35" s="28">
        <f t="shared" ca="1" si="4"/>
        <v>7.1111495212464286E-3</v>
      </c>
      <c r="P35" s="28"/>
      <c r="Q35" s="31">
        <f t="shared" si="5"/>
        <v>12689.632000000001</v>
      </c>
    </row>
    <row r="36" spans="1:32" ht="12.75" customHeight="1">
      <c r="A36" s="58" t="s">
        <v>99</v>
      </c>
      <c r="B36" s="59" t="s">
        <v>64</v>
      </c>
      <c r="C36" s="60">
        <v>27722.456999999999</v>
      </c>
      <c r="D36" s="60" t="s">
        <v>91</v>
      </c>
      <c r="E36" s="35">
        <f t="shared" si="0"/>
        <v>240.00049381052452</v>
      </c>
      <c r="F36" s="28">
        <f t="shared" si="1"/>
        <v>240</v>
      </c>
      <c r="G36" s="28">
        <f t="shared" si="2"/>
        <v>2.3599999985890463E-3</v>
      </c>
      <c r="H36" s="28">
        <f t="shared" si="3"/>
        <v>2.3599999985890463E-3</v>
      </c>
      <c r="J36" s="28"/>
      <c r="K36" s="28"/>
      <c r="L36" s="28"/>
      <c r="M36" s="28"/>
      <c r="N36" s="28"/>
      <c r="O36" s="28">
        <f t="shared" ca="1" si="4"/>
        <v>7.1064223359219181E-3</v>
      </c>
      <c r="P36" s="28"/>
      <c r="Q36" s="31">
        <f t="shared" si="5"/>
        <v>12703.956999999999</v>
      </c>
    </row>
    <row r="37" spans="1:32" ht="12.75" customHeight="1">
      <c r="A37" s="58" t="s">
        <v>99</v>
      </c>
      <c r="B37" s="59" t="s">
        <v>64</v>
      </c>
      <c r="C37" s="60">
        <v>27765.46</v>
      </c>
      <c r="D37" s="60" t="s">
        <v>91</v>
      </c>
      <c r="E37" s="35">
        <f t="shared" si="0"/>
        <v>248.99851668525099</v>
      </c>
      <c r="F37" s="28">
        <f t="shared" si="1"/>
        <v>249</v>
      </c>
      <c r="G37" s="28">
        <f t="shared" si="2"/>
        <v>-7.0889999988139607E-3</v>
      </c>
      <c r="H37" s="28">
        <f t="shared" si="3"/>
        <v>-7.0889999988139607E-3</v>
      </c>
      <c r="J37" s="28"/>
      <c r="K37" s="28"/>
      <c r="L37" s="28"/>
      <c r="M37" s="28"/>
      <c r="N37" s="28"/>
      <c r="O37" s="28">
        <f t="shared" ca="1" si="4"/>
        <v>7.0922407799483876E-3</v>
      </c>
      <c r="P37" s="28"/>
      <c r="Q37" s="31">
        <f t="shared" si="5"/>
        <v>12746.96</v>
      </c>
    </row>
    <row r="38" spans="1:32" ht="12.75" customHeight="1">
      <c r="A38" s="58" t="s">
        <v>99</v>
      </c>
      <c r="B38" s="59" t="s">
        <v>64</v>
      </c>
      <c r="C38" s="60">
        <v>27908.857</v>
      </c>
      <c r="D38" s="60" t="s">
        <v>91</v>
      </c>
      <c r="E38" s="35">
        <f t="shared" si="0"/>
        <v>279.00315557479684</v>
      </c>
      <c r="F38" s="28">
        <f t="shared" si="1"/>
        <v>279</v>
      </c>
      <c r="G38" s="28">
        <f t="shared" si="2"/>
        <v>1.5081000001373468E-2</v>
      </c>
      <c r="H38" s="28">
        <f t="shared" si="3"/>
        <v>1.5081000001373468E-2</v>
      </c>
      <c r="J38" s="28"/>
      <c r="K38" s="28"/>
      <c r="L38" s="28"/>
      <c r="M38" s="28"/>
      <c r="N38" s="28"/>
      <c r="O38" s="28">
        <f t="shared" ca="1" si="4"/>
        <v>7.0449689267032866E-3</v>
      </c>
      <c r="P38" s="28"/>
      <c r="Q38" s="31">
        <f t="shared" si="5"/>
        <v>12890.357</v>
      </c>
    </row>
    <row r="39" spans="1:32" ht="12.75" customHeight="1">
      <c r="A39" s="58" t="s">
        <v>150</v>
      </c>
      <c r="B39" s="59" t="s">
        <v>64</v>
      </c>
      <c r="C39" s="60">
        <v>28654.399000000001</v>
      </c>
      <c r="D39" s="60" t="s">
        <v>91</v>
      </c>
      <c r="E39" s="35">
        <f t="shared" si="0"/>
        <v>435.00166661052072</v>
      </c>
      <c r="F39" s="28">
        <f t="shared" si="1"/>
        <v>435</v>
      </c>
      <c r="G39" s="28">
        <f t="shared" si="2"/>
        <v>7.9650000043329783E-3</v>
      </c>
      <c r="H39" s="28">
        <f t="shared" si="3"/>
        <v>7.9650000043329783E-3</v>
      </c>
      <c r="J39" s="28"/>
      <c r="K39" s="28"/>
      <c r="L39" s="28"/>
      <c r="M39" s="28"/>
      <c r="N39" s="28"/>
      <c r="O39" s="28">
        <f t="shared" ca="1" si="4"/>
        <v>6.7991552898287577E-3</v>
      </c>
      <c r="P39" s="28"/>
      <c r="Q39" s="31">
        <f t="shared" si="5"/>
        <v>13635.899000000001</v>
      </c>
    </row>
    <row r="40" spans="1:32" ht="12.75" customHeight="1">
      <c r="A40" s="58" t="s">
        <v>150</v>
      </c>
      <c r="B40" s="59" t="s">
        <v>64</v>
      </c>
      <c r="C40" s="60">
        <v>30585.179</v>
      </c>
      <c r="D40" s="60" t="s">
        <v>91</v>
      </c>
      <c r="E40" s="35">
        <f t="shared" si="0"/>
        <v>839.00144816213594</v>
      </c>
      <c r="F40" s="28">
        <f t="shared" si="1"/>
        <v>839</v>
      </c>
      <c r="G40" s="28">
        <f t="shared" si="2"/>
        <v>6.9210000001476146E-3</v>
      </c>
      <c r="H40" s="28">
        <f t="shared" si="3"/>
        <v>6.9210000001476146E-3</v>
      </c>
      <c r="J40" s="28"/>
      <c r="K40" s="28"/>
      <c r="L40" s="28"/>
      <c r="M40" s="28"/>
      <c r="N40" s="28"/>
      <c r="O40" s="28">
        <f t="shared" ca="1" si="4"/>
        <v>6.1625609994613879E-3</v>
      </c>
      <c r="P40" s="28"/>
      <c r="Q40" s="31">
        <f t="shared" si="5"/>
        <v>15566.679</v>
      </c>
    </row>
    <row r="41" spans="1:32" ht="12.75" customHeight="1">
      <c r="A41" s="58" t="s">
        <v>104</v>
      </c>
      <c r="B41" s="59" t="s">
        <v>64</v>
      </c>
      <c r="C41" s="60">
        <v>31292.51</v>
      </c>
      <c r="D41" s="60" t="s">
        <v>91</v>
      </c>
      <c r="E41" s="35">
        <f t="shared" si="0"/>
        <v>987.0046227779311</v>
      </c>
      <c r="F41" s="28">
        <f t="shared" si="1"/>
        <v>987</v>
      </c>
      <c r="G41" s="28">
        <f t="shared" si="2"/>
        <v>2.2092999999586027E-2</v>
      </c>
      <c r="H41" s="28">
        <f t="shared" si="3"/>
        <v>2.2092999999586027E-2</v>
      </c>
      <c r="J41" s="28"/>
      <c r="K41" s="28"/>
      <c r="L41" s="28"/>
      <c r="M41" s="28"/>
      <c r="N41" s="28"/>
      <c r="O41" s="28">
        <f t="shared" ca="1" si="4"/>
        <v>5.929353190118886E-3</v>
      </c>
      <c r="P41" s="28"/>
      <c r="Q41" s="31">
        <f t="shared" si="5"/>
        <v>16274.009999999998</v>
      </c>
    </row>
    <row r="42" spans="1:32" ht="12.75" customHeight="1">
      <c r="A42" s="58" t="s">
        <v>159</v>
      </c>
      <c r="B42" s="59" t="s">
        <v>64</v>
      </c>
      <c r="C42" s="60">
        <v>35364.334000000003</v>
      </c>
      <c r="D42" s="60" t="s">
        <v>91</v>
      </c>
      <c r="E42" s="35">
        <f t="shared" si="0"/>
        <v>1839.0001927116505</v>
      </c>
      <c r="F42" s="28">
        <f t="shared" si="1"/>
        <v>1839</v>
      </c>
      <c r="G42" s="28">
        <f t="shared" si="2"/>
        <v>9.2100000620121136E-4</v>
      </c>
      <c r="H42" s="28">
        <f t="shared" si="3"/>
        <v>9.2100000620121136E-4</v>
      </c>
      <c r="J42" s="28"/>
      <c r="K42" s="28"/>
      <c r="L42" s="28"/>
      <c r="M42" s="28"/>
      <c r="N42" s="28"/>
      <c r="O42" s="28">
        <f t="shared" ca="1" si="4"/>
        <v>4.5868325579579983E-3</v>
      </c>
      <c r="P42" s="28"/>
      <c r="Q42" s="31">
        <f t="shared" si="5"/>
        <v>20345.834000000003</v>
      </c>
    </row>
    <row r="43" spans="1:32" ht="12.75" customHeight="1">
      <c r="A43" s="58" t="s">
        <v>165</v>
      </c>
      <c r="B43" s="59" t="s">
        <v>64</v>
      </c>
      <c r="C43" s="60">
        <v>36788.421999999999</v>
      </c>
      <c r="D43" s="60" t="s">
        <v>91</v>
      </c>
      <c r="E43" s="35">
        <f t="shared" si="0"/>
        <v>2136.9788546567065</v>
      </c>
      <c r="F43" s="28">
        <f t="shared" si="1"/>
        <v>2137</v>
      </c>
      <c r="H43" s="28"/>
      <c r="J43" s="28"/>
      <c r="K43" s="28"/>
      <c r="L43" s="28"/>
      <c r="M43" s="28"/>
      <c r="N43" s="28"/>
      <c r="O43" s="28">
        <f t="shared" ca="1" si="4"/>
        <v>4.1172654823899884E-3</v>
      </c>
      <c r="P43" s="28"/>
      <c r="Q43" s="31">
        <f t="shared" si="5"/>
        <v>21769.921999999999</v>
      </c>
      <c r="U43" s="28">
        <f>+C43-(C$7+F43*C$8)</f>
        <v>-0.10105699999985518</v>
      </c>
    </row>
    <row r="44" spans="1:32" ht="12.75" customHeight="1">
      <c r="A44" s="58" t="s">
        <v>165</v>
      </c>
      <c r="B44" s="59" t="s">
        <v>64</v>
      </c>
      <c r="C44" s="60">
        <v>36836.355000000003</v>
      </c>
      <c r="D44" s="60" t="s">
        <v>91</v>
      </c>
      <c r="E44" s="35">
        <f t="shared" si="0"/>
        <v>2147.0084393474094</v>
      </c>
      <c r="F44" s="28">
        <f t="shared" si="1"/>
        <v>2147</v>
      </c>
      <c r="H44" s="28"/>
      <c r="J44" s="28"/>
      <c r="K44" s="28"/>
      <c r="L44" s="28"/>
      <c r="M44" s="28"/>
      <c r="N44" s="28"/>
      <c r="O44" s="28">
        <f t="shared" ca="1" si="4"/>
        <v>4.1015081979749544E-3</v>
      </c>
      <c r="P44" s="28"/>
      <c r="Q44" s="31">
        <f t="shared" si="5"/>
        <v>21817.855000000003</v>
      </c>
      <c r="U44" s="28">
        <f>+C44-(C$7+F44*C$8)</f>
        <v>4.0333000004466157E-2</v>
      </c>
    </row>
    <row r="45" spans="1:32" ht="12.75" customHeight="1">
      <c r="A45" s="58" t="s">
        <v>165</v>
      </c>
      <c r="B45" s="59" t="s">
        <v>64</v>
      </c>
      <c r="C45" s="60">
        <v>37027.614000000001</v>
      </c>
      <c r="D45" s="60" t="s">
        <v>91</v>
      </c>
      <c r="E45" s="35">
        <f t="shared" si="0"/>
        <v>2187.0278067635727</v>
      </c>
      <c r="F45" s="28">
        <f t="shared" si="1"/>
        <v>2187</v>
      </c>
      <c r="H45" s="28"/>
      <c r="J45" s="28"/>
      <c r="K45" s="28"/>
      <c r="L45" s="28"/>
      <c r="M45" s="28"/>
      <c r="N45" s="28"/>
      <c r="O45" s="28">
        <f t="shared" ca="1" si="4"/>
        <v>4.0384790603148184E-3</v>
      </c>
      <c r="P45" s="28"/>
      <c r="Q45" s="31">
        <f t="shared" si="5"/>
        <v>22009.114000000001</v>
      </c>
      <c r="U45" s="28">
        <f>+C45-(C$7+F45*C$8)</f>
        <v>0.13289300000178628</v>
      </c>
    </row>
    <row r="46" spans="1:32" ht="12.75" customHeight="1">
      <c r="A46" s="58" t="s">
        <v>165</v>
      </c>
      <c r="B46" s="59" t="s">
        <v>64</v>
      </c>
      <c r="C46" s="60">
        <v>38284.379999999997</v>
      </c>
      <c r="D46" s="60" t="s">
        <v>91</v>
      </c>
      <c r="E46" s="35">
        <f t="shared" si="0"/>
        <v>2449.9957210062598</v>
      </c>
      <c r="F46" s="28">
        <f t="shared" si="1"/>
        <v>2450</v>
      </c>
      <c r="G46" s="28">
        <f t="shared" ref="G46:G60" si="6">+C46-(C$7+F46*C$8)</f>
        <v>-2.0450000003620517E-2</v>
      </c>
      <c r="H46" s="28">
        <f>+G46</f>
        <v>-2.0450000003620517E-2</v>
      </c>
      <c r="J46" s="28"/>
      <c r="K46" s="28"/>
      <c r="L46" s="28"/>
      <c r="M46" s="28"/>
      <c r="N46" s="28"/>
      <c r="O46" s="28">
        <f t="shared" ca="1" si="4"/>
        <v>3.624062480199427E-3</v>
      </c>
      <c r="P46" s="28"/>
      <c r="Q46" s="31">
        <f t="shared" si="5"/>
        <v>23265.879999999997</v>
      </c>
    </row>
    <row r="47" spans="1:32" s="28" customFormat="1" ht="12.75" customHeight="1">
      <c r="A47" s="28" t="s">
        <v>30</v>
      </c>
      <c r="B47" s="29"/>
      <c r="C47" s="32">
        <v>41204.466999999997</v>
      </c>
      <c r="D47" s="30"/>
      <c r="E47" s="28">
        <f t="shared" si="0"/>
        <v>3060.9998282125248</v>
      </c>
      <c r="F47" s="28">
        <f t="shared" si="1"/>
        <v>3061</v>
      </c>
      <c r="G47" s="28">
        <f t="shared" si="6"/>
        <v>-8.2100000145146623E-4</v>
      </c>
      <c r="I47" s="28">
        <f t="shared" ref="I47:I60" si="7">+G47</f>
        <v>-8.2100000145146623E-4</v>
      </c>
      <c r="O47" s="28">
        <f t="shared" ca="1" si="4"/>
        <v>2.6612924024408558E-3</v>
      </c>
      <c r="Q47" s="31">
        <f t="shared" si="5"/>
        <v>26185.966999999997</v>
      </c>
      <c r="AB47" s="28">
        <v>9</v>
      </c>
      <c r="AD47" s="28" t="s">
        <v>29</v>
      </c>
      <c r="AF47" s="28" t="s">
        <v>31</v>
      </c>
    </row>
    <row r="48" spans="1:32" s="28" customFormat="1" ht="12.75" customHeight="1">
      <c r="A48" s="28" t="s">
        <v>30</v>
      </c>
      <c r="B48" s="29"/>
      <c r="C48" s="32">
        <v>41228.36</v>
      </c>
      <c r="D48" s="30"/>
      <c r="E48" s="28">
        <f t="shared" si="0"/>
        <v>3065.9992412894235</v>
      </c>
      <c r="F48" s="28">
        <f t="shared" si="1"/>
        <v>3066</v>
      </c>
      <c r="G48" s="28">
        <f t="shared" si="6"/>
        <v>-3.625999997893814E-3</v>
      </c>
      <c r="I48" s="28">
        <f t="shared" si="7"/>
        <v>-3.625999997893814E-3</v>
      </c>
      <c r="O48" s="28">
        <f t="shared" ca="1" si="4"/>
        <v>2.6534137602333393E-3</v>
      </c>
      <c r="Q48" s="31">
        <f t="shared" si="5"/>
        <v>26209.86</v>
      </c>
      <c r="AB48" s="28">
        <v>14</v>
      </c>
      <c r="AD48" s="28" t="s">
        <v>29</v>
      </c>
      <c r="AF48" s="28" t="s">
        <v>31</v>
      </c>
    </row>
    <row r="49" spans="1:32" s="28" customFormat="1" ht="12.75" customHeight="1">
      <c r="A49" s="28" t="s">
        <v>33</v>
      </c>
      <c r="B49" s="29"/>
      <c r="C49" s="32">
        <v>41228.36</v>
      </c>
      <c r="D49" s="30"/>
      <c r="E49" s="28">
        <f t="shared" si="0"/>
        <v>3065.9992412894235</v>
      </c>
      <c r="F49" s="28">
        <f t="shared" si="1"/>
        <v>3066</v>
      </c>
      <c r="G49" s="28">
        <f t="shared" si="6"/>
        <v>-3.625999997893814E-3</v>
      </c>
      <c r="I49" s="28">
        <f t="shared" si="7"/>
        <v>-3.625999997893814E-3</v>
      </c>
      <c r="O49" s="28">
        <f t="shared" ca="1" si="4"/>
        <v>2.6534137602333393E-3</v>
      </c>
      <c r="Q49" s="31">
        <f t="shared" si="5"/>
        <v>26209.86</v>
      </c>
      <c r="AA49" s="28" t="s">
        <v>32</v>
      </c>
      <c r="AF49" s="28" t="s">
        <v>34</v>
      </c>
    </row>
    <row r="50" spans="1:32" s="28" customFormat="1" ht="12.75" customHeight="1">
      <c r="A50" s="28" t="s">
        <v>35</v>
      </c>
      <c r="B50" s="29"/>
      <c r="C50" s="32">
        <v>41596.362000000001</v>
      </c>
      <c r="D50" s="30"/>
      <c r="E50" s="28">
        <f t="shared" si="0"/>
        <v>3143.0006229126834</v>
      </c>
      <c r="F50" s="28">
        <f t="shared" si="1"/>
        <v>3143</v>
      </c>
      <c r="G50" s="28">
        <f t="shared" si="6"/>
        <v>2.9770000037387945E-3</v>
      </c>
      <c r="I50" s="28">
        <f t="shared" si="7"/>
        <v>2.9770000037387945E-3</v>
      </c>
      <c r="O50" s="28">
        <f t="shared" ca="1" si="4"/>
        <v>2.5320826702375778E-3</v>
      </c>
      <c r="Q50" s="31">
        <f t="shared" si="5"/>
        <v>26577.862000000001</v>
      </c>
      <c r="AA50" s="28" t="s">
        <v>32</v>
      </c>
      <c r="AB50" s="28">
        <v>14</v>
      </c>
      <c r="AD50" s="28" t="s">
        <v>29</v>
      </c>
      <c r="AF50" s="28" t="s">
        <v>31</v>
      </c>
    </row>
    <row r="51" spans="1:32" s="28" customFormat="1" ht="12.75" customHeight="1">
      <c r="A51" s="28" t="s">
        <v>37</v>
      </c>
      <c r="B51" s="29"/>
      <c r="C51" s="32">
        <v>41830.53</v>
      </c>
      <c r="D51" s="30"/>
      <c r="E51" s="28">
        <f t="shared" si="0"/>
        <v>3191.9983444792924</v>
      </c>
      <c r="F51" s="28">
        <f t="shared" si="1"/>
        <v>3192</v>
      </c>
      <c r="G51" s="28">
        <f t="shared" si="6"/>
        <v>-7.9120000009424984E-3</v>
      </c>
      <c r="I51" s="28">
        <f t="shared" si="7"/>
        <v>-7.9120000009424984E-3</v>
      </c>
      <c r="O51" s="28">
        <f t="shared" ca="1" si="4"/>
        <v>2.4548719766039123E-3</v>
      </c>
      <c r="Q51" s="31">
        <f t="shared" si="5"/>
        <v>26812.03</v>
      </c>
      <c r="AA51" s="28" t="s">
        <v>32</v>
      </c>
      <c r="AB51" s="28">
        <v>5</v>
      </c>
      <c r="AD51" s="28" t="s">
        <v>36</v>
      </c>
      <c r="AF51" s="28" t="s">
        <v>31</v>
      </c>
    </row>
    <row r="52" spans="1:32" s="28" customFormat="1" ht="12.75" customHeight="1">
      <c r="A52" s="28" t="s">
        <v>37</v>
      </c>
      <c r="B52" s="29"/>
      <c r="C52" s="32">
        <v>41830.535000000003</v>
      </c>
      <c r="D52" s="30"/>
      <c r="E52" s="28">
        <f t="shared" si="0"/>
        <v>3191.9993906880318</v>
      </c>
      <c r="F52" s="28">
        <f t="shared" si="1"/>
        <v>3192</v>
      </c>
      <c r="G52" s="28">
        <f t="shared" si="6"/>
        <v>-2.9119999962858856E-3</v>
      </c>
      <c r="I52" s="28">
        <f t="shared" si="7"/>
        <v>-2.9119999962858856E-3</v>
      </c>
      <c r="O52" s="28">
        <f t="shared" ca="1" si="4"/>
        <v>2.4548719766039123E-3</v>
      </c>
      <c r="Q52" s="31">
        <f t="shared" si="5"/>
        <v>26812.035000000003</v>
      </c>
      <c r="AA52" s="28" t="s">
        <v>32</v>
      </c>
      <c r="AB52" s="28">
        <v>14</v>
      </c>
      <c r="AD52" s="28" t="s">
        <v>29</v>
      </c>
      <c r="AF52" s="28" t="s">
        <v>31</v>
      </c>
    </row>
    <row r="53" spans="1:32" s="28" customFormat="1" ht="12.75" customHeight="1">
      <c r="A53" s="28" t="s">
        <v>38</v>
      </c>
      <c r="B53" s="29"/>
      <c r="C53" s="32">
        <v>42633.440000000002</v>
      </c>
      <c r="D53" s="30"/>
      <c r="E53" s="28">
        <f t="shared" ref="E53:E86" si="8">+(C53-C$7)/C$8</f>
        <v>3360.0006360949137</v>
      </c>
      <c r="F53" s="28">
        <f t="shared" ref="F53:F84" si="9">ROUND(2*E53,0)/2</f>
        <v>3360</v>
      </c>
      <c r="G53" s="28">
        <f t="shared" si="6"/>
        <v>3.0400000032386743E-3</v>
      </c>
      <c r="I53" s="28">
        <f t="shared" si="7"/>
        <v>3.0400000032386743E-3</v>
      </c>
      <c r="O53" s="28">
        <f t="shared" ref="O53:O86" ca="1" si="10">+C$11+C$12*F53</f>
        <v>2.1901495984313424E-3</v>
      </c>
      <c r="Q53" s="31">
        <f t="shared" ref="Q53:Q86" si="11">+C53-15018.5</f>
        <v>27614.940000000002</v>
      </c>
      <c r="AA53" s="28" t="s">
        <v>32</v>
      </c>
      <c r="AB53" s="28">
        <v>10</v>
      </c>
      <c r="AD53" s="28" t="s">
        <v>36</v>
      </c>
      <c r="AF53" s="28" t="s">
        <v>31</v>
      </c>
    </row>
    <row r="54" spans="1:32" s="28" customFormat="1" ht="12.75" customHeight="1">
      <c r="A54" s="28" t="s">
        <v>39</v>
      </c>
      <c r="B54" s="29"/>
      <c r="C54" s="32">
        <v>42958.434000000001</v>
      </c>
      <c r="D54" s="30"/>
      <c r="E54" s="28">
        <f t="shared" si="8"/>
        <v>3428.0029486347084</v>
      </c>
      <c r="F54" s="28">
        <f t="shared" si="9"/>
        <v>3428</v>
      </c>
      <c r="G54" s="28">
        <f t="shared" si="6"/>
        <v>1.4092000004893634E-2</v>
      </c>
      <c r="I54" s="28">
        <f t="shared" si="7"/>
        <v>1.4092000004893634E-2</v>
      </c>
      <c r="O54" s="28">
        <f t="shared" ca="1" si="10"/>
        <v>2.0830000644091124E-3</v>
      </c>
      <c r="Q54" s="31">
        <f t="shared" si="11"/>
        <v>27939.934000000001</v>
      </c>
      <c r="AA54" s="28" t="s">
        <v>32</v>
      </c>
      <c r="AB54" s="28">
        <v>8</v>
      </c>
      <c r="AD54" s="28" t="s">
        <v>29</v>
      </c>
      <c r="AF54" s="28" t="s">
        <v>31</v>
      </c>
    </row>
    <row r="55" spans="1:32" s="28" customFormat="1" ht="12.75" customHeight="1">
      <c r="A55" s="28" t="s">
        <v>40</v>
      </c>
      <c r="B55" s="29"/>
      <c r="C55" s="32">
        <v>43436.339</v>
      </c>
      <c r="D55" s="30"/>
      <c r="E55" s="28">
        <f t="shared" si="8"/>
        <v>3528.0006260513092</v>
      </c>
      <c r="F55" s="28">
        <f t="shared" si="9"/>
        <v>3528</v>
      </c>
      <c r="G55" s="28">
        <f t="shared" si="6"/>
        <v>2.9920000015408732E-3</v>
      </c>
      <c r="I55" s="28">
        <f t="shared" si="7"/>
        <v>2.9920000015408732E-3</v>
      </c>
      <c r="O55" s="28">
        <f t="shared" ca="1" si="10"/>
        <v>1.9254272202587734E-3</v>
      </c>
      <c r="Q55" s="31">
        <f t="shared" si="11"/>
        <v>28417.839</v>
      </c>
      <c r="AA55" s="28" t="s">
        <v>32</v>
      </c>
      <c r="AB55" s="28">
        <v>9</v>
      </c>
      <c r="AD55" s="28" t="s">
        <v>29</v>
      </c>
      <c r="AF55" s="28" t="s">
        <v>31</v>
      </c>
    </row>
    <row r="56" spans="1:32" s="28" customFormat="1" ht="12.75" customHeight="1">
      <c r="A56" s="28" t="s">
        <v>41</v>
      </c>
      <c r="B56" s="29"/>
      <c r="C56" s="32">
        <v>43713.517999999996</v>
      </c>
      <c r="D56" s="30"/>
      <c r="E56" s="28">
        <f t="shared" si="8"/>
        <v>3585.9980444266257</v>
      </c>
      <c r="F56" s="28">
        <f t="shared" si="9"/>
        <v>3586</v>
      </c>
      <c r="G56" s="28">
        <f t="shared" si="6"/>
        <v>-9.3460000061895698E-3</v>
      </c>
      <c r="I56" s="28">
        <f t="shared" si="7"/>
        <v>-9.3460000061895698E-3</v>
      </c>
      <c r="O56" s="28">
        <f t="shared" ca="1" si="10"/>
        <v>1.8340349706515765E-3</v>
      </c>
      <c r="Q56" s="31">
        <f t="shared" si="11"/>
        <v>28695.017999999996</v>
      </c>
      <c r="AA56" s="28" t="s">
        <v>32</v>
      </c>
      <c r="AB56" s="28">
        <v>7</v>
      </c>
      <c r="AD56" s="28" t="s">
        <v>36</v>
      </c>
      <c r="AF56" s="28" t="s">
        <v>31</v>
      </c>
    </row>
    <row r="57" spans="1:32" s="28" customFormat="1" ht="12.75" customHeight="1">
      <c r="A57" s="28" t="s">
        <v>42</v>
      </c>
      <c r="B57" s="29"/>
      <c r="C57" s="32">
        <v>44129.315999999999</v>
      </c>
      <c r="D57" s="30"/>
      <c r="E57" s="28">
        <f t="shared" si="8"/>
        <v>3673.0003446211585</v>
      </c>
      <c r="F57" s="28">
        <f t="shared" si="9"/>
        <v>3673</v>
      </c>
      <c r="G57" s="28">
        <f t="shared" si="6"/>
        <v>1.6470000045956112E-3</v>
      </c>
      <c r="I57" s="28">
        <f t="shared" si="7"/>
        <v>1.6470000045956112E-3</v>
      </c>
      <c r="O57" s="28">
        <f t="shared" ca="1" si="10"/>
        <v>1.696946596240782E-3</v>
      </c>
      <c r="Q57" s="31">
        <f t="shared" si="11"/>
        <v>29110.815999999999</v>
      </c>
      <c r="AA57" s="28" t="s">
        <v>32</v>
      </c>
      <c r="AB57" s="28">
        <v>9</v>
      </c>
      <c r="AD57" s="28" t="s">
        <v>29</v>
      </c>
      <c r="AF57" s="28" t="s">
        <v>31</v>
      </c>
    </row>
    <row r="58" spans="1:32" s="28" customFormat="1" ht="12.75" customHeight="1">
      <c r="A58" s="28" t="s">
        <v>43</v>
      </c>
      <c r="B58" s="29"/>
      <c r="C58" s="32">
        <v>44540.313999999998</v>
      </c>
      <c r="D58" s="30"/>
      <c r="E58" s="28">
        <f t="shared" si="8"/>
        <v>3758.9982844269107</v>
      </c>
      <c r="F58" s="28">
        <f t="shared" si="9"/>
        <v>3759</v>
      </c>
      <c r="G58" s="28">
        <f t="shared" si="6"/>
        <v>-8.1990000035148114E-3</v>
      </c>
      <c r="I58" s="28">
        <f t="shared" si="7"/>
        <v>-8.1990000035148114E-3</v>
      </c>
      <c r="O58" s="28">
        <f t="shared" ca="1" si="10"/>
        <v>1.5614339502714901E-3</v>
      </c>
      <c r="Q58" s="31">
        <f t="shared" si="11"/>
        <v>29521.813999999998</v>
      </c>
      <c r="AA58" s="28" t="s">
        <v>32</v>
      </c>
      <c r="AB58" s="28">
        <v>11</v>
      </c>
      <c r="AD58" s="28" t="s">
        <v>29</v>
      </c>
      <c r="AF58" s="28" t="s">
        <v>31</v>
      </c>
    </row>
    <row r="59" spans="1:32" s="28" customFormat="1" ht="12.75" customHeight="1">
      <c r="A59" s="28" t="s">
        <v>44</v>
      </c>
      <c r="B59" s="29"/>
      <c r="C59" s="32">
        <v>44707.588000000003</v>
      </c>
      <c r="D59" s="30"/>
      <c r="E59" s="28">
        <f t="shared" si="8"/>
        <v>3793.9989885253926</v>
      </c>
      <c r="F59" s="28">
        <f t="shared" si="9"/>
        <v>3794</v>
      </c>
      <c r="G59" s="28">
        <f t="shared" si="6"/>
        <v>-4.8339999921154231E-3</v>
      </c>
      <c r="I59" s="28">
        <f t="shared" si="7"/>
        <v>-4.8339999921154231E-3</v>
      </c>
      <c r="O59" s="28">
        <f t="shared" ca="1" si="10"/>
        <v>1.5062834548188716E-3</v>
      </c>
      <c r="Q59" s="31">
        <f t="shared" si="11"/>
        <v>29689.088000000003</v>
      </c>
      <c r="AA59" s="28" t="s">
        <v>32</v>
      </c>
      <c r="AB59" s="28">
        <v>6</v>
      </c>
      <c r="AD59" s="28" t="s">
        <v>36</v>
      </c>
      <c r="AF59" s="28" t="s">
        <v>31</v>
      </c>
    </row>
    <row r="60" spans="1:32" s="28" customFormat="1" ht="12.75" customHeight="1">
      <c r="A60" s="28" t="s">
        <v>45</v>
      </c>
      <c r="B60" s="29"/>
      <c r="C60" s="32">
        <v>44841.411999999997</v>
      </c>
      <c r="D60" s="30"/>
      <c r="E60" s="28">
        <f t="shared" si="8"/>
        <v>3822.0005561645648</v>
      </c>
      <c r="F60" s="28">
        <f t="shared" si="9"/>
        <v>3822</v>
      </c>
      <c r="G60" s="28">
        <f t="shared" si="6"/>
        <v>2.657999997609295E-3</v>
      </c>
      <c r="I60" s="28">
        <f t="shared" si="7"/>
        <v>2.657999997609295E-3</v>
      </c>
      <c r="O60" s="28">
        <f t="shared" ca="1" si="10"/>
        <v>1.4621630584567766E-3</v>
      </c>
      <c r="Q60" s="31">
        <f t="shared" si="11"/>
        <v>29822.911999999997</v>
      </c>
      <c r="AA60" s="28" t="s">
        <v>32</v>
      </c>
      <c r="AB60" s="28">
        <v>12</v>
      </c>
      <c r="AD60" s="28" t="s">
        <v>29</v>
      </c>
      <c r="AF60" s="28" t="s">
        <v>31</v>
      </c>
    </row>
    <row r="61" spans="1:32" s="28" customFormat="1" ht="12.75" customHeight="1">
      <c r="A61" s="28" t="s">
        <v>45</v>
      </c>
      <c r="B61" s="33" t="s">
        <v>62</v>
      </c>
      <c r="C61" s="32">
        <v>44865.228999999999</v>
      </c>
      <c r="D61" s="30"/>
      <c r="E61" s="28">
        <f t="shared" si="8"/>
        <v>3826.9840668686406</v>
      </c>
      <c r="F61" s="28">
        <f t="shared" si="9"/>
        <v>3827</v>
      </c>
      <c r="O61" s="28">
        <f t="shared" ca="1" si="10"/>
        <v>1.4542844162492592E-3</v>
      </c>
      <c r="Q61" s="31">
        <f t="shared" si="11"/>
        <v>29846.728999999999</v>
      </c>
      <c r="U61" s="34">
        <v>-7.6146999999764375E-2</v>
      </c>
      <c r="AB61" s="28">
        <v>9</v>
      </c>
      <c r="AD61" s="28" t="s">
        <v>29</v>
      </c>
      <c r="AF61" s="28" t="s">
        <v>31</v>
      </c>
    </row>
    <row r="62" spans="1:32" s="28" customFormat="1" ht="12.75" customHeight="1">
      <c r="A62" s="28" t="s">
        <v>46</v>
      </c>
      <c r="B62" s="29"/>
      <c r="C62" s="32">
        <v>44865.298999999999</v>
      </c>
      <c r="D62" s="30"/>
      <c r="E62" s="28">
        <f t="shared" si="8"/>
        <v>3826.998713790977</v>
      </c>
      <c r="F62" s="28">
        <f t="shared" si="9"/>
        <v>3827</v>
      </c>
      <c r="G62" s="28">
        <f t="shared" ref="G62:G86" si="12">+C62-(C$7+F62*C$8)</f>
        <v>-6.1470000000554137E-3</v>
      </c>
      <c r="I62" s="28">
        <f t="shared" ref="I62:I78" si="13">+G62</f>
        <v>-6.1470000000554137E-3</v>
      </c>
      <c r="O62" s="28">
        <f t="shared" ca="1" si="10"/>
        <v>1.4542844162492592E-3</v>
      </c>
      <c r="Q62" s="31">
        <f t="shared" si="11"/>
        <v>29846.798999999999</v>
      </c>
      <c r="AA62" s="28" t="s">
        <v>32</v>
      </c>
      <c r="AF62" s="28" t="s">
        <v>34</v>
      </c>
    </row>
    <row r="63" spans="1:32" s="28" customFormat="1" ht="12.75" customHeight="1">
      <c r="A63" s="28" t="s">
        <v>47</v>
      </c>
      <c r="B63" s="29"/>
      <c r="C63" s="32">
        <v>45577.402000000002</v>
      </c>
      <c r="D63" s="30"/>
      <c r="E63" s="28">
        <f t="shared" si="8"/>
        <v>3976.0003900266183</v>
      </c>
      <c r="F63" s="28">
        <f t="shared" si="9"/>
        <v>3976</v>
      </c>
      <c r="G63" s="28">
        <f t="shared" si="12"/>
        <v>1.8640000052982941E-3</v>
      </c>
      <c r="I63" s="28">
        <f t="shared" si="13"/>
        <v>1.8640000052982941E-3</v>
      </c>
      <c r="O63" s="28">
        <f t="shared" ca="1" si="10"/>
        <v>1.2195008784652546E-3</v>
      </c>
      <c r="Q63" s="31">
        <f t="shared" si="11"/>
        <v>30558.902000000002</v>
      </c>
      <c r="AA63" s="28" t="s">
        <v>32</v>
      </c>
      <c r="AB63" s="28">
        <v>6</v>
      </c>
      <c r="AD63" s="28" t="s">
        <v>36</v>
      </c>
      <c r="AF63" s="28" t="s">
        <v>31</v>
      </c>
    </row>
    <row r="64" spans="1:32" s="28" customFormat="1" ht="12.75" customHeight="1">
      <c r="A64" s="28" t="s">
        <v>48</v>
      </c>
      <c r="B64" s="29"/>
      <c r="C64" s="32">
        <v>45878.491999999998</v>
      </c>
      <c r="D64" s="30"/>
      <c r="E64" s="28">
        <f t="shared" si="8"/>
        <v>4039.0009878302903</v>
      </c>
      <c r="F64" s="28">
        <f t="shared" si="9"/>
        <v>4039</v>
      </c>
      <c r="G64" s="28">
        <f t="shared" si="12"/>
        <v>4.7209999975166284E-3</v>
      </c>
      <c r="I64" s="28">
        <f t="shared" si="13"/>
        <v>4.7209999975166284E-3</v>
      </c>
      <c r="O64" s="28">
        <f t="shared" ca="1" si="10"/>
        <v>1.1202299866505411E-3</v>
      </c>
      <c r="Q64" s="31">
        <f t="shared" si="11"/>
        <v>30859.991999999998</v>
      </c>
      <c r="AA64" s="28" t="s">
        <v>32</v>
      </c>
      <c r="AB64" s="28">
        <v>11</v>
      </c>
      <c r="AD64" s="28" t="s">
        <v>29</v>
      </c>
      <c r="AF64" s="28" t="s">
        <v>31</v>
      </c>
    </row>
    <row r="65" spans="1:32" s="28" customFormat="1" ht="12.75" customHeight="1">
      <c r="A65" s="28" t="s">
        <v>49</v>
      </c>
      <c r="B65" s="29"/>
      <c r="C65" s="32">
        <v>45945.385999999999</v>
      </c>
      <c r="D65" s="30"/>
      <c r="E65" s="28">
        <f t="shared" si="8"/>
        <v>4052.9980052984192</v>
      </c>
      <c r="F65" s="28">
        <f t="shared" si="9"/>
        <v>4053</v>
      </c>
      <c r="G65" s="28">
        <f t="shared" si="12"/>
        <v>-9.5330000040121377E-3</v>
      </c>
      <c r="I65" s="28">
        <f t="shared" si="13"/>
        <v>-9.5330000040121377E-3</v>
      </c>
      <c r="O65" s="28">
        <f t="shared" ca="1" si="10"/>
        <v>1.0981697884694932E-3</v>
      </c>
      <c r="Q65" s="31">
        <f t="shared" si="11"/>
        <v>30926.885999999999</v>
      </c>
      <c r="AA65" s="28" t="s">
        <v>32</v>
      </c>
      <c r="AB65" s="28">
        <v>9</v>
      </c>
      <c r="AD65" s="28" t="s">
        <v>29</v>
      </c>
      <c r="AF65" s="28" t="s">
        <v>31</v>
      </c>
    </row>
    <row r="66" spans="1:32" s="28" customFormat="1" ht="12.75" customHeight="1">
      <c r="A66" s="28" t="s">
        <v>50</v>
      </c>
      <c r="B66" s="29"/>
      <c r="C66" s="32">
        <v>46270.372000000003</v>
      </c>
      <c r="D66" s="30"/>
      <c r="E66" s="28">
        <f t="shared" si="8"/>
        <v>4120.9986439042341</v>
      </c>
      <c r="F66" s="28">
        <f t="shared" si="9"/>
        <v>4121</v>
      </c>
      <c r="G66" s="28">
        <f t="shared" si="12"/>
        <v>-6.4809999967110343E-3</v>
      </c>
      <c r="I66" s="28">
        <f t="shared" si="13"/>
        <v>-6.4809999967110343E-3</v>
      </c>
      <c r="O66" s="28">
        <f t="shared" ca="1" si="10"/>
        <v>9.9102025444726318E-4</v>
      </c>
      <c r="Q66" s="31">
        <f t="shared" si="11"/>
        <v>31251.872000000003</v>
      </c>
      <c r="AA66" s="28" t="s">
        <v>32</v>
      </c>
      <c r="AB66" s="28">
        <v>9</v>
      </c>
      <c r="AD66" s="28" t="s">
        <v>29</v>
      </c>
      <c r="AF66" s="28" t="s">
        <v>31</v>
      </c>
    </row>
    <row r="67" spans="1:32" s="28" customFormat="1" ht="12.75" customHeight="1">
      <c r="A67" s="28" t="s">
        <v>51</v>
      </c>
      <c r="B67" s="29"/>
      <c r="C67" s="32">
        <v>46657.491000000002</v>
      </c>
      <c r="D67" s="30"/>
      <c r="E67" s="28">
        <f t="shared" si="8"/>
        <v>4202.0001000175562</v>
      </c>
      <c r="F67" s="28">
        <f t="shared" si="9"/>
        <v>4202</v>
      </c>
      <c r="G67" s="28">
        <f t="shared" si="12"/>
        <v>4.780000017490238E-4</v>
      </c>
      <c r="I67" s="28">
        <f t="shared" si="13"/>
        <v>4.780000017490238E-4</v>
      </c>
      <c r="O67" s="28">
        <f t="shared" ca="1" si="10"/>
        <v>8.633862506854887E-4</v>
      </c>
      <c r="Q67" s="31">
        <f t="shared" si="11"/>
        <v>31638.991000000002</v>
      </c>
      <c r="AA67" s="28" t="s">
        <v>32</v>
      </c>
      <c r="AB67" s="28">
        <v>10</v>
      </c>
      <c r="AD67" s="28" t="s">
        <v>36</v>
      </c>
      <c r="AF67" s="28" t="s">
        <v>31</v>
      </c>
    </row>
    <row r="68" spans="1:32" s="28" customFormat="1" ht="12.75" customHeight="1">
      <c r="A68" s="28" t="s">
        <v>52</v>
      </c>
      <c r="B68" s="29"/>
      <c r="C68" s="32">
        <v>46939.461000000003</v>
      </c>
      <c r="D68" s="30"/>
      <c r="E68" s="28">
        <f t="shared" si="8"/>
        <v>4260.9999956059237</v>
      </c>
      <c r="F68" s="28">
        <f t="shared" si="9"/>
        <v>4261</v>
      </c>
      <c r="G68" s="28">
        <f t="shared" si="12"/>
        <v>-2.0999992557335645E-5</v>
      </c>
      <c r="I68" s="28">
        <f t="shared" si="13"/>
        <v>-2.0999992557335645E-5</v>
      </c>
      <c r="O68" s="28">
        <f t="shared" ca="1" si="10"/>
        <v>7.7041827263678829E-4</v>
      </c>
      <c r="Q68" s="31">
        <f t="shared" si="11"/>
        <v>31920.961000000003</v>
      </c>
      <c r="AA68" s="28" t="s">
        <v>32</v>
      </c>
      <c r="AB68" s="28">
        <v>6</v>
      </c>
      <c r="AD68" s="28" t="s">
        <v>36</v>
      </c>
      <c r="AF68" s="28" t="s">
        <v>31</v>
      </c>
    </row>
    <row r="69" spans="1:32" s="28" customFormat="1" ht="12.75" customHeight="1">
      <c r="A69" s="28" t="s">
        <v>53</v>
      </c>
      <c r="B69" s="29"/>
      <c r="C69" s="32">
        <v>47350.468999999997</v>
      </c>
      <c r="D69" s="30"/>
      <c r="E69" s="28">
        <f t="shared" si="8"/>
        <v>4347.0000278291518</v>
      </c>
      <c r="F69" s="28">
        <f t="shared" si="9"/>
        <v>4347</v>
      </c>
      <c r="G69" s="28">
        <f t="shared" si="12"/>
        <v>1.3299999409355223E-4</v>
      </c>
      <c r="I69" s="28">
        <f t="shared" si="13"/>
        <v>1.3299999409355223E-4</v>
      </c>
      <c r="O69" s="28">
        <f t="shared" ca="1" si="10"/>
        <v>6.3490562666749725E-4</v>
      </c>
      <c r="Q69" s="31">
        <f t="shared" si="11"/>
        <v>32331.968999999997</v>
      </c>
      <c r="AA69" s="28" t="s">
        <v>32</v>
      </c>
      <c r="AB69" s="28">
        <v>5</v>
      </c>
      <c r="AD69" s="28" t="s">
        <v>36</v>
      </c>
      <c r="AF69" s="28" t="s">
        <v>31</v>
      </c>
    </row>
    <row r="70" spans="1:32" s="28" customFormat="1" ht="12.75" customHeight="1">
      <c r="A70" s="28" t="s">
        <v>54</v>
      </c>
      <c r="B70" s="29"/>
      <c r="C70" s="32">
        <v>47742.372000000003</v>
      </c>
      <c r="D70" s="30"/>
      <c r="E70" s="28">
        <f t="shared" si="8"/>
        <v>4429.0024964632921</v>
      </c>
      <c r="F70" s="28">
        <f t="shared" si="9"/>
        <v>4429</v>
      </c>
      <c r="G70" s="28">
        <f t="shared" si="12"/>
        <v>1.1931000000913627E-2</v>
      </c>
      <c r="I70" s="28">
        <f t="shared" si="13"/>
        <v>1.1931000000913627E-2</v>
      </c>
      <c r="O70" s="28">
        <f t="shared" ca="1" si="10"/>
        <v>5.0569589446421929E-4</v>
      </c>
      <c r="Q70" s="31">
        <f t="shared" si="11"/>
        <v>32723.872000000003</v>
      </c>
      <c r="AA70" s="28" t="s">
        <v>32</v>
      </c>
      <c r="AB70" s="28">
        <v>6</v>
      </c>
      <c r="AD70" s="28" t="s">
        <v>36</v>
      </c>
      <c r="AF70" s="28" t="s">
        <v>31</v>
      </c>
    </row>
    <row r="71" spans="1:32" ht="12.75" customHeight="1">
      <c r="A71" s="58" t="s">
        <v>253</v>
      </c>
      <c r="B71" s="59" t="s">
        <v>64</v>
      </c>
      <c r="C71" s="60">
        <v>47761.497000000003</v>
      </c>
      <c r="D71" s="60" t="s">
        <v>91</v>
      </c>
      <c r="E71" s="35">
        <f t="shared" si="8"/>
        <v>4433.0042448873355</v>
      </c>
      <c r="F71" s="28">
        <f t="shared" si="9"/>
        <v>4433</v>
      </c>
      <c r="G71" s="28">
        <f t="shared" si="12"/>
        <v>2.0287000006646849E-2</v>
      </c>
      <c r="H71" s="28"/>
      <c r="I71" s="28">
        <f t="shared" si="13"/>
        <v>2.0287000006646849E-2</v>
      </c>
      <c r="J71" s="28"/>
      <c r="K71" s="28"/>
      <c r="L71" s="28"/>
      <c r="M71" s="28"/>
      <c r="N71" s="28"/>
      <c r="O71" s="28">
        <f t="shared" ca="1" si="10"/>
        <v>4.9939298069820535E-4</v>
      </c>
      <c r="P71" s="28"/>
      <c r="Q71" s="31">
        <f t="shared" si="11"/>
        <v>32742.997000000003</v>
      </c>
    </row>
    <row r="72" spans="1:32" s="28" customFormat="1" ht="12.75" customHeight="1">
      <c r="A72" s="28" t="s">
        <v>55</v>
      </c>
      <c r="B72" s="29"/>
      <c r="C72" s="32">
        <v>48043.445</v>
      </c>
      <c r="D72" s="30"/>
      <c r="E72" s="28">
        <f t="shared" si="8"/>
        <v>4491.9995371572541</v>
      </c>
      <c r="F72" s="28">
        <f t="shared" si="9"/>
        <v>4492</v>
      </c>
      <c r="G72" s="28">
        <f t="shared" si="12"/>
        <v>-2.2119999994174577E-3</v>
      </c>
      <c r="I72" s="28">
        <f t="shared" si="13"/>
        <v>-2.2119999994174577E-3</v>
      </c>
      <c r="O72" s="28">
        <f t="shared" ca="1" si="10"/>
        <v>4.064250026495058E-4</v>
      </c>
      <c r="Q72" s="31">
        <f t="shared" si="11"/>
        <v>33024.945</v>
      </c>
      <c r="AA72" s="28" t="s">
        <v>32</v>
      </c>
      <c r="AB72" s="28">
        <v>9</v>
      </c>
      <c r="AD72" s="28" t="s">
        <v>29</v>
      </c>
      <c r="AF72" s="28" t="s">
        <v>31</v>
      </c>
    </row>
    <row r="73" spans="1:32" s="28" customFormat="1" ht="12.75" customHeight="1">
      <c r="A73" s="28" t="s">
        <v>56</v>
      </c>
      <c r="B73" s="29"/>
      <c r="C73" s="32">
        <v>48086.444000000003</v>
      </c>
      <c r="D73" s="30"/>
      <c r="E73" s="28">
        <f t="shared" si="8"/>
        <v>4500.9967230649909</v>
      </c>
      <c r="F73" s="28">
        <f t="shared" si="9"/>
        <v>4501</v>
      </c>
      <c r="G73" s="28">
        <f t="shared" si="12"/>
        <v>-1.5660999997635372E-2</v>
      </c>
      <c r="I73" s="28">
        <f t="shared" si="13"/>
        <v>-1.5660999997635372E-2</v>
      </c>
      <c r="O73" s="28">
        <f t="shared" ca="1" si="10"/>
        <v>3.9224344667597444E-4</v>
      </c>
      <c r="Q73" s="31">
        <f t="shared" si="11"/>
        <v>33067.944000000003</v>
      </c>
      <c r="AA73" s="28" t="s">
        <v>32</v>
      </c>
      <c r="AB73" s="28">
        <v>9</v>
      </c>
      <c r="AD73" s="28" t="s">
        <v>29</v>
      </c>
      <c r="AF73" s="28" t="s">
        <v>31</v>
      </c>
    </row>
    <row r="74" spans="1:32" s="28" customFormat="1" ht="12.75" customHeight="1">
      <c r="A74" s="28" t="s">
        <v>57</v>
      </c>
      <c r="B74" s="29"/>
      <c r="C74" s="32">
        <v>48497.447</v>
      </c>
      <c r="D74" s="30">
        <v>8.0000000000000002E-3</v>
      </c>
      <c r="E74" s="28">
        <f t="shared" si="8"/>
        <v>4586.9957090794805</v>
      </c>
      <c r="F74" s="28">
        <f t="shared" si="9"/>
        <v>4587</v>
      </c>
      <c r="G74" s="28">
        <f t="shared" si="12"/>
        <v>-2.0506999993813224E-2</v>
      </c>
      <c r="I74" s="28">
        <f t="shared" si="13"/>
        <v>-2.0506999993813224E-2</v>
      </c>
      <c r="O74" s="28">
        <f t="shared" ca="1" si="10"/>
        <v>2.567308007066834E-4</v>
      </c>
      <c r="Q74" s="31">
        <f t="shared" si="11"/>
        <v>33478.947</v>
      </c>
      <c r="AA74" s="28" t="s">
        <v>32</v>
      </c>
      <c r="AB74" s="28">
        <v>16</v>
      </c>
      <c r="AD74" s="28" t="s">
        <v>29</v>
      </c>
      <c r="AF74" s="28" t="s">
        <v>31</v>
      </c>
    </row>
    <row r="75" spans="1:32" s="28" customFormat="1" ht="12.75" customHeight="1">
      <c r="A75" s="35" t="s">
        <v>58</v>
      </c>
      <c r="B75" s="36"/>
      <c r="C75" s="37">
        <v>49147.436999999998</v>
      </c>
      <c r="D75" s="38">
        <v>5.0000000000000001E-3</v>
      </c>
      <c r="E75" s="35">
        <f t="shared" si="8"/>
        <v>4723.0007526425661</v>
      </c>
      <c r="F75" s="28">
        <f t="shared" si="9"/>
        <v>4723</v>
      </c>
      <c r="G75" s="28">
        <f t="shared" si="12"/>
        <v>3.5969999953522347E-3</v>
      </c>
      <c r="I75" s="28">
        <f t="shared" si="13"/>
        <v>3.5969999953522347E-3</v>
      </c>
      <c r="O75" s="28">
        <f t="shared" ca="1" si="10"/>
        <v>4.243173266222245E-5</v>
      </c>
      <c r="Q75" s="31">
        <f t="shared" si="11"/>
        <v>34128.936999999998</v>
      </c>
      <c r="AA75" s="28" t="s">
        <v>32</v>
      </c>
      <c r="AB75" s="28">
        <v>14</v>
      </c>
      <c r="AD75" s="28" t="s">
        <v>29</v>
      </c>
      <c r="AF75" s="28" t="s">
        <v>31</v>
      </c>
    </row>
    <row r="76" spans="1:32" s="28" customFormat="1" ht="12.75" customHeight="1">
      <c r="A76" s="35" t="s">
        <v>59</v>
      </c>
      <c r="B76" s="36"/>
      <c r="C76" s="37">
        <v>49859.527000000002</v>
      </c>
      <c r="D76" s="38">
        <v>8.0000000000000002E-3</v>
      </c>
      <c r="E76" s="35">
        <f t="shared" si="8"/>
        <v>4871.9997087354877</v>
      </c>
      <c r="F76" s="28">
        <f t="shared" si="9"/>
        <v>4872</v>
      </c>
      <c r="G76" s="28">
        <f t="shared" si="12"/>
        <v>-1.3919999983045273E-3</v>
      </c>
      <c r="I76" s="28">
        <f t="shared" si="13"/>
        <v>-1.3919999983045273E-3</v>
      </c>
      <c r="O76" s="28">
        <f t="shared" ca="1" si="10"/>
        <v>-1.9235180512178294E-4</v>
      </c>
      <c r="Q76" s="31">
        <f t="shared" si="11"/>
        <v>34841.027000000002</v>
      </c>
      <c r="AA76" s="28" t="s">
        <v>32</v>
      </c>
      <c r="AB76" s="28">
        <v>6</v>
      </c>
      <c r="AD76" s="28" t="s">
        <v>36</v>
      </c>
      <c r="AF76" s="28" t="s">
        <v>31</v>
      </c>
    </row>
    <row r="77" spans="1:32" s="28" customFormat="1" ht="12.75" customHeight="1">
      <c r="A77" s="35" t="s">
        <v>60</v>
      </c>
      <c r="B77" s="36"/>
      <c r="C77" s="37">
        <v>50337.432000000001</v>
      </c>
      <c r="D77" s="38">
        <v>5.0000000000000001E-3</v>
      </c>
      <c r="E77" s="35">
        <f t="shared" si="8"/>
        <v>4971.9973861520884</v>
      </c>
      <c r="F77" s="28">
        <f t="shared" si="9"/>
        <v>4972</v>
      </c>
      <c r="G77" s="28">
        <f t="shared" si="12"/>
        <v>-1.2491999994381331E-2</v>
      </c>
      <c r="I77" s="28">
        <f t="shared" si="13"/>
        <v>-1.2491999994381331E-2</v>
      </c>
      <c r="O77" s="28">
        <f t="shared" ca="1" si="10"/>
        <v>-3.499246492721219E-4</v>
      </c>
      <c r="Q77" s="31">
        <f t="shared" si="11"/>
        <v>35318.932000000001</v>
      </c>
      <c r="AA77" s="28" t="s">
        <v>32</v>
      </c>
      <c r="AB77" s="28">
        <v>13</v>
      </c>
      <c r="AD77" s="28" t="s">
        <v>29</v>
      </c>
      <c r="AF77" s="28" t="s">
        <v>31</v>
      </c>
    </row>
    <row r="78" spans="1:32" s="28" customFormat="1" ht="12.75" customHeight="1">
      <c r="A78" s="35" t="s">
        <v>61</v>
      </c>
      <c r="B78" s="36"/>
      <c r="C78" s="37">
        <v>50638.51</v>
      </c>
      <c r="D78" s="38">
        <v>4.0000000000000001E-3</v>
      </c>
      <c r="E78" s="35">
        <f t="shared" si="8"/>
        <v>5034.9954730547897</v>
      </c>
      <c r="F78" s="28">
        <f t="shared" si="9"/>
        <v>5035</v>
      </c>
      <c r="G78" s="28">
        <f t="shared" si="12"/>
        <v>-2.1634999997331761E-2</v>
      </c>
      <c r="I78" s="28">
        <f t="shared" si="13"/>
        <v>-2.1634999997331761E-2</v>
      </c>
      <c r="O78" s="28">
        <f t="shared" ca="1" si="10"/>
        <v>-4.4919554108683452E-4</v>
      </c>
      <c r="Q78" s="31">
        <f t="shared" si="11"/>
        <v>35620.01</v>
      </c>
      <c r="AA78" s="28" t="s">
        <v>32</v>
      </c>
      <c r="AB78" s="28">
        <v>9</v>
      </c>
      <c r="AD78" s="28" t="s">
        <v>36</v>
      </c>
      <c r="AF78" s="28" t="s">
        <v>31</v>
      </c>
    </row>
    <row r="79" spans="1:32" s="28" customFormat="1" ht="12.75" customHeight="1">
      <c r="A79" s="35" t="s">
        <v>63</v>
      </c>
      <c r="B79" s="36" t="s">
        <v>64</v>
      </c>
      <c r="C79" s="39">
        <v>51288.494100000004</v>
      </c>
      <c r="D79" s="39">
        <v>1.9E-3</v>
      </c>
      <c r="E79" s="35">
        <f t="shared" si="8"/>
        <v>5170.999282091565</v>
      </c>
      <c r="F79" s="28">
        <f t="shared" si="9"/>
        <v>5171</v>
      </c>
      <c r="G79" s="28">
        <f t="shared" si="12"/>
        <v>-3.4309999973629601E-3</v>
      </c>
      <c r="K79" s="28">
        <f>+G79</f>
        <v>-3.4309999973629601E-3</v>
      </c>
      <c r="O79" s="28">
        <f t="shared" ca="1" si="10"/>
        <v>-6.6349460913129633E-4</v>
      </c>
      <c r="Q79" s="31">
        <f t="shared" si="11"/>
        <v>36269.994100000004</v>
      </c>
    </row>
    <row r="80" spans="1:32" ht="12.75" customHeight="1">
      <c r="A80" s="58" t="s">
        <v>293</v>
      </c>
      <c r="B80" s="59" t="s">
        <v>64</v>
      </c>
      <c r="C80" s="60">
        <v>54600.454400000002</v>
      </c>
      <c r="D80" s="60" t="s">
        <v>91</v>
      </c>
      <c r="E80" s="35">
        <f t="shared" si="8"/>
        <v>5863.9996434520626</v>
      </c>
      <c r="F80" s="28">
        <f t="shared" si="9"/>
        <v>5864</v>
      </c>
      <c r="G80" s="28">
        <f t="shared" si="12"/>
        <v>-1.7039999947883189E-3</v>
      </c>
      <c r="H80" s="28"/>
      <c r="I80" s="28">
        <f>+G80</f>
        <v>-1.7039999947883189E-3</v>
      </c>
      <c r="J80" s="28"/>
      <c r="K80" s="28"/>
      <c r="L80" s="28"/>
      <c r="M80" s="28"/>
      <c r="N80" s="28"/>
      <c r="O80" s="28">
        <f t="shared" ca="1" si="10"/>
        <v>-1.7554744190931455E-3</v>
      </c>
      <c r="P80" s="28"/>
      <c r="Q80" s="31">
        <f t="shared" si="11"/>
        <v>39581.954400000002</v>
      </c>
    </row>
    <row r="81" spans="1:18" s="28" customFormat="1" ht="12.75" customHeight="1">
      <c r="A81" s="40" t="s">
        <v>74</v>
      </c>
      <c r="B81" s="41" t="s">
        <v>64</v>
      </c>
      <c r="C81" s="40">
        <v>54600.457000000002</v>
      </c>
      <c r="D81" s="40">
        <v>6.9999999999999999E-4</v>
      </c>
      <c r="E81" s="35">
        <f t="shared" si="8"/>
        <v>5864.0001874806067</v>
      </c>
      <c r="F81" s="28">
        <f t="shared" si="9"/>
        <v>5864</v>
      </c>
      <c r="G81" s="28">
        <f t="shared" si="12"/>
        <v>8.9600000501377508E-4</v>
      </c>
      <c r="J81" s="28">
        <f t="shared" ref="J81:J86" si="14">+G81</f>
        <v>8.9600000501377508E-4</v>
      </c>
      <c r="O81" s="28">
        <f t="shared" ca="1" si="10"/>
        <v>-1.7554744190931455E-3</v>
      </c>
      <c r="Q81" s="31">
        <f t="shared" si="11"/>
        <v>39581.957000000002</v>
      </c>
    </row>
    <row r="82" spans="1:18" s="28" customFormat="1" ht="12.75" customHeight="1">
      <c r="A82" s="62" t="s">
        <v>79</v>
      </c>
      <c r="B82" s="62"/>
      <c r="C82" s="40">
        <v>55379.464800000002</v>
      </c>
      <c r="D82" s="40">
        <v>2.8E-3</v>
      </c>
      <c r="E82" s="35">
        <f t="shared" si="8"/>
        <v>6027.0011409952504</v>
      </c>
      <c r="F82" s="28">
        <f t="shared" si="9"/>
        <v>6027</v>
      </c>
      <c r="G82" s="28">
        <f t="shared" si="12"/>
        <v>5.4530000052182004E-3</v>
      </c>
      <c r="J82" s="28">
        <f t="shared" si="14"/>
        <v>5.4530000052182004E-3</v>
      </c>
      <c r="O82" s="28">
        <f t="shared" ca="1" si="10"/>
        <v>-2.012318155058198E-3</v>
      </c>
      <c r="Q82" s="31">
        <f t="shared" si="11"/>
        <v>40360.964800000002</v>
      </c>
    </row>
    <row r="83" spans="1:18" s="28" customFormat="1" ht="12.75" customHeight="1">
      <c r="A83" s="62" t="s">
        <v>75</v>
      </c>
      <c r="B83" s="41" t="s">
        <v>64</v>
      </c>
      <c r="C83" s="40">
        <v>56072.439200000001</v>
      </c>
      <c r="D83" s="40">
        <v>3.2000000000000002E-3</v>
      </c>
      <c r="E83" s="35">
        <f t="shared" si="8"/>
        <v>6172.0003155365557</v>
      </c>
      <c r="F83" s="28">
        <f t="shared" si="9"/>
        <v>6172</v>
      </c>
      <c r="G83" s="28">
        <f t="shared" si="12"/>
        <v>1.5080000011948869E-3</v>
      </c>
      <c r="J83" s="28">
        <f t="shared" si="14"/>
        <v>1.5080000011948869E-3</v>
      </c>
      <c r="O83" s="28">
        <f t="shared" ca="1" si="10"/>
        <v>-2.2407987790761894E-3</v>
      </c>
      <c r="Q83" s="31">
        <f t="shared" si="11"/>
        <v>41053.939200000001</v>
      </c>
    </row>
    <row r="84" spans="1:18" s="28" customFormat="1" ht="12.75" customHeight="1">
      <c r="A84" s="40" t="s">
        <v>76</v>
      </c>
      <c r="B84" s="41" t="s">
        <v>64</v>
      </c>
      <c r="C84" s="40">
        <v>56483.455000000002</v>
      </c>
      <c r="D84" s="40">
        <v>7.4000000000000003E-3</v>
      </c>
      <c r="E84" s="35">
        <f t="shared" si="8"/>
        <v>6258.0019798454168</v>
      </c>
      <c r="F84" s="28">
        <f t="shared" si="9"/>
        <v>6258</v>
      </c>
      <c r="G84" s="28">
        <f t="shared" si="12"/>
        <v>9.4620000018039718E-3</v>
      </c>
      <c r="J84" s="28">
        <f t="shared" si="14"/>
        <v>9.4620000018039718E-3</v>
      </c>
      <c r="O84" s="28">
        <f t="shared" ca="1" si="10"/>
        <v>-2.3763114250454805E-3</v>
      </c>
      <c r="Q84" s="31">
        <f t="shared" si="11"/>
        <v>41464.955000000002</v>
      </c>
    </row>
    <row r="85" spans="1:18" s="28" customFormat="1" ht="12.75" customHeight="1">
      <c r="A85" s="63" t="s">
        <v>80</v>
      </c>
      <c r="B85" s="64" t="s">
        <v>64</v>
      </c>
      <c r="C85" s="63">
        <v>56808.435899999997</v>
      </c>
      <c r="D85" s="63">
        <v>4.7000000000000002E-3</v>
      </c>
      <c r="E85" s="35">
        <f t="shared" si="8"/>
        <v>6326.0015513183162</v>
      </c>
      <c r="F85" s="28">
        <f>ROUND(2*E85,0)/2</f>
        <v>6326</v>
      </c>
      <c r="G85" s="28">
        <f t="shared" si="12"/>
        <v>7.4139999924227595E-3</v>
      </c>
      <c r="J85" s="28">
        <f t="shared" si="14"/>
        <v>7.4139999924227595E-3</v>
      </c>
      <c r="O85" s="28">
        <f t="shared" ca="1" si="10"/>
        <v>-2.4834609590677122E-3</v>
      </c>
      <c r="Q85" s="31">
        <f t="shared" si="11"/>
        <v>41789.935899999997</v>
      </c>
    </row>
    <row r="86" spans="1:18" ht="12.75" customHeight="1">
      <c r="A86" s="65" t="s">
        <v>325</v>
      </c>
      <c r="B86" s="41"/>
      <c r="C86" s="40">
        <v>57176.4277</v>
      </c>
      <c r="D86" s="40">
        <v>5.0000000000000001E-3</v>
      </c>
      <c r="E86" s="35">
        <f t="shared" si="8"/>
        <v>6403.000798675751</v>
      </c>
      <c r="F86" s="28">
        <f>ROUND(2*E86,0)/2</f>
        <v>6403</v>
      </c>
      <c r="G86" s="28">
        <f t="shared" si="12"/>
        <v>3.8170000043464825E-3</v>
      </c>
      <c r="H86" s="28"/>
      <c r="J86" s="28">
        <f t="shared" si="14"/>
        <v>3.8170000043464825E-3</v>
      </c>
      <c r="K86" s="28"/>
      <c r="L86" s="28"/>
      <c r="M86" s="28"/>
      <c r="N86" s="28"/>
      <c r="O86" s="28">
        <f t="shared" ca="1" si="10"/>
        <v>-2.6047920490634719E-3</v>
      </c>
      <c r="P86" s="28"/>
      <c r="Q86" s="31">
        <f t="shared" si="11"/>
        <v>42157.9277</v>
      </c>
      <c r="R86" s="28"/>
    </row>
    <row r="87" spans="1:18" ht="12.75" customHeight="1">
      <c r="A87" s="67" t="s">
        <v>327</v>
      </c>
      <c r="B87" s="68" t="s">
        <v>64</v>
      </c>
      <c r="C87" s="69">
        <v>57654.348689999999</v>
      </c>
      <c r="D87" s="69">
        <v>8.0000000000000004E-4</v>
      </c>
      <c r="E87" s="35">
        <f>+(C87-C$7)/C$8</f>
        <v>6503.001821867897</v>
      </c>
      <c r="F87" s="28">
        <f>ROUND(2*E87,0)/2</f>
        <v>6503</v>
      </c>
      <c r="G87" s="28">
        <f>+C87-(C$7+F87*C$8)</f>
        <v>8.7070000008679926E-3</v>
      </c>
      <c r="H87" s="28"/>
      <c r="K87" s="28">
        <f>+G87</f>
        <v>8.7070000008679926E-3</v>
      </c>
      <c r="L87" s="28"/>
      <c r="M87" s="28"/>
      <c r="N87" s="28"/>
      <c r="O87" s="28">
        <f ca="1">+C$11+C$12*F87</f>
        <v>-2.7623648932138117E-3</v>
      </c>
      <c r="P87" s="28"/>
      <c r="Q87" s="31">
        <f>+C87-15018.5</f>
        <v>42635.848689999999</v>
      </c>
    </row>
    <row r="88" spans="1:18" ht="12.75" customHeight="1">
      <c r="A88" s="66" t="s">
        <v>0</v>
      </c>
      <c r="B88" s="70" t="s">
        <v>64</v>
      </c>
      <c r="C88" s="70">
        <v>57912.425000000003</v>
      </c>
      <c r="D88" s="70">
        <v>4.8999999999999998E-3</v>
      </c>
      <c r="E88" s="35">
        <f>+(C88-C$7)/C$8</f>
        <v>6557.0021600025621</v>
      </c>
      <c r="F88" s="28">
        <f>ROUND(2*E88,0)/2</f>
        <v>6557</v>
      </c>
      <c r="G88" s="28">
        <f>+C88-(C$7+F88*C$8)</f>
        <v>1.0323000002244953E-2</v>
      </c>
      <c r="H88" s="28"/>
      <c r="K88" s="28">
        <f>+G88</f>
        <v>1.0323000002244953E-2</v>
      </c>
      <c r="L88" s="28"/>
      <c r="M88" s="28"/>
      <c r="N88" s="28"/>
      <c r="O88" s="28">
        <f ca="1">+C$11+C$12*F88</f>
        <v>-2.8474542290549947E-3</v>
      </c>
      <c r="P88" s="28"/>
      <c r="Q88" s="31">
        <f>+C88-15018.5</f>
        <v>42893.925000000003</v>
      </c>
    </row>
    <row r="89" spans="1:18" ht="12.75" customHeight="1">
      <c r="A89" s="71" t="s">
        <v>328</v>
      </c>
      <c r="B89" s="72" t="s">
        <v>64</v>
      </c>
      <c r="C89" s="73">
        <v>59384.402199999997</v>
      </c>
      <c r="D89" s="71">
        <v>3.8999999999999998E-3</v>
      </c>
      <c r="E89" s="35">
        <f>+(C89-C$7)/C$8</f>
        <v>6865.0012418497718</v>
      </c>
      <c r="F89" s="28">
        <f>ROUND(2*E89,0)/2</f>
        <v>6865</v>
      </c>
      <c r="G89" s="28">
        <f>+C89-(C$7+F89*C$8)</f>
        <v>5.934999993769452E-3</v>
      </c>
      <c r="H89" s="28"/>
      <c r="K89" s="28">
        <f>+G89</f>
        <v>5.934999993769452E-3</v>
      </c>
      <c r="L89" s="28"/>
      <c r="M89" s="28"/>
      <c r="N89" s="28"/>
      <c r="O89" s="28">
        <f ca="1">+C$11+C$12*F89</f>
        <v>-3.3327785890380386E-3</v>
      </c>
      <c r="P89" s="28"/>
      <c r="Q89" s="31">
        <f>+C89-15018.5</f>
        <v>44365.902199999997</v>
      </c>
    </row>
    <row r="90" spans="1:18" ht="12.75" customHeight="1">
      <c r="A90" s="65"/>
      <c r="B90" s="41"/>
      <c r="C90" s="40"/>
      <c r="D90" s="40"/>
      <c r="E90" s="65"/>
    </row>
    <row r="91" spans="1:18" ht="12.75" customHeight="1">
      <c r="C91" s="9"/>
      <c r="D91" s="9"/>
    </row>
    <row r="92" spans="1:18" ht="12.75" customHeight="1">
      <c r="C92" s="9"/>
      <c r="D92" s="9"/>
    </row>
    <row r="93" spans="1:18" ht="12.75" customHeight="1">
      <c r="C93" s="9"/>
      <c r="D93" s="9"/>
    </row>
    <row r="94" spans="1:18" ht="12.75" customHeight="1">
      <c r="C94" s="9"/>
      <c r="D94" s="9"/>
    </row>
    <row r="95" spans="1:18" ht="12.75" customHeight="1">
      <c r="C95" s="9"/>
      <c r="D95" s="9"/>
    </row>
    <row r="96" spans="1:18" ht="12.75" customHeight="1">
      <c r="C96" s="9"/>
      <c r="D96" s="9"/>
    </row>
    <row r="97" spans="3:4" ht="12.75" customHeight="1">
      <c r="C97" s="9"/>
      <c r="D97" s="9"/>
    </row>
    <row r="98" spans="3:4" ht="12.75" customHeight="1">
      <c r="C98" s="9"/>
      <c r="D98" s="9"/>
    </row>
    <row r="99" spans="3:4" ht="12.75" customHeight="1">
      <c r="C99" s="9"/>
      <c r="D99" s="9"/>
    </row>
    <row r="100" spans="3:4" ht="12.75" customHeight="1">
      <c r="C100" s="9"/>
      <c r="D100" s="9"/>
    </row>
    <row r="101" spans="3:4" ht="12.75" customHeight="1">
      <c r="C101" s="9"/>
      <c r="D101" s="9"/>
    </row>
    <row r="102" spans="3:4" ht="12.75" customHeight="1">
      <c r="C102" s="9"/>
      <c r="D102" s="9"/>
    </row>
    <row r="103" spans="3:4" ht="12.75" customHeight="1">
      <c r="C103" s="9"/>
      <c r="D103" s="9"/>
    </row>
    <row r="104" spans="3:4" ht="12.75" customHeight="1">
      <c r="C104" s="9"/>
      <c r="D104" s="9"/>
    </row>
    <row r="105" spans="3:4" ht="12.75" customHeight="1">
      <c r="C105" s="9"/>
      <c r="D105" s="9"/>
    </row>
    <row r="106" spans="3:4" ht="12.75" customHeight="1">
      <c r="C106" s="9"/>
      <c r="D106" s="9"/>
    </row>
    <row r="107" spans="3:4" ht="12.75" customHeight="1">
      <c r="C107" s="9"/>
      <c r="D107" s="9"/>
    </row>
    <row r="108" spans="3:4" ht="12.75" customHeight="1">
      <c r="C108" s="9"/>
      <c r="D108" s="9"/>
    </row>
    <row r="109" spans="3:4" ht="12.75" customHeight="1">
      <c r="C109" s="9"/>
      <c r="D109" s="9"/>
    </row>
    <row r="110" spans="3:4" ht="12.75" customHeight="1">
      <c r="C110" s="9"/>
      <c r="D110" s="9"/>
    </row>
    <row r="111" spans="3:4" ht="12.75" customHeight="1">
      <c r="C111" s="9"/>
      <c r="D111" s="9"/>
    </row>
    <row r="112" spans="3:4" ht="12.75" customHeight="1">
      <c r="C112" s="9"/>
      <c r="D112" s="9"/>
    </row>
    <row r="113" spans="3:4" ht="12.75" customHeight="1">
      <c r="C113" s="9"/>
      <c r="D113" s="9"/>
    </row>
    <row r="114" spans="3:4" ht="12.75" customHeight="1">
      <c r="C114" s="9"/>
      <c r="D114" s="9"/>
    </row>
    <row r="115" spans="3:4" ht="12.75" customHeight="1">
      <c r="C115" s="9"/>
      <c r="D115" s="9"/>
    </row>
    <row r="116" spans="3:4" ht="12.75" customHeight="1">
      <c r="C116" s="9"/>
      <c r="D116" s="9"/>
    </row>
    <row r="117" spans="3:4" ht="12.75" customHeight="1">
      <c r="C117" s="9"/>
      <c r="D117" s="9"/>
    </row>
    <row r="118" spans="3:4" ht="12.75" customHeight="1">
      <c r="C118" s="9"/>
      <c r="D118" s="9"/>
    </row>
    <row r="119" spans="3:4" ht="12.75" customHeight="1">
      <c r="C119" s="9"/>
      <c r="D119" s="9"/>
    </row>
    <row r="120" spans="3:4" ht="12.75" customHeight="1">
      <c r="C120" s="9"/>
      <c r="D120" s="9"/>
    </row>
    <row r="121" spans="3:4" ht="12.75" customHeight="1">
      <c r="C121" s="9"/>
      <c r="D121" s="9"/>
    </row>
    <row r="122" spans="3:4" ht="12.75" customHeight="1">
      <c r="C122" s="9"/>
      <c r="D122" s="9"/>
    </row>
    <row r="123" spans="3:4" ht="12.75" customHeight="1">
      <c r="C123" s="9"/>
      <c r="D123" s="9"/>
    </row>
    <row r="124" spans="3:4" ht="12.75" customHeight="1">
      <c r="C124" s="9"/>
      <c r="D124" s="9"/>
    </row>
    <row r="125" spans="3:4" ht="12.75" customHeight="1">
      <c r="C125" s="9"/>
      <c r="D125" s="9"/>
    </row>
    <row r="126" spans="3:4" ht="12.75" customHeight="1">
      <c r="C126" s="9"/>
      <c r="D126" s="9"/>
    </row>
    <row r="127" spans="3:4" ht="12.75" customHeight="1">
      <c r="C127" s="9"/>
      <c r="D127" s="9"/>
    </row>
    <row r="128" spans="3:4" ht="12.75" customHeight="1">
      <c r="C128" s="9"/>
      <c r="D128" s="9"/>
    </row>
    <row r="129" spans="3:4" ht="12.75" customHeight="1">
      <c r="C129" s="9"/>
      <c r="D129" s="9"/>
    </row>
    <row r="130" spans="3:4" ht="12.75" customHeight="1">
      <c r="C130" s="9"/>
      <c r="D130" s="9"/>
    </row>
    <row r="131" spans="3:4" ht="12.75" customHeight="1">
      <c r="C131" s="9"/>
      <c r="D131" s="9"/>
    </row>
    <row r="132" spans="3:4" ht="12.75" customHeight="1">
      <c r="C132" s="9"/>
      <c r="D132" s="9"/>
    </row>
    <row r="133" spans="3:4" ht="12.75" customHeight="1">
      <c r="C133" s="9"/>
      <c r="D133" s="9"/>
    </row>
    <row r="134" spans="3:4" ht="12.75" customHeight="1">
      <c r="C134" s="9"/>
      <c r="D134" s="9"/>
    </row>
    <row r="135" spans="3:4" ht="12.75" customHeight="1">
      <c r="C135" s="9"/>
      <c r="D135" s="9"/>
    </row>
    <row r="136" spans="3:4" ht="12.75" customHeight="1">
      <c r="C136" s="9"/>
      <c r="D136" s="9"/>
    </row>
    <row r="137" spans="3:4" ht="12.75" customHeight="1">
      <c r="C137" s="9"/>
      <c r="D137" s="9"/>
    </row>
    <row r="138" spans="3:4" ht="12.75" customHeight="1">
      <c r="C138" s="9"/>
      <c r="D138" s="9"/>
    </row>
    <row r="139" spans="3:4" ht="12.75" customHeight="1">
      <c r="C139" s="9"/>
      <c r="D139" s="9"/>
    </row>
    <row r="140" spans="3:4" ht="12.75" customHeight="1">
      <c r="C140" s="9"/>
      <c r="D140" s="9"/>
    </row>
    <row r="141" spans="3:4" ht="12.75" customHeight="1">
      <c r="C141" s="9"/>
      <c r="D141" s="9"/>
    </row>
    <row r="142" spans="3:4" ht="12.75" customHeight="1">
      <c r="C142" s="9"/>
      <c r="D142" s="9"/>
    </row>
    <row r="143" spans="3:4" ht="12.75" customHeight="1">
      <c r="C143" s="9"/>
      <c r="D143" s="9"/>
    </row>
    <row r="144" spans="3:4" ht="12.75" customHeight="1">
      <c r="C144" s="9"/>
      <c r="D144" s="9"/>
    </row>
    <row r="145" spans="3:4" ht="12.75" customHeight="1">
      <c r="C145" s="9"/>
      <c r="D145" s="9"/>
    </row>
    <row r="146" spans="3:4" ht="12.75" customHeight="1">
      <c r="C146" s="9"/>
      <c r="D146" s="9"/>
    </row>
    <row r="147" spans="3:4" ht="12.75" customHeight="1">
      <c r="C147" s="9"/>
      <c r="D147" s="9"/>
    </row>
    <row r="148" spans="3:4" ht="12.75" customHeight="1">
      <c r="C148" s="9"/>
      <c r="D148" s="9"/>
    </row>
    <row r="149" spans="3:4" ht="12.75" customHeight="1">
      <c r="C149" s="9"/>
      <c r="D149" s="9"/>
    </row>
    <row r="150" spans="3:4" ht="12.75" customHeight="1">
      <c r="C150" s="9"/>
      <c r="D150" s="9"/>
    </row>
    <row r="151" spans="3:4" ht="12.75" customHeight="1">
      <c r="C151" s="9"/>
      <c r="D151" s="9"/>
    </row>
    <row r="152" spans="3:4" ht="12.75" customHeight="1">
      <c r="C152" s="9"/>
      <c r="D152" s="9"/>
    </row>
    <row r="153" spans="3:4" ht="12.75" customHeight="1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</sheetData>
  <phoneticPr fontId="7" type="noConversion"/>
  <hyperlinks>
    <hyperlink ref="H311" r:id="rId1" display="http://vsolj.cetus-net.org/bulletin.html"/>
    <hyperlink ref="H304" r:id="rId2" display="http://vsolj.cetus-net.org/bulletin.html"/>
    <hyperlink ref="H64469" r:id="rId3" display="http://vsolj.cetus-net.org/bulletin.html"/>
    <hyperlink ref="H64462" r:id="rId4" display="https://www.aavso.org/ejaavso"/>
    <hyperlink ref="AP613" r:id="rId5" display="http://cdsbib.u-strasbg.fr/cgi-bin/cdsbib?1990RMxAA..21..381G"/>
    <hyperlink ref="AP617" r:id="rId6" display="http://cdsbib.u-strasbg.fr/cgi-bin/cdsbib?1990RMxAA..21..381G"/>
    <hyperlink ref="AP616" r:id="rId7" display="http://cdsbib.u-strasbg.fr/cgi-bin/cdsbib?1990RMxAA..21..381G"/>
    <hyperlink ref="AP597" r:id="rId8" display="http://cdsbib.u-strasbg.fr/cgi-bin/cdsbib?1990RMxAA..21..381G"/>
    <hyperlink ref="I64469" r:id="rId9" display="http://vsolj.cetus-net.org/bulletin.html"/>
    <hyperlink ref="AQ753" r:id="rId10" display="http://cdsbib.u-strasbg.fr/cgi-bin/cdsbib?1990RMxAA..21..381G"/>
    <hyperlink ref="AQ55519" r:id="rId11" display="http://cdsbib.u-strasbg.fr/cgi-bin/cdsbib?1990RMxAA..21..381G"/>
    <hyperlink ref="AQ754" r:id="rId12" display="http://cdsbib.u-strasbg.fr/cgi-bin/cdsbib?1990RMxAA..21..381G"/>
    <hyperlink ref="H64466" r:id="rId13" display="https://www.aavso.org/ejaavso"/>
    <hyperlink ref="H1639" r:id="rId14" display="http://vsolj.cetus-net.org/bulletin.html"/>
    <hyperlink ref="AP2883" r:id="rId15" display="http://cdsbib.u-strasbg.fr/cgi-bin/cdsbib?1990RMxAA..21..381G"/>
    <hyperlink ref="AP2886" r:id="rId16" display="http://cdsbib.u-strasbg.fr/cgi-bin/cdsbib?1990RMxAA..21..381G"/>
    <hyperlink ref="AP2884" r:id="rId17" display="http://cdsbib.u-strasbg.fr/cgi-bin/cdsbib?1990RMxAA..21..381G"/>
    <hyperlink ref="AP2868" r:id="rId18" display="http://cdsbib.u-strasbg.fr/cgi-bin/cdsbib?1990RMxAA..21..381G"/>
    <hyperlink ref="I1639" r:id="rId19" display="http://vsolj.cetus-net.org/bulletin.html"/>
    <hyperlink ref="AQ3097" r:id="rId20" display="http://cdsbib.u-strasbg.fr/cgi-bin/cdsbib?1990RMxAA..21..381G"/>
    <hyperlink ref="AQ65334" r:id="rId21" display="http://cdsbib.u-strasbg.fr/cgi-bin/cdsbib?1990RMxAA..21..381G"/>
    <hyperlink ref="AQ3101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6"/>
  <sheetViews>
    <sheetView topLeftCell="A37" workbookViewId="0">
      <selection activeCell="A46" sqref="A46:D73"/>
    </sheetView>
  </sheetViews>
  <sheetFormatPr defaultRowHeight="12.75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2" t="s">
        <v>81</v>
      </c>
      <c r="I1" s="43" t="s">
        <v>82</v>
      </c>
      <c r="J1" s="44" t="s">
        <v>83</v>
      </c>
    </row>
    <row r="2" spans="1:16">
      <c r="I2" s="45" t="s">
        <v>84</v>
      </c>
      <c r="J2" s="46" t="s">
        <v>85</v>
      </c>
    </row>
    <row r="3" spans="1:16">
      <c r="A3" s="47" t="s">
        <v>86</v>
      </c>
      <c r="I3" s="45" t="s">
        <v>87</v>
      </c>
      <c r="J3" s="46" t="s">
        <v>88</v>
      </c>
    </row>
    <row r="4" spans="1:16">
      <c r="I4" s="45" t="s">
        <v>89</v>
      </c>
      <c r="J4" s="46" t="s">
        <v>88</v>
      </c>
    </row>
    <row r="5" spans="1:16" ht="13.5" thickBot="1">
      <c r="I5" s="48" t="s">
        <v>90</v>
      </c>
      <c r="J5" s="49" t="s">
        <v>91</v>
      </c>
    </row>
    <row r="10" spans="1:16" ht="13.5" thickBot="1"/>
    <row r="11" spans="1:16" ht="12.75" customHeight="1" thickBot="1">
      <c r="A11" s="9" t="str">
        <f t="shared" ref="A11:A42" si="0">P11</f>
        <v> ORI 129 </v>
      </c>
      <c r="B11" s="4" t="str">
        <f t="shared" ref="B11:B42" si="1">IF(H11=INT(H11),"I","II")</f>
        <v>I</v>
      </c>
      <c r="C11" s="9">
        <f t="shared" ref="C11:C42" si="2">1*G11</f>
        <v>41204.466999999997</v>
      </c>
      <c r="D11" s="12" t="str">
        <f t="shared" ref="D11:D42" si="3">VLOOKUP(F11,I$1:J$5,2,FALSE)</f>
        <v>vis</v>
      </c>
      <c r="E11" s="50">
        <f>VLOOKUP(C11,Active!C$21:E$973,3,FALSE)</f>
        <v>3060.9998282125248</v>
      </c>
      <c r="F11" s="4" t="s">
        <v>90</v>
      </c>
      <c r="G11" s="12" t="str">
        <f t="shared" ref="G11:G42" si="4">MID(I11,3,LEN(I11)-3)</f>
        <v>41204.467</v>
      </c>
      <c r="H11" s="9">
        <f t="shared" ref="H11:H42" si="5">1*K11</f>
        <v>3061</v>
      </c>
      <c r="I11" s="51" t="s">
        <v>175</v>
      </c>
      <c r="J11" s="52" t="s">
        <v>176</v>
      </c>
      <c r="K11" s="51">
        <v>3061</v>
      </c>
      <c r="L11" s="51" t="s">
        <v>177</v>
      </c>
      <c r="M11" s="52" t="s">
        <v>97</v>
      </c>
      <c r="N11" s="52"/>
      <c r="O11" s="53" t="s">
        <v>178</v>
      </c>
      <c r="P11" s="53" t="s">
        <v>179</v>
      </c>
    </row>
    <row r="12" spans="1:16" ht="12.75" customHeight="1" thickBot="1">
      <c r="A12" s="9" t="str">
        <f t="shared" si="0"/>
        <v> ORI 129 </v>
      </c>
      <c r="B12" s="4" t="str">
        <f t="shared" si="1"/>
        <v>I</v>
      </c>
      <c r="C12" s="9">
        <f t="shared" si="2"/>
        <v>41228.36</v>
      </c>
      <c r="D12" s="12" t="str">
        <f t="shared" si="3"/>
        <v>vis</v>
      </c>
      <c r="E12" s="50">
        <f>VLOOKUP(C12,Active!C$21:E$973,3,FALSE)</f>
        <v>3065.9992412894235</v>
      </c>
      <c r="F12" s="4" t="s">
        <v>90</v>
      </c>
      <c r="G12" s="12" t="str">
        <f t="shared" si="4"/>
        <v>41228.360</v>
      </c>
      <c r="H12" s="9">
        <f t="shared" si="5"/>
        <v>3066</v>
      </c>
      <c r="I12" s="51" t="s">
        <v>180</v>
      </c>
      <c r="J12" s="52" t="s">
        <v>181</v>
      </c>
      <c r="K12" s="51">
        <v>3066</v>
      </c>
      <c r="L12" s="51" t="s">
        <v>182</v>
      </c>
      <c r="M12" s="52" t="s">
        <v>97</v>
      </c>
      <c r="N12" s="52"/>
      <c r="O12" s="53" t="s">
        <v>178</v>
      </c>
      <c r="P12" s="53" t="s">
        <v>179</v>
      </c>
    </row>
    <row r="13" spans="1:16" ht="12.75" customHeight="1" thickBot="1">
      <c r="A13" s="9" t="str">
        <f t="shared" si="0"/>
        <v> BBS 6 </v>
      </c>
      <c r="B13" s="4" t="str">
        <f t="shared" si="1"/>
        <v>I</v>
      </c>
      <c r="C13" s="9">
        <f t="shared" si="2"/>
        <v>41596.362000000001</v>
      </c>
      <c r="D13" s="12" t="str">
        <f t="shared" si="3"/>
        <v>vis</v>
      </c>
      <c r="E13" s="50">
        <f>VLOOKUP(C13,Active!C$21:E$973,3,FALSE)</f>
        <v>3143.0006229126834</v>
      </c>
      <c r="F13" s="4" t="s">
        <v>90</v>
      </c>
      <c r="G13" s="12" t="str">
        <f t="shared" si="4"/>
        <v>41596.362</v>
      </c>
      <c r="H13" s="9">
        <f t="shared" si="5"/>
        <v>3143</v>
      </c>
      <c r="I13" s="51" t="s">
        <v>183</v>
      </c>
      <c r="J13" s="52" t="s">
        <v>184</v>
      </c>
      <c r="K13" s="51">
        <v>3143</v>
      </c>
      <c r="L13" s="51" t="s">
        <v>185</v>
      </c>
      <c r="M13" s="52" t="s">
        <v>97</v>
      </c>
      <c r="N13" s="52"/>
      <c r="O13" s="53" t="s">
        <v>178</v>
      </c>
      <c r="P13" s="53" t="s">
        <v>186</v>
      </c>
    </row>
    <row r="14" spans="1:16" ht="12.75" customHeight="1" thickBot="1">
      <c r="A14" s="9" t="str">
        <f t="shared" si="0"/>
        <v> BBS 9 </v>
      </c>
      <c r="B14" s="4" t="str">
        <f t="shared" si="1"/>
        <v>I</v>
      </c>
      <c r="C14" s="9">
        <f t="shared" si="2"/>
        <v>41830.53</v>
      </c>
      <c r="D14" s="12" t="str">
        <f t="shared" si="3"/>
        <v>vis</v>
      </c>
      <c r="E14" s="50">
        <f>VLOOKUP(C14,Active!C$21:E$973,3,FALSE)</f>
        <v>3191.9983444792924</v>
      </c>
      <c r="F14" s="4" t="s">
        <v>90</v>
      </c>
      <c r="G14" s="12" t="str">
        <f t="shared" si="4"/>
        <v>41830.530</v>
      </c>
      <c r="H14" s="9">
        <f t="shared" si="5"/>
        <v>3192</v>
      </c>
      <c r="I14" s="51" t="s">
        <v>187</v>
      </c>
      <c r="J14" s="52" t="s">
        <v>188</v>
      </c>
      <c r="K14" s="51">
        <v>3192</v>
      </c>
      <c r="L14" s="51" t="s">
        <v>189</v>
      </c>
      <c r="M14" s="52" t="s">
        <v>97</v>
      </c>
      <c r="N14" s="52"/>
      <c r="O14" s="53" t="s">
        <v>190</v>
      </c>
      <c r="P14" s="53" t="s">
        <v>191</v>
      </c>
    </row>
    <row r="15" spans="1:16" ht="12.75" customHeight="1" thickBot="1">
      <c r="A15" s="9" t="str">
        <f t="shared" si="0"/>
        <v> BBS 9 </v>
      </c>
      <c r="B15" s="4" t="str">
        <f t="shared" si="1"/>
        <v>I</v>
      </c>
      <c r="C15" s="9">
        <f t="shared" si="2"/>
        <v>41830.535000000003</v>
      </c>
      <c r="D15" s="12" t="str">
        <f t="shared" si="3"/>
        <v>vis</v>
      </c>
      <c r="E15" s="50">
        <f>VLOOKUP(C15,Active!C$21:E$973,3,FALSE)</f>
        <v>3191.9993906880318</v>
      </c>
      <c r="F15" s="4" t="s">
        <v>90</v>
      </c>
      <c r="G15" s="12" t="str">
        <f t="shared" si="4"/>
        <v>41830.535</v>
      </c>
      <c r="H15" s="9">
        <f t="shared" si="5"/>
        <v>3192</v>
      </c>
      <c r="I15" s="51" t="s">
        <v>192</v>
      </c>
      <c r="J15" s="52" t="s">
        <v>193</v>
      </c>
      <c r="K15" s="51">
        <v>3192</v>
      </c>
      <c r="L15" s="51" t="s">
        <v>92</v>
      </c>
      <c r="M15" s="52" t="s">
        <v>97</v>
      </c>
      <c r="N15" s="52"/>
      <c r="O15" s="53" t="s">
        <v>178</v>
      </c>
      <c r="P15" s="53" t="s">
        <v>191</v>
      </c>
    </row>
    <row r="16" spans="1:16" ht="12.75" customHeight="1" thickBot="1">
      <c r="A16" s="9" t="str">
        <f t="shared" si="0"/>
        <v> BBS 23 </v>
      </c>
      <c r="B16" s="4" t="str">
        <f t="shared" si="1"/>
        <v>I</v>
      </c>
      <c r="C16" s="9">
        <f t="shared" si="2"/>
        <v>42633.440000000002</v>
      </c>
      <c r="D16" s="12" t="str">
        <f t="shared" si="3"/>
        <v>vis</v>
      </c>
      <c r="E16" s="50">
        <f>VLOOKUP(C16,Active!C$21:E$973,3,FALSE)</f>
        <v>3360.0006360949137</v>
      </c>
      <c r="F16" s="4" t="s">
        <v>90</v>
      </c>
      <c r="G16" s="12" t="str">
        <f t="shared" si="4"/>
        <v>42633.440</v>
      </c>
      <c r="H16" s="9">
        <f t="shared" si="5"/>
        <v>3360</v>
      </c>
      <c r="I16" s="51" t="s">
        <v>194</v>
      </c>
      <c r="J16" s="52" t="s">
        <v>195</v>
      </c>
      <c r="K16" s="51">
        <v>3360</v>
      </c>
      <c r="L16" s="51" t="s">
        <v>185</v>
      </c>
      <c r="M16" s="52" t="s">
        <v>97</v>
      </c>
      <c r="N16" s="52"/>
      <c r="O16" s="53" t="s">
        <v>190</v>
      </c>
      <c r="P16" s="53" t="s">
        <v>196</v>
      </c>
    </row>
    <row r="17" spans="1:16" ht="12.75" customHeight="1" thickBot="1">
      <c r="A17" s="9" t="str">
        <f t="shared" si="0"/>
        <v> BBS 28 </v>
      </c>
      <c r="B17" s="4" t="str">
        <f t="shared" si="1"/>
        <v>I</v>
      </c>
      <c r="C17" s="9">
        <f t="shared" si="2"/>
        <v>42958.434000000001</v>
      </c>
      <c r="D17" s="12" t="str">
        <f t="shared" si="3"/>
        <v>vis</v>
      </c>
      <c r="E17" s="50">
        <f>VLOOKUP(C17,Active!C$21:E$973,3,FALSE)</f>
        <v>3428.0029486347084</v>
      </c>
      <c r="F17" s="4" t="s">
        <v>90</v>
      </c>
      <c r="G17" s="12" t="str">
        <f t="shared" si="4"/>
        <v>42958.434</v>
      </c>
      <c r="H17" s="9">
        <f t="shared" si="5"/>
        <v>3428</v>
      </c>
      <c r="I17" s="51" t="s">
        <v>197</v>
      </c>
      <c r="J17" s="52" t="s">
        <v>198</v>
      </c>
      <c r="K17" s="51">
        <v>3428</v>
      </c>
      <c r="L17" s="51" t="s">
        <v>199</v>
      </c>
      <c r="M17" s="52" t="s">
        <v>97</v>
      </c>
      <c r="N17" s="52"/>
      <c r="O17" s="53" t="s">
        <v>178</v>
      </c>
      <c r="P17" s="53" t="s">
        <v>200</v>
      </c>
    </row>
    <row r="18" spans="1:16" ht="12.75" customHeight="1" thickBot="1">
      <c r="A18" s="9" t="str">
        <f t="shared" si="0"/>
        <v> BBS 35 </v>
      </c>
      <c r="B18" s="4" t="str">
        <f t="shared" si="1"/>
        <v>I</v>
      </c>
      <c r="C18" s="9">
        <f t="shared" si="2"/>
        <v>43436.339</v>
      </c>
      <c r="D18" s="12" t="str">
        <f t="shared" si="3"/>
        <v>vis</v>
      </c>
      <c r="E18" s="50">
        <f>VLOOKUP(C18,Active!C$21:E$973,3,FALSE)</f>
        <v>3528.0006260513092</v>
      </c>
      <c r="F18" s="4" t="s">
        <v>90</v>
      </c>
      <c r="G18" s="12" t="str">
        <f t="shared" si="4"/>
        <v>43436.339</v>
      </c>
      <c r="H18" s="9">
        <f t="shared" si="5"/>
        <v>3528</v>
      </c>
      <c r="I18" s="51" t="s">
        <v>201</v>
      </c>
      <c r="J18" s="52" t="s">
        <v>202</v>
      </c>
      <c r="K18" s="51">
        <v>3528</v>
      </c>
      <c r="L18" s="51" t="s">
        <v>185</v>
      </c>
      <c r="M18" s="52" t="s">
        <v>97</v>
      </c>
      <c r="N18" s="52"/>
      <c r="O18" s="53" t="s">
        <v>178</v>
      </c>
      <c r="P18" s="53" t="s">
        <v>203</v>
      </c>
    </row>
    <row r="19" spans="1:16" ht="12.75" customHeight="1" thickBot="1">
      <c r="A19" s="9" t="str">
        <f t="shared" si="0"/>
        <v> BBS 38 </v>
      </c>
      <c r="B19" s="4" t="str">
        <f t="shared" si="1"/>
        <v>I</v>
      </c>
      <c r="C19" s="9">
        <f t="shared" si="2"/>
        <v>43713.517999999996</v>
      </c>
      <c r="D19" s="12" t="str">
        <f t="shared" si="3"/>
        <v>vis</v>
      </c>
      <c r="E19" s="50">
        <f>VLOOKUP(C19,Active!C$21:E$973,3,FALSE)</f>
        <v>3585.9980444266257</v>
      </c>
      <c r="F19" s="4" t="s">
        <v>90</v>
      </c>
      <c r="G19" s="12" t="str">
        <f t="shared" si="4"/>
        <v>43713.518</v>
      </c>
      <c r="H19" s="9">
        <f t="shared" si="5"/>
        <v>3586</v>
      </c>
      <c r="I19" s="51" t="s">
        <v>204</v>
      </c>
      <c r="J19" s="52" t="s">
        <v>205</v>
      </c>
      <c r="K19" s="51">
        <v>3586</v>
      </c>
      <c r="L19" s="51" t="s">
        <v>119</v>
      </c>
      <c r="M19" s="52" t="s">
        <v>97</v>
      </c>
      <c r="N19" s="52"/>
      <c r="O19" s="53" t="s">
        <v>190</v>
      </c>
      <c r="P19" s="53" t="s">
        <v>206</v>
      </c>
    </row>
    <row r="20" spans="1:16" ht="12.75" customHeight="1" thickBot="1">
      <c r="A20" s="9" t="str">
        <f t="shared" si="0"/>
        <v> BBS 45 </v>
      </c>
      <c r="B20" s="4" t="str">
        <f t="shared" si="1"/>
        <v>I</v>
      </c>
      <c r="C20" s="9">
        <f t="shared" si="2"/>
        <v>44129.315999999999</v>
      </c>
      <c r="D20" s="12" t="str">
        <f t="shared" si="3"/>
        <v>vis</v>
      </c>
      <c r="E20" s="50">
        <f>VLOOKUP(C20,Active!C$21:E$973,3,FALSE)</f>
        <v>3673.0003446211585</v>
      </c>
      <c r="F20" s="4" t="s">
        <v>90</v>
      </c>
      <c r="G20" s="12" t="str">
        <f t="shared" si="4"/>
        <v>44129.316</v>
      </c>
      <c r="H20" s="9">
        <f t="shared" si="5"/>
        <v>3673</v>
      </c>
      <c r="I20" s="51" t="s">
        <v>207</v>
      </c>
      <c r="J20" s="52" t="s">
        <v>208</v>
      </c>
      <c r="K20" s="51">
        <v>3673</v>
      </c>
      <c r="L20" s="51" t="s">
        <v>141</v>
      </c>
      <c r="M20" s="52" t="s">
        <v>97</v>
      </c>
      <c r="N20" s="52"/>
      <c r="O20" s="53" t="s">
        <v>178</v>
      </c>
      <c r="P20" s="53" t="s">
        <v>209</v>
      </c>
    </row>
    <row r="21" spans="1:16" ht="12.75" customHeight="1" thickBot="1">
      <c r="A21" s="9" t="str">
        <f t="shared" si="0"/>
        <v> BBS 51 </v>
      </c>
      <c r="B21" s="4" t="str">
        <f t="shared" si="1"/>
        <v>I</v>
      </c>
      <c r="C21" s="9">
        <f t="shared" si="2"/>
        <v>44540.313999999998</v>
      </c>
      <c r="D21" s="12" t="str">
        <f t="shared" si="3"/>
        <v>vis</v>
      </c>
      <c r="E21" s="50">
        <f>VLOOKUP(C21,Active!C$21:E$973,3,FALSE)</f>
        <v>3758.9982844269107</v>
      </c>
      <c r="F21" s="4" t="s">
        <v>90</v>
      </c>
      <c r="G21" s="12" t="str">
        <f t="shared" si="4"/>
        <v>44540.314</v>
      </c>
      <c r="H21" s="9">
        <f t="shared" si="5"/>
        <v>3759</v>
      </c>
      <c r="I21" s="51" t="s">
        <v>210</v>
      </c>
      <c r="J21" s="52" t="s">
        <v>211</v>
      </c>
      <c r="K21" s="51">
        <v>3759</v>
      </c>
      <c r="L21" s="51" t="s">
        <v>189</v>
      </c>
      <c r="M21" s="52" t="s">
        <v>97</v>
      </c>
      <c r="N21" s="52"/>
      <c r="O21" s="53" t="s">
        <v>178</v>
      </c>
      <c r="P21" s="53" t="s">
        <v>212</v>
      </c>
    </row>
    <row r="22" spans="1:16" ht="12.75" customHeight="1" thickBot="1">
      <c r="A22" s="9" t="str">
        <f t="shared" si="0"/>
        <v> BBS 54 </v>
      </c>
      <c r="B22" s="4" t="str">
        <f t="shared" si="1"/>
        <v>I</v>
      </c>
      <c r="C22" s="9">
        <f t="shared" si="2"/>
        <v>44707.588000000003</v>
      </c>
      <c r="D22" s="12" t="str">
        <f t="shared" si="3"/>
        <v>vis</v>
      </c>
      <c r="E22" s="50">
        <f>VLOOKUP(C22,Active!C$21:E$973,3,FALSE)</f>
        <v>3793.9989885253926</v>
      </c>
      <c r="F22" s="4" t="s">
        <v>90</v>
      </c>
      <c r="G22" s="12" t="str">
        <f t="shared" si="4"/>
        <v>44707.588</v>
      </c>
      <c r="H22" s="9">
        <f t="shared" si="5"/>
        <v>3794</v>
      </c>
      <c r="I22" s="51" t="s">
        <v>213</v>
      </c>
      <c r="J22" s="52" t="s">
        <v>214</v>
      </c>
      <c r="K22" s="51">
        <v>3794</v>
      </c>
      <c r="L22" s="51" t="s">
        <v>107</v>
      </c>
      <c r="M22" s="52" t="s">
        <v>97</v>
      </c>
      <c r="N22" s="52"/>
      <c r="O22" s="53" t="s">
        <v>190</v>
      </c>
      <c r="P22" s="53" t="s">
        <v>215</v>
      </c>
    </row>
    <row r="23" spans="1:16" ht="12.75" customHeight="1" thickBot="1">
      <c r="A23" s="9" t="str">
        <f t="shared" si="0"/>
        <v> BBS 56 </v>
      </c>
      <c r="B23" s="4" t="str">
        <f t="shared" si="1"/>
        <v>I</v>
      </c>
      <c r="C23" s="9">
        <f t="shared" si="2"/>
        <v>44841.411999999997</v>
      </c>
      <c r="D23" s="12" t="str">
        <f t="shared" si="3"/>
        <v>vis</v>
      </c>
      <c r="E23" s="50">
        <f>VLOOKUP(C23,Active!C$21:E$973,3,FALSE)</f>
        <v>3822.0005561645648</v>
      </c>
      <c r="F23" s="4" t="s">
        <v>90</v>
      </c>
      <c r="G23" s="12" t="str">
        <f t="shared" si="4"/>
        <v>44841.412</v>
      </c>
      <c r="H23" s="9">
        <f t="shared" si="5"/>
        <v>3822</v>
      </c>
      <c r="I23" s="51" t="s">
        <v>216</v>
      </c>
      <c r="J23" s="52" t="s">
        <v>217</v>
      </c>
      <c r="K23" s="51">
        <v>3822</v>
      </c>
      <c r="L23" s="51" t="s">
        <v>185</v>
      </c>
      <c r="M23" s="52" t="s">
        <v>97</v>
      </c>
      <c r="N23" s="52"/>
      <c r="O23" s="53" t="s">
        <v>178</v>
      </c>
      <c r="P23" s="53" t="s">
        <v>218</v>
      </c>
    </row>
    <row r="24" spans="1:16" ht="12.75" customHeight="1" thickBot="1">
      <c r="A24" s="9" t="str">
        <f t="shared" si="0"/>
        <v> BBS 56 </v>
      </c>
      <c r="B24" s="4" t="str">
        <f t="shared" si="1"/>
        <v>I</v>
      </c>
      <c r="C24" s="9">
        <f t="shared" si="2"/>
        <v>44865.298999999999</v>
      </c>
      <c r="D24" s="12" t="str">
        <f t="shared" si="3"/>
        <v>vis</v>
      </c>
      <c r="E24" s="50">
        <f>VLOOKUP(C24,Active!C$21:E$973,3,FALSE)</f>
        <v>3826.998713790977</v>
      </c>
      <c r="F24" s="4" t="s">
        <v>90</v>
      </c>
      <c r="G24" s="12" t="str">
        <f t="shared" si="4"/>
        <v>44865.299</v>
      </c>
      <c r="H24" s="9">
        <f t="shared" si="5"/>
        <v>3827</v>
      </c>
      <c r="I24" s="51" t="s">
        <v>219</v>
      </c>
      <c r="J24" s="52" t="s">
        <v>220</v>
      </c>
      <c r="K24" s="51">
        <v>3827</v>
      </c>
      <c r="L24" s="51" t="s">
        <v>221</v>
      </c>
      <c r="M24" s="52" t="s">
        <v>97</v>
      </c>
      <c r="N24" s="52"/>
      <c r="O24" s="53" t="s">
        <v>178</v>
      </c>
      <c r="P24" s="53" t="s">
        <v>218</v>
      </c>
    </row>
    <row r="25" spans="1:16" ht="12.75" customHeight="1" thickBot="1">
      <c r="A25" s="9" t="str">
        <f t="shared" si="0"/>
        <v> BBS 68 </v>
      </c>
      <c r="B25" s="4" t="str">
        <f t="shared" si="1"/>
        <v>I</v>
      </c>
      <c r="C25" s="9">
        <f t="shared" si="2"/>
        <v>45577.402000000002</v>
      </c>
      <c r="D25" s="12" t="str">
        <f t="shared" si="3"/>
        <v>vis</v>
      </c>
      <c r="E25" s="50">
        <f>VLOOKUP(C25,Active!C$21:E$973,3,FALSE)</f>
        <v>3976.0003900266183</v>
      </c>
      <c r="F25" s="4" t="s">
        <v>90</v>
      </c>
      <c r="G25" s="12" t="str">
        <f t="shared" si="4"/>
        <v>45577.402</v>
      </c>
      <c r="H25" s="9">
        <f t="shared" si="5"/>
        <v>3976</v>
      </c>
      <c r="I25" s="51" t="s">
        <v>222</v>
      </c>
      <c r="J25" s="52" t="s">
        <v>223</v>
      </c>
      <c r="K25" s="51">
        <v>3976</v>
      </c>
      <c r="L25" s="51" t="s">
        <v>141</v>
      </c>
      <c r="M25" s="52" t="s">
        <v>97</v>
      </c>
      <c r="N25" s="52"/>
      <c r="O25" s="53" t="s">
        <v>190</v>
      </c>
      <c r="P25" s="53" t="s">
        <v>224</v>
      </c>
    </row>
    <row r="26" spans="1:16" ht="12.75" customHeight="1" thickBot="1">
      <c r="A26" s="9" t="str">
        <f t="shared" si="0"/>
        <v> BBS 72 </v>
      </c>
      <c r="B26" s="4" t="str">
        <f t="shared" si="1"/>
        <v>I</v>
      </c>
      <c r="C26" s="9">
        <f t="shared" si="2"/>
        <v>45878.491999999998</v>
      </c>
      <c r="D26" s="12" t="str">
        <f t="shared" si="3"/>
        <v>vis</v>
      </c>
      <c r="E26" s="50">
        <f>VLOOKUP(C26,Active!C$21:E$973,3,FALSE)</f>
        <v>4039.0009878302903</v>
      </c>
      <c r="F26" s="4" t="s">
        <v>90</v>
      </c>
      <c r="G26" s="12" t="str">
        <f t="shared" si="4"/>
        <v>45878.492</v>
      </c>
      <c r="H26" s="9">
        <f t="shared" si="5"/>
        <v>4039</v>
      </c>
      <c r="I26" s="51" t="s">
        <v>225</v>
      </c>
      <c r="J26" s="52" t="s">
        <v>226</v>
      </c>
      <c r="K26" s="51">
        <v>4039</v>
      </c>
      <c r="L26" s="51" t="s">
        <v>227</v>
      </c>
      <c r="M26" s="52" t="s">
        <v>97</v>
      </c>
      <c r="N26" s="52"/>
      <c r="O26" s="53" t="s">
        <v>178</v>
      </c>
      <c r="P26" s="53" t="s">
        <v>228</v>
      </c>
    </row>
    <row r="27" spans="1:16" ht="12.75" customHeight="1" thickBot="1">
      <c r="A27" s="9" t="str">
        <f t="shared" si="0"/>
        <v> BBS 74 </v>
      </c>
      <c r="B27" s="4" t="str">
        <f t="shared" si="1"/>
        <v>I</v>
      </c>
      <c r="C27" s="9">
        <f t="shared" si="2"/>
        <v>45945.385999999999</v>
      </c>
      <c r="D27" s="12" t="str">
        <f t="shared" si="3"/>
        <v>vis</v>
      </c>
      <c r="E27" s="50">
        <f>VLOOKUP(C27,Active!C$21:E$973,3,FALSE)</f>
        <v>4052.9980052984192</v>
      </c>
      <c r="F27" s="4" t="s">
        <v>90</v>
      </c>
      <c r="G27" s="12" t="str">
        <f t="shared" si="4"/>
        <v>45945.386</v>
      </c>
      <c r="H27" s="9">
        <f t="shared" si="5"/>
        <v>4053</v>
      </c>
      <c r="I27" s="51" t="s">
        <v>229</v>
      </c>
      <c r="J27" s="52" t="s">
        <v>230</v>
      </c>
      <c r="K27" s="51">
        <v>4053</v>
      </c>
      <c r="L27" s="51" t="s">
        <v>231</v>
      </c>
      <c r="M27" s="52" t="s">
        <v>97</v>
      </c>
      <c r="N27" s="52"/>
      <c r="O27" s="53" t="s">
        <v>178</v>
      </c>
      <c r="P27" s="53" t="s">
        <v>232</v>
      </c>
    </row>
    <row r="28" spans="1:16" ht="12.75" customHeight="1" thickBot="1">
      <c r="A28" s="9" t="str">
        <f t="shared" si="0"/>
        <v> BBS 77 </v>
      </c>
      <c r="B28" s="4" t="str">
        <f t="shared" si="1"/>
        <v>I</v>
      </c>
      <c r="C28" s="9">
        <f t="shared" si="2"/>
        <v>46270.372000000003</v>
      </c>
      <c r="D28" s="12" t="str">
        <f t="shared" si="3"/>
        <v>vis</v>
      </c>
      <c r="E28" s="50">
        <f>VLOOKUP(C28,Active!C$21:E$973,3,FALSE)</f>
        <v>4120.9986439042341</v>
      </c>
      <c r="F28" s="4" t="s">
        <v>90</v>
      </c>
      <c r="G28" s="12" t="str">
        <f t="shared" si="4"/>
        <v>46270.372</v>
      </c>
      <c r="H28" s="9">
        <f t="shared" si="5"/>
        <v>4121</v>
      </c>
      <c r="I28" s="51" t="s">
        <v>233</v>
      </c>
      <c r="J28" s="52" t="s">
        <v>234</v>
      </c>
      <c r="K28" s="51">
        <v>4121</v>
      </c>
      <c r="L28" s="51" t="s">
        <v>221</v>
      </c>
      <c r="M28" s="52" t="s">
        <v>97</v>
      </c>
      <c r="N28" s="52"/>
      <c r="O28" s="53" t="s">
        <v>178</v>
      </c>
      <c r="P28" s="53" t="s">
        <v>235</v>
      </c>
    </row>
    <row r="29" spans="1:16" ht="12.75" customHeight="1" thickBot="1">
      <c r="A29" s="9" t="str">
        <f t="shared" si="0"/>
        <v> BBS 81 </v>
      </c>
      <c r="B29" s="4" t="str">
        <f t="shared" si="1"/>
        <v>I</v>
      </c>
      <c r="C29" s="9">
        <f t="shared" si="2"/>
        <v>46657.491000000002</v>
      </c>
      <c r="D29" s="12" t="str">
        <f t="shared" si="3"/>
        <v>vis</v>
      </c>
      <c r="E29" s="50">
        <f>VLOOKUP(C29,Active!C$21:E$973,3,FALSE)</f>
        <v>4202.0001000175562</v>
      </c>
      <c r="F29" s="4" t="s">
        <v>90</v>
      </c>
      <c r="G29" s="12" t="str">
        <f t="shared" si="4"/>
        <v>46657.491</v>
      </c>
      <c r="H29" s="9">
        <f t="shared" si="5"/>
        <v>4202</v>
      </c>
      <c r="I29" s="51" t="s">
        <v>236</v>
      </c>
      <c r="J29" s="52" t="s">
        <v>237</v>
      </c>
      <c r="K29" s="51">
        <v>4202</v>
      </c>
      <c r="L29" s="51" t="s">
        <v>238</v>
      </c>
      <c r="M29" s="52" t="s">
        <v>97</v>
      </c>
      <c r="N29" s="52"/>
      <c r="O29" s="53" t="s">
        <v>190</v>
      </c>
      <c r="P29" s="53" t="s">
        <v>239</v>
      </c>
    </row>
    <row r="30" spans="1:16" ht="12.75" customHeight="1" thickBot="1">
      <c r="A30" s="9" t="str">
        <f t="shared" si="0"/>
        <v> BBS 84 </v>
      </c>
      <c r="B30" s="4" t="str">
        <f t="shared" si="1"/>
        <v>I</v>
      </c>
      <c r="C30" s="9">
        <f t="shared" si="2"/>
        <v>46939.461000000003</v>
      </c>
      <c r="D30" s="12" t="str">
        <f t="shared" si="3"/>
        <v>vis</v>
      </c>
      <c r="E30" s="50">
        <f>VLOOKUP(C30,Active!C$21:E$973,3,FALSE)</f>
        <v>4260.9999956059237</v>
      </c>
      <c r="F30" s="4" t="s">
        <v>90</v>
      </c>
      <c r="G30" s="12" t="str">
        <f t="shared" si="4"/>
        <v>46939.461</v>
      </c>
      <c r="H30" s="9">
        <f t="shared" si="5"/>
        <v>4261</v>
      </c>
      <c r="I30" s="51" t="s">
        <v>240</v>
      </c>
      <c r="J30" s="52" t="s">
        <v>241</v>
      </c>
      <c r="K30" s="51">
        <v>4261</v>
      </c>
      <c r="L30" s="51" t="s">
        <v>242</v>
      </c>
      <c r="M30" s="52" t="s">
        <v>97</v>
      </c>
      <c r="N30" s="52"/>
      <c r="O30" s="53" t="s">
        <v>190</v>
      </c>
      <c r="P30" s="53" t="s">
        <v>243</v>
      </c>
    </row>
    <row r="31" spans="1:16" ht="12.75" customHeight="1" thickBot="1">
      <c r="A31" s="9" t="str">
        <f t="shared" si="0"/>
        <v> BBS 89 </v>
      </c>
      <c r="B31" s="4" t="str">
        <f t="shared" si="1"/>
        <v>I</v>
      </c>
      <c r="C31" s="9">
        <f t="shared" si="2"/>
        <v>47350.468999999997</v>
      </c>
      <c r="D31" s="12" t="str">
        <f t="shared" si="3"/>
        <v>vis</v>
      </c>
      <c r="E31" s="50">
        <f>VLOOKUP(C31,Active!C$21:E$973,3,FALSE)</f>
        <v>4347.0000278291518</v>
      </c>
      <c r="F31" s="4" t="s">
        <v>90</v>
      </c>
      <c r="G31" s="12" t="str">
        <f t="shared" si="4"/>
        <v>47350.469</v>
      </c>
      <c r="H31" s="9">
        <f t="shared" si="5"/>
        <v>4347</v>
      </c>
      <c r="I31" s="51" t="s">
        <v>244</v>
      </c>
      <c r="J31" s="52" t="s">
        <v>245</v>
      </c>
      <c r="K31" s="51">
        <v>4347</v>
      </c>
      <c r="L31" s="51" t="s">
        <v>238</v>
      </c>
      <c r="M31" s="52" t="s">
        <v>97</v>
      </c>
      <c r="N31" s="52"/>
      <c r="O31" s="53" t="s">
        <v>190</v>
      </c>
      <c r="P31" s="53" t="s">
        <v>246</v>
      </c>
    </row>
    <row r="32" spans="1:16" ht="12.75" customHeight="1" thickBot="1">
      <c r="A32" s="9" t="str">
        <f t="shared" si="0"/>
        <v> BBS 92 </v>
      </c>
      <c r="B32" s="4" t="str">
        <f t="shared" si="1"/>
        <v>I</v>
      </c>
      <c r="C32" s="9">
        <f t="shared" si="2"/>
        <v>47742.372000000003</v>
      </c>
      <c r="D32" s="12" t="str">
        <f t="shared" si="3"/>
        <v>vis</v>
      </c>
      <c r="E32" s="50">
        <f>VLOOKUP(C32,Active!C$21:E$973,3,FALSE)</f>
        <v>4429.0024964632921</v>
      </c>
      <c r="F32" s="4" t="s">
        <v>90</v>
      </c>
      <c r="G32" s="12" t="str">
        <f t="shared" si="4"/>
        <v>47742.372</v>
      </c>
      <c r="H32" s="9">
        <f t="shared" si="5"/>
        <v>4429</v>
      </c>
      <c r="I32" s="51" t="s">
        <v>247</v>
      </c>
      <c r="J32" s="52" t="s">
        <v>248</v>
      </c>
      <c r="K32" s="51">
        <v>4429</v>
      </c>
      <c r="L32" s="51" t="s">
        <v>131</v>
      </c>
      <c r="M32" s="52" t="s">
        <v>97</v>
      </c>
      <c r="N32" s="52"/>
      <c r="O32" s="53" t="s">
        <v>190</v>
      </c>
      <c r="P32" s="53" t="s">
        <v>249</v>
      </c>
    </row>
    <row r="33" spans="1:16" ht="12.75" customHeight="1" thickBot="1">
      <c r="A33" s="9" t="str">
        <f t="shared" si="0"/>
        <v> BBS 95 </v>
      </c>
      <c r="B33" s="4" t="str">
        <f t="shared" si="1"/>
        <v>I</v>
      </c>
      <c r="C33" s="9">
        <f t="shared" si="2"/>
        <v>48043.445</v>
      </c>
      <c r="D33" s="12" t="str">
        <f t="shared" si="3"/>
        <v>vis</v>
      </c>
      <c r="E33" s="50">
        <f>VLOOKUP(C33,Active!C$21:E$973,3,FALSE)</f>
        <v>4491.9995371572541</v>
      </c>
      <c r="F33" s="4" t="s">
        <v>90</v>
      </c>
      <c r="G33" s="12" t="str">
        <f t="shared" si="4"/>
        <v>48043.445</v>
      </c>
      <c r="H33" s="9">
        <f t="shared" si="5"/>
        <v>4492</v>
      </c>
      <c r="I33" s="51" t="s">
        <v>254</v>
      </c>
      <c r="J33" s="52" t="s">
        <v>255</v>
      </c>
      <c r="K33" s="51">
        <v>4492</v>
      </c>
      <c r="L33" s="51" t="s">
        <v>96</v>
      </c>
      <c r="M33" s="52" t="s">
        <v>97</v>
      </c>
      <c r="N33" s="52"/>
      <c r="O33" s="53" t="s">
        <v>178</v>
      </c>
      <c r="P33" s="53" t="s">
        <v>256</v>
      </c>
    </row>
    <row r="34" spans="1:16" ht="12.75" customHeight="1" thickBot="1">
      <c r="A34" s="9" t="str">
        <f t="shared" si="0"/>
        <v> BBS 96 </v>
      </c>
      <c r="B34" s="4" t="str">
        <f t="shared" si="1"/>
        <v>I</v>
      </c>
      <c r="C34" s="9">
        <f t="shared" si="2"/>
        <v>48086.444000000003</v>
      </c>
      <c r="D34" s="12" t="str">
        <f t="shared" si="3"/>
        <v>vis</v>
      </c>
      <c r="E34" s="50">
        <f>VLOOKUP(C34,Active!C$21:E$973,3,FALSE)</f>
        <v>4500.9967230649909</v>
      </c>
      <c r="F34" s="4" t="s">
        <v>90</v>
      </c>
      <c r="G34" s="12" t="str">
        <f t="shared" si="4"/>
        <v>48086.444</v>
      </c>
      <c r="H34" s="9">
        <f t="shared" si="5"/>
        <v>4501</v>
      </c>
      <c r="I34" s="51" t="s">
        <v>257</v>
      </c>
      <c r="J34" s="52" t="s">
        <v>258</v>
      </c>
      <c r="K34" s="51">
        <v>4501</v>
      </c>
      <c r="L34" s="51" t="s">
        <v>259</v>
      </c>
      <c r="M34" s="52" t="s">
        <v>97</v>
      </c>
      <c r="N34" s="52"/>
      <c r="O34" s="53" t="s">
        <v>178</v>
      </c>
      <c r="P34" s="53" t="s">
        <v>260</v>
      </c>
    </row>
    <row r="35" spans="1:16" ht="12.75" customHeight="1" thickBot="1">
      <c r="A35" s="9" t="str">
        <f t="shared" si="0"/>
        <v> BBS 98 </v>
      </c>
      <c r="B35" s="4" t="str">
        <f t="shared" si="1"/>
        <v>I</v>
      </c>
      <c r="C35" s="9">
        <f t="shared" si="2"/>
        <v>48497.447</v>
      </c>
      <c r="D35" s="12" t="str">
        <f t="shared" si="3"/>
        <v>vis</v>
      </c>
      <c r="E35" s="50">
        <f>VLOOKUP(C35,Active!C$21:E$973,3,FALSE)</f>
        <v>4586.9957090794805</v>
      </c>
      <c r="F35" s="4" t="s">
        <v>90</v>
      </c>
      <c r="G35" s="12" t="str">
        <f t="shared" si="4"/>
        <v>48497.447</v>
      </c>
      <c r="H35" s="9">
        <f t="shared" si="5"/>
        <v>4587</v>
      </c>
      <c r="I35" s="51" t="s">
        <v>261</v>
      </c>
      <c r="J35" s="52" t="s">
        <v>262</v>
      </c>
      <c r="K35" s="51">
        <v>4587</v>
      </c>
      <c r="L35" s="51" t="s">
        <v>263</v>
      </c>
      <c r="M35" s="52" t="s">
        <v>97</v>
      </c>
      <c r="N35" s="52"/>
      <c r="O35" s="53" t="s">
        <v>178</v>
      </c>
      <c r="P35" s="53" t="s">
        <v>264</v>
      </c>
    </row>
    <row r="36" spans="1:16" ht="12.75" customHeight="1" thickBot="1">
      <c r="A36" s="9" t="str">
        <f t="shared" si="0"/>
        <v> BBS 104 </v>
      </c>
      <c r="B36" s="4" t="str">
        <f t="shared" si="1"/>
        <v>I</v>
      </c>
      <c r="C36" s="9">
        <f t="shared" si="2"/>
        <v>49147.436999999998</v>
      </c>
      <c r="D36" s="12" t="str">
        <f t="shared" si="3"/>
        <v>vis</v>
      </c>
      <c r="E36" s="50">
        <f>VLOOKUP(C36,Active!C$21:E$973,3,FALSE)</f>
        <v>4723.0007526425661</v>
      </c>
      <c r="F36" s="4" t="s">
        <v>90</v>
      </c>
      <c r="G36" s="12" t="str">
        <f t="shared" si="4"/>
        <v>49147.437</v>
      </c>
      <c r="H36" s="9">
        <f t="shared" si="5"/>
        <v>4723</v>
      </c>
      <c r="I36" s="51" t="s">
        <v>265</v>
      </c>
      <c r="J36" s="52" t="s">
        <v>266</v>
      </c>
      <c r="K36" s="51">
        <v>4723</v>
      </c>
      <c r="L36" s="51" t="s">
        <v>267</v>
      </c>
      <c r="M36" s="52" t="s">
        <v>97</v>
      </c>
      <c r="N36" s="52"/>
      <c r="O36" s="53" t="s">
        <v>178</v>
      </c>
      <c r="P36" s="53" t="s">
        <v>268</v>
      </c>
    </row>
    <row r="37" spans="1:16" ht="12.75" customHeight="1" thickBot="1">
      <c r="A37" s="9" t="str">
        <f t="shared" si="0"/>
        <v> BBS 109 </v>
      </c>
      <c r="B37" s="4" t="str">
        <f t="shared" si="1"/>
        <v>I</v>
      </c>
      <c r="C37" s="9">
        <f t="shared" si="2"/>
        <v>49859.527000000002</v>
      </c>
      <c r="D37" s="12" t="str">
        <f t="shared" si="3"/>
        <v>vis</v>
      </c>
      <c r="E37" s="50">
        <f>VLOOKUP(C37,Active!C$21:E$973,3,FALSE)</f>
        <v>4871.9997087354877</v>
      </c>
      <c r="F37" s="4" t="s">
        <v>90</v>
      </c>
      <c r="G37" s="12" t="str">
        <f t="shared" si="4"/>
        <v>49859.527</v>
      </c>
      <c r="H37" s="9">
        <f t="shared" si="5"/>
        <v>4872</v>
      </c>
      <c r="I37" s="51" t="s">
        <v>269</v>
      </c>
      <c r="J37" s="52" t="s">
        <v>270</v>
      </c>
      <c r="K37" s="51">
        <v>4872</v>
      </c>
      <c r="L37" s="51" t="s">
        <v>177</v>
      </c>
      <c r="M37" s="52" t="s">
        <v>97</v>
      </c>
      <c r="N37" s="52"/>
      <c r="O37" s="53" t="s">
        <v>190</v>
      </c>
      <c r="P37" s="53" t="s">
        <v>271</v>
      </c>
    </row>
    <row r="38" spans="1:16" ht="12.75" customHeight="1" thickBot="1">
      <c r="A38" s="9" t="str">
        <f t="shared" si="0"/>
        <v> BBS 113 </v>
      </c>
      <c r="B38" s="4" t="str">
        <f t="shared" si="1"/>
        <v>I</v>
      </c>
      <c r="C38" s="9">
        <f t="shared" si="2"/>
        <v>50337.432000000001</v>
      </c>
      <c r="D38" s="12" t="str">
        <f t="shared" si="3"/>
        <v>vis</v>
      </c>
      <c r="E38" s="50">
        <f>VLOOKUP(C38,Active!C$21:E$973,3,FALSE)</f>
        <v>4971.9973861520884</v>
      </c>
      <c r="F38" s="4" t="s">
        <v>90</v>
      </c>
      <c r="G38" s="12" t="str">
        <f t="shared" si="4"/>
        <v>50337.432</v>
      </c>
      <c r="H38" s="9">
        <f t="shared" si="5"/>
        <v>4972</v>
      </c>
      <c r="I38" s="51" t="s">
        <v>272</v>
      </c>
      <c r="J38" s="52" t="s">
        <v>273</v>
      </c>
      <c r="K38" s="51">
        <v>4972</v>
      </c>
      <c r="L38" s="51" t="s">
        <v>274</v>
      </c>
      <c r="M38" s="52" t="s">
        <v>97</v>
      </c>
      <c r="N38" s="52"/>
      <c r="O38" s="53" t="s">
        <v>178</v>
      </c>
      <c r="P38" s="53" t="s">
        <v>275</v>
      </c>
    </row>
    <row r="39" spans="1:16" ht="12.75" customHeight="1" thickBot="1">
      <c r="A39" s="9" t="str">
        <f t="shared" si="0"/>
        <v> BBS 115 </v>
      </c>
      <c r="B39" s="4" t="str">
        <f t="shared" si="1"/>
        <v>I</v>
      </c>
      <c r="C39" s="9">
        <f t="shared" si="2"/>
        <v>50638.51</v>
      </c>
      <c r="D39" s="12" t="str">
        <f t="shared" si="3"/>
        <v>vis</v>
      </c>
      <c r="E39" s="50">
        <f>VLOOKUP(C39,Active!C$21:E$973,3,FALSE)</f>
        <v>5034.9954730547897</v>
      </c>
      <c r="F39" s="4" t="s">
        <v>90</v>
      </c>
      <c r="G39" s="12" t="str">
        <f t="shared" si="4"/>
        <v>50638.510</v>
      </c>
      <c r="H39" s="9">
        <f t="shared" si="5"/>
        <v>5035</v>
      </c>
      <c r="I39" s="51" t="s">
        <v>276</v>
      </c>
      <c r="J39" s="52" t="s">
        <v>277</v>
      </c>
      <c r="K39" s="51">
        <v>5035</v>
      </c>
      <c r="L39" s="51" t="s">
        <v>278</v>
      </c>
      <c r="M39" s="52" t="s">
        <v>97</v>
      </c>
      <c r="N39" s="52"/>
      <c r="O39" s="53" t="s">
        <v>190</v>
      </c>
      <c r="P39" s="53" t="s">
        <v>279</v>
      </c>
    </row>
    <row r="40" spans="1:16" ht="12.75" customHeight="1" thickBot="1">
      <c r="A40" s="9" t="str">
        <f t="shared" si="0"/>
        <v>IBVS 5263 </v>
      </c>
      <c r="B40" s="4" t="str">
        <f t="shared" si="1"/>
        <v>I</v>
      </c>
      <c r="C40" s="9">
        <f t="shared" si="2"/>
        <v>51288.494100000004</v>
      </c>
      <c r="D40" s="12" t="str">
        <f t="shared" si="3"/>
        <v>vis</v>
      </c>
      <c r="E40" s="50">
        <f>VLOOKUP(C40,Active!C$21:E$973,3,FALSE)</f>
        <v>5170.999282091565</v>
      </c>
      <c r="F40" s="4" t="s">
        <v>90</v>
      </c>
      <c r="G40" s="12" t="str">
        <f t="shared" si="4"/>
        <v>51288.4941</v>
      </c>
      <c r="H40" s="9">
        <f t="shared" si="5"/>
        <v>5171</v>
      </c>
      <c r="I40" s="51" t="s">
        <v>280</v>
      </c>
      <c r="J40" s="52" t="s">
        <v>281</v>
      </c>
      <c r="K40" s="51">
        <v>5171</v>
      </c>
      <c r="L40" s="51" t="s">
        <v>282</v>
      </c>
      <c r="M40" s="52" t="s">
        <v>283</v>
      </c>
      <c r="N40" s="52" t="s">
        <v>284</v>
      </c>
      <c r="O40" s="53" t="s">
        <v>285</v>
      </c>
      <c r="P40" s="54" t="s">
        <v>286</v>
      </c>
    </row>
    <row r="41" spans="1:16" ht="12.75" customHeight="1" thickBot="1">
      <c r="A41" s="9" t="str">
        <f t="shared" si="0"/>
        <v>BAVM 201 </v>
      </c>
      <c r="B41" s="4" t="str">
        <f t="shared" si="1"/>
        <v>I</v>
      </c>
      <c r="C41" s="9">
        <f t="shared" si="2"/>
        <v>54600.457000000002</v>
      </c>
      <c r="D41" s="12" t="str">
        <f t="shared" si="3"/>
        <v>vis</v>
      </c>
      <c r="E41" s="50">
        <f>VLOOKUP(C41,Active!C$21:E$973,3,FALSE)</f>
        <v>5864.0001874806067</v>
      </c>
      <c r="F41" s="4" t="s">
        <v>90</v>
      </c>
      <c r="G41" s="12" t="str">
        <f t="shared" si="4"/>
        <v>54600.4570</v>
      </c>
      <c r="H41" s="9">
        <f t="shared" si="5"/>
        <v>5864</v>
      </c>
      <c r="I41" s="51" t="s">
        <v>294</v>
      </c>
      <c r="J41" s="52" t="s">
        <v>295</v>
      </c>
      <c r="K41" s="51">
        <v>5864</v>
      </c>
      <c r="L41" s="51" t="s">
        <v>296</v>
      </c>
      <c r="M41" s="52" t="s">
        <v>290</v>
      </c>
      <c r="N41" s="52" t="s">
        <v>297</v>
      </c>
      <c r="O41" s="53" t="s">
        <v>298</v>
      </c>
      <c r="P41" s="54" t="s">
        <v>299</v>
      </c>
    </row>
    <row r="42" spans="1:16" ht="12.75" customHeight="1" thickBot="1">
      <c r="A42" s="9" t="str">
        <f t="shared" si="0"/>
        <v>BAVM 215 </v>
      </c>
      <c r="B42" s="4" t="str">
        <f t="shared" si="1"/>
        <v>I</v>
      </c>
      <c r="C42" s="9">
        <f t="shared" si="2"/>
        <v>55379.464800000002</v>
      </c>
      <c r="D42" s="12" t="str">
        <f t="shared" si="3"/>
        <v>vis</v>
      </c>
      <c r="E42" s="50">
        <f>VLOOKUP(C42,Active!C$21:E$973,3,FALSE)</f>
        <v>6027.0011409952504</v>
      </c>
      <c r="F42" s="4" t="s">
        <v>90</v>
      </c>
      <c r="G42" s="12" t="str">
        <f t="shared" si="4"/>
        <v>55379.4648</v>
      </c>
      <c r="H42" s="9">
        <f t="shared" si="5"/>
        <v>6027</v>
      </c>
      <c r="I42" s="51" t="s">
        <v>300</v>
      </c>
      <c r="J42" s="52" t="s">
        <v>301</v>
      </c>
      <c r="K42" s="51" t="s">
        <v>302</v>
      </c>
      <c r="L42" s="51" t="s">
        <v>303</v>
      </c>
      <c r="M42" s="52" t="s">
        <v>290</v>
      </c>
      <c r="N42" s="52" t="s">
        <v>297</v>
      </c>
      <c r="O42" s="53" t="s">
        <v>298</v>
      </c>
      <c r="P42" s="54" t="s">
        <v>304</v>
      </c>
    </row>
    <row r="43" spans="1:16" ht="12.75" customHeight="1" thickBot="1">
      <c r="A43" s="9" t="str">
        <f t="shared" ref="A43:A73" si="6">P43</f>
        <v>BAVM 231 </v>
      </c>
      <c r="B43" s="4" t="str">
        <f t="shared" ref="B43:B73" si="7">IF(H43=INT(H43),"I","II")</f>
        <v>I</v>
      </c>
      <c r="C43" s="9">
        <f t="shared" ref="C43:C73" si="8">1*G43</f>
        <v>56072.439200000001</v>
      </c>
      <c r="D43" s="12" t="str">
        <f t="shared" ref="D43:D73" si="9">VLOOKUP(F43,I$1:J$5,2,FALSE)</f>
        <v>vis</v>
      </c>
      <c r="E43" s="50">
        <f>VLOOKUP(C43,Active!C$21:E$973,3,FALSE)</f>
        <v>6172.0003155365557</v>
      </c>
      <c r="F43" s="4" t="s">
        <v>90</v>
      </c>
      <c r="G43" s="12" t="str">
        <f t="shared" ref="G43:G73" si="10">MID(I43,3,LEN(I43)-3)</f>
        <v>56072.4392</v>
      </c>
      <c r="H43" s="9">
        <f t="shared" ref="H43:H73" si="11">1*K43</f>
        <v>6172</v>
      </c>
      <c r="I43" s="51" t="s">
        <v>305</v>
      </c>
      <c r="J43" s="52" t="s">
        <v>306</v>
      </c>
      <c r="K43" s="51" t="s">
        <v>307</v>
      </c>
      <c r="L43" s="51" t="s">
        <v>308</v>
      </c>
      <c r="M43" s="52" t="s">
        <v>290</v>
      </c>
      <c r="N43" s="52" t="s">
        <v>297</v>
      </c>
      <c r="O43" s="53" t="s">
        <v>298</v>
      </c>
      <c r="P43" s="54" t="s">
        <v>309</v>
      </c>
    </row>
    <row r="44" spans="1:16" ht="12.75" customHeight="1" thickBot="1">
      <c r="A44" s="9" t="str">
        <f t="shared" si="6"/>
        <v>BAVM 232 </v>
      </c>
      <c r="B44" s="4" t="str">
        <f t="shared" si="7"/>
        <v>I</v>
      </c>
      <c r="C44" s="9">
        <f t="shared" si="8"/>
        <v>56483.455000000002</v>
      </c>
      <c r="D44" s="12" t="str">
        <f t="shared" si="9"/>
        <v>vis</v>
      </c>
      <c r="E44" s="50">
        <f>VLOOKUP(C44,Active!C$21:E$973,3,FALSE)</f>
        <v>6258.0019798454168</v>
      </c>
      <c r="F44" s="4" t="s">
        <v>90</v>
      </c>
      <c r="G44" s="12" t="str">
        <f t="shared" si="10"/>
        <v>56483.4550</v>
      </c>
      <c r="H44" s="9">
        <f t="shared" si="11"/>
        <v>6258</v>
      </c>
      <c r="I44" s="51" t="s">
        <v>310</v>
      </c>
      <c r="J44" s="52" t="s">
        <v>311</v>
      </c>
      <c r="K44" s="51" t="s">
        <v>312</v>
      </c>
      <c r="L44" s="51" t="s">
        <v>313</v>
      </c>
      <c r="M44" s="52" t="s">
        <v>290</v>
      </c>
      <c r="N44" s="52" t="s">
        <v>297</v>
      </c>
      <c r="O44" s="53" t="s">
        <v>298</v>
      </c>
      <c r="P44" s="54" t="s">
        <v>314</v>
      </c>
    </row>
    <row r="45" spans="1:16" ht="12.75" customHeight="1" thickBot="1">
      <c r="A45" s="9" t="str">
        <f t="shared" si="6"/>
        <v>BAVM 238 </v>
      </c>
      <c r="B45" s="4" t="str">
        <f t="shared" si="7"/>
        <v>I</v>
      </c>
      <c r="C45" s="9">
        <f t="shared" si="8"/>
        <v>56808.435899999997</v>
      </c>
      <c r="D45" s="12" t="str">
        <f t="shared" si="9"/>
        <v>vis</v>
      </c>
      <c r="E45" s="50">
        <f>VLOOKUP(C45,Active!C$21:E$973,3,FALSE)</f>
        <v>6326.0015513183162</v>
      </c>
      <c r="F45" s="4" t="s">
        <v>90</v>
      </c>
      <c r="G45" s="12" t="str">
        <f t="shared" si="10"/>
        <v>56808.4359</v>
      </c>
      <c r="H45" s="9">
        <f t="shared" si="11"/>
        <v>6326</v>
      </c>
      <c r="I45" s="51" t="s">
        <v>315</v>
      </c>
      <c r="J45" s="52" t="s">
        <v>316</v>
      </c>
      <c r="K45" s="51" t="s">
        <v>317</v>
      </c>
      <c r="L45" s="51" t="s">
        <v>318</v>
      </c>
      <c r="M45" s="52" t="s">
        <v>290</v>
      </c>
      <c r="N45" s="52" t="s">
        <v>297</v>
      </c>
      <c r="O45" s="53" t="s">
        <v>298</v>
      </c>
      <c r="P45" s="54" t="s">
        <v>319</v>
      </c>
    </row>
    <row r="46" spans="1:16" ht="12.75" customHeight="1" thickBot="1">
      <c r="A46" s="9" t="str">
        <f t="shared" si="6"/>
        <v> AN 257.73 </v>
      </c>
      <c r="B46" s="4" t="str">
        <f t="shared" si="7"/>
        <v>I</v>
      </c>
      <c r="C46" s="9">
        <f t="shared" si="8"/>
        <v>26575.454000000002</v>
      </c>
      <c r="D46" s="12" t="str">
        <f t="shared" si="9"/>
        <v>vis</v>
      </c>
      <c r="E46" s="50">
        <f>VLOOKUP(C46,Active!C$21:E$973,3,FALSE)</f>
        <v>-4.1848349464884628E-4</v>
      </c>
      <c r="F46" s="4" t="s">
        <v>90</v>
      </c>
      <c r="G46" s="12" t="str">
        <f t="shared" si="10"/>
        <v>26575.454</v>
      </c>
      <c r="H46" s="9">
        <f t="shared" si="11"/>
        <v>0</v>
      </c>
      <c r="I46" s="51" t="s">
        <v>94</v>
      </c>
      <c r="J46" s="52" t="s">
        <v>95</v>
      </c>
      <c r="K46" s="51">
        <v>0</v>
      </c>
      <c r="L46" s="51" t="s">
        <v>96</v>
      </c>
      <c r="M46" s="52" t="s">
        <v>97</v>
      </c>
      <c r="N46" s="52"/>
      <c r="O46" s="53" t="s">
        <v>98</v>
      </c>
      <c r="P46" s="53" t="s">
        <v>99</v>
      </c>
    </row>
    <row r="47" spans="1:16" ht="12.75" customHeight="1" thickBot="1">
      <c r="A47" s="9" t="str">
        <f t="shared" si="6"/>
        <v> IODE 4.2.95 </v>
      </c>
      <c r="B47" s="4" t="str">
        <f t="shared" si="7"/>
        <v>I</v>
      </c>
      <c r="C47" s="9">
        <f t="shared" si="8"/>
        <v>26575.463</v>
      </c>
      <c r="D47" s="12" t="str">
        <f t="shared" si="9"/>
        <v>vis</v>
      </c>
      <c r="E47" s="50">
        <f>VLOOKUP(C47,Active!C$21:E$973,3,FALSE)</f>
        <v>1.4646922339352215E-3</v>
      </c>
      <c r="F47" s="4" t="s">
        <v>90</v>
      </c>
      <c r="G47" s="12" t="str">
        <f t="shared" si="10"/>
        <v>26575.463</v>
      </c>
      <c r="H47" s="9">
        <f t="shared" si="11"/>
        <v>0</v>
      </c>
      <c r="I47" s="51" t="s">
        <v>100</v>
      </c>
      <c r="J47" s="52" t="s">
        <v>101</v>
      </c>
      <c r="K47" s="51">
        <v>0</v>
      </c>
      <c r="L47" s="51" t="s">
        <v>102</v>
      </c>
      <c r="M47" s="52" t="s">
        <v>97</v>
      </c>
      <c r="N47" s="52"/>
      <c r="O47" s="53" t="s">
        <v>103</v>
      </c>
      <c r="P47" s="53" t="s">
        <v>104</v>
      </c>
    </row>
    <row r="48" spans="1:16" ht="12.75" customHeight="1" thickBot="1">
      <c r="A48" s="9" t="str">
        <f t="shared" si="6"/>
        <v> AN 257.73 </v>
      </c>
      <c r="B48" s="4" t="str">
        <f t="shared" si="7"/>
        <v>I</v>
      </c>
      <c r="C48" s="9">
        <f t="shared" si="8"/>
        <v>26623.242999999999</v>
      </c>
      <c r="D48" s="12" t="str">
        <f t="shared" si="9"/>
        <v>vis</v>
      </c>
      <c r="E48" s="50">
        <f>VLOOKUP(C48,Active!C$21:E$973,3,FALSE)</f>
        <v>9.9990353955433307</v>
      </c>
      <c r="F48" s="4" t="s">
        <v>90</v>
      </c>
      <c r="G48" s="12" t="str">
        <f t="shared" si="10"/>
        <v>26623.243</v>
      </c>
      <c r="H48" s="9">
        <f t="shared" si="11"/>
        <v>10</v>
      </c>
      <c r="I48" s="51" t="s">
        <v>105</v>
      </c>
      <c r="J48" s="52" t="s">
        <v>106</v>
      </c>
      <c r="K48" s="51">
        <v>10</v>
      </c>
      <c r="L48" s="51" t="s">
        <v>107</v>
      </c>
      <c r="M48" s="52" t="s">
        <v>97</v>
      </c>
      <c r="N48" s="52"/>
      <c r="O48" s="53" t="s">
        <v>98</v>
      </c>
      <c r="P48" s="53" t="s">
        <v>99</v>
      </c>
    </row>
    <row r="49" spans="1:16" ht="12.75" customHeight="1" thickBot="1">
      <c r="A49" s="9" t="str">
        <f t="shared" si="6"/>
        <v> AN 257.73 </v>
      </c>
      <c r="B49" s="4" t="str">
        <f t="shared" si="7"/>
        <v>I</v>
      </c>
      <c r="C49" s="9">
        <f t="shared" si="8"/>
        <v>26919.577000000001</v>
      </c>
      <c r="D49" s="12" t="str">
        <f t="shared" si="9"/>
        <v>vis</v>
      </c>
      <c r="E49" s="50">
        <f>VLOOKUP(C49,Active!C$21:E$973,3,FALSE)</f>
        <v>72.004479447334546</v>
      </c>
      <c r="F49" s="4" t="s">
        <v>90</v>
      </c>
      <c r="G49" s="12" t="str">
        <f t="shared" si="10"/>
        <v>26919.577</v>
      </c>
      <c r="H49" s="9">
        <f t="shared" si="11"/>
        <v>72</v>
      </c>
      <c r="I49" s="51" t="s">
        <v>108</v>
      </c>
      <c r="J49" s="52" t="s">
        <v>109</v>
      </c>
      <c r="K49" s="51">
        <v>72</v>
      </c>
      <c r="L49" s="51" t="s">
        <v>110</v>
      </c>
      <c r="M49" s="52" t="s">
        <v>97</v>
      </c>
      <c r="N49" s="52"/>
      <c r="O49" s="53" t="s">
        <v>98</v>
      </c>
      <c r="P49" s="53" t="s">
        <v>99</v>
      </c>
    </row>
    <row r="50" spans="1:16" ht="12.75" customHeight="1" thickBot="1">
      <c r="A50" s="9" t="str">
        <f t="shared" si="6"/>
        <v> AN 257.73 </v>
      </c>
      <c r="B50" s="4" t="str">
        <f t="shared" si="7"/>
        <v>I</v>
      </c>
      <c r="C50" s="9">
        <f t="shared" si="8"/>
        <v>26929.121999999999</v>
      </c>
      <c r="D50" s="12" t="str">
        <f t="shared" si="9"/>
        <v>vis</v>
      </c>
      <c r="E50" s="50">
        <f>VLOOKUP(C50,Active!C$21:E$973,3,FALSE)</f>
        <v>74.00169192877182</v>
      </c>
      <c r="F50" s="4" t="s">
        <v>90</v>
      </c>
      <c r="G50" s="12" t="str">
        <f t="shared" si="10"/>
        <v>26929.122</v>
      </c>
      <c r="H50" s="9">
        <f t="shared" si="11"/>
        <v>74</v>
      </c>
      <c r="I50" s="51" t="s">
        <v>111</v>
      </c>
      <c r="J50" s="52" t="s">
        <v>112</v>
      </c>
      <c r="K50" s="51">
        <v>74</v>
      </c>
      <c r="L50" s="51" t="s">
        <v>113</v>
      </c>
      <c r="M50" s="52" t="s">
        <v>97</v>
      </c>
      <c r="N50" s="52"/>
      <c r="O50" s="53" t="s">
        <v>98</v>
      </c>
      <c r="P50" s="53" t="s">
        <v>99</v>
      </c>
    </row>
    <row r="51" spans="1:16" ht="12.75" customHeight="1" thickBot="1">
      <c r="A51" s="9" t="str">
        <f t="shared" si="6"/>
        <v> AN 257.73 </v>
      </c>
      <c r="B51" s="4" t="str">
        <f t="shared" si="7"/>
        <v>I</v>
      </c>
      <c r="C51" s="9">
        <f t="shared" si="8"/>
        <v>26986.48</v>
      </c>
      <c r="D51" s="12" t="str">
        <f t="shared" si="9"/>
        <v>vis</v>
      </c>
      <c r="E51" s="50">
        <f>VLOOKUP(C51,Active!C$21:E$973,3,FALSE)</f>
        <v>86.003380091192</v>
      </c>
      <c r="F51" s="4" t="s">
        <v>90</v>
      </c>
      <c r="G51" s="12" t="str">
        <f t="shared" si="10"/>
        <v>26986.480</v>
      </c>
      <c r="H51" s="9">
        <f t="shared" si="11"/>
        <v>86</v>
      </c>
      <c r="I51" s="51" t="s">
        <v>114</v>
      </c>
      <c r="J51" s="52" t="s">
        <v>115</v>
      </c>
      <c r="K51" s="51">
        <v>86</v>
      </c>
      <c r="L51" s="51" t="s">
        <v>116</v>
      </c>
      <c r="M51" s="52" t="s">
        <v>97</v>
      </c>
      <c r="N51" s="52"/>
      <c r="O51" s="53" t="s">
        <v>98</v>
      </c>
      <c r="P51" s="53" t="s">
        <v>99</v>
      </c>
    </row>
    <row r="52" spans="1:16" ht="12.75" customHeight="1" thickBot="1">
      <c r="A52" s="9" t="str">
        <f t="shared" si="6"/>
        <v> AN 257.73 </v>
      </c>
      <c r="B52" s="4" t="str">
        <f t="shared" si="7"/>
        <v>I</v>
      </c>
      <c r="C52" s="9">
        <f t="shared" si="8"/>
        <v>27244.53</v>
      </c>
      <c r="D52" s="12" t="str">
        <f t="shared" si="9"/>
        <v>vis</v>
      </c>
      <c r="E52" s="50">
        <f>VLOOKUP(C52,Active!C$21:E$973,3,FALSE)</f>
        <v>139.99821307547506</v>
      </c>
      <c r="F52" s="4" t="s">
        <v>90</v>
      </c>
      <c r="G52" s="12" t="str">
        <f t="shared" si="10"/>
        <v>27244.530</v>
      </c>
      <c r="H52" s="9">
        <f t="shared" si="11"/>
        <v>140</v>
      </c>
      <c r="I52" s="51" t="s">
        <v>117</v>
      </c>
      <c r="J52" s="52" t="s">
        <v>118</v>
      </c>
      <c r="K52" s="51">
        <v>140</v>
      </c>
      <c r="L52" s="51" t="s">
        <v>119</v>
      </c>
      <c r="M52" s="52" t="s">
        <v>97</v>
      </c>
      <c r="N52" s="52"/>
      <c r="O52" s="53" t="s">
        <v>98</v>
      </c>
      <c r="P52" s="53" t="s">
        <v>99</v>
      </c>
    </row>
    <row r="53" spans="1:16" ht="12.75" customHeight="1" thickBot="1">
      <c r="A53" s="9" t="str">
        <f t="shared" si="6"/>
        <v> AN 257.73 </v>
      </c>
      <c r="B53" s="4" t="str">
        <f t="shared" si="7"/>
        <v>I</v>
      </c>
      <c r="C53" s="9">
        <f t="shared" si="8"/>
        <v>27421.392</v>
      </c>
      <c r="D53" s="12" t="str">
        <f t="shared" si="9"/>
        <v>vis</v>
      </c>
      <c r="E53" s="50">
        <f>VLOOKUP(C53,Active!C$21:E$973,3,FALSE)</f>
        <v>177.00512705054328</v>
      </c>
      <c r="F53" s="4" t="s">
        <v>90</v>
      </c>
      <c r="G53" s="12" t="str">
        <f t="shared" si="10"/>
        <v>27421.392</v>
      </c>
      <c r="H53" s="9">
        <f t="shared" si="11"/>
        <v>177</v>
      </c>
      <c r="I53" s="51" t="s">
        <v>120</v>
      </c>
      <c r="J53" s="52" t="s">
        <v>121</v>
      </c>
      <c r="K53" s="51">
        <v>177</v>
      </c>
      <c r="L53" s="51" t="s">
        <v>122</v>
      </c>
      <c r="M53" s="52" t="s">
        <v>97</v>
      </c>
      <c r="N53" s="52"/>
      <c r="O53" s="53" t="s">
        <v>98</v>
      </c>
      <c r="P53" s="53" t="s">
        <v>99</v>
      </c>
    </row>
    <row r="54" spans="1:16" ht="12.75" customHeight="1" thickBot="1">
      <c r="A54" s="9" t="str">
        <f t="shared" si="6"/>
        <v> AN 257.73 </v>
      </c>
      <c r="B54" s="4" t="str">
        <f t="shared" si="7"/>
        <v>I</v>
      </c>
      <c r="C54" s="9">
        <f t="shared" si="8"/>
        <v>27612.548999999999</v>
      </c>
      <c r="D54" s="12" t="str">
        <f t="shared" si="9"/>
        <v>vis</v>
      </c>
      <c r="E54" s="50">
        <f>VLOOKUP(C54,Active!C$21:E$973,3,FALSE)</f>
        <v>217.00315180844518</v>
      </c>
      <c r="F54" s="4" t="s">
        <v>90</v>
      </c>
      <c r="G54" s="12" t="str">
        <f t="shared" si="10"/>
        <v>27612.549</v>
      </c>
      <c r="H54" s="9">
        <f t="shared" si="11"/>
        <v>217</v>
      </c>
      <c r="I54" s="51" t="s">
        <v>123</v>
      </c>
      <c r="J54" s="52" t="s">
        <v>124</v>
      </c>
      <c r="K54" s="51">
        <v>217</v>
      </c>
      <c r="L54" s="51" t="s">
        <v>125</v>
      </c>
      <c r="M54" s="52" t="s">
        <v>97</v>
      </c>
      <c r="N54" s="52"/>
      <c r="O54" s="53" t="s">
        <v>98</v>
      </c>
      <c r="P54" s="53" t="s">
        <v>99</v>
      </c>
    </row>
    <row r="55" spans="1:16" ht="12.75" customHeight="1" thickBot="1">
      <c r="A55" s="9" t="str">
        <f t="shared" si="6"/>
        <v> AN 257.73 </v>
      </c>
      <c r="B55" s="4" t="str">
        <f t="shared" si="7"/>
        <v>I</v>
      </c>
      <c r="C55" s="9">
        <f t="shared" si="8"/>
        <v>27636.45</v>
      </c>
      <c r="D55" s="12" t="str">
        <f t="shared" si="9"/>
        <v>vis</v>
      </c>
      <c r="E55" s="50">
        <f>VLOOKUP(C55,Active!C$21:E$973,3,FALSE)</f>
        <v>222.00423881932463</v>
      </c>
      <c r="F55" s="4" t="s">
        <v>90</v>
      </c>
      <c r="G55" s="12" t="str">
        <f t="shared" si="10"/>
        <v>27636.450</v>
      </c>
      <c r="H55" s="9">
        <f t="shared" si="11"/>
        <v>222</v>
      </c>
      <c r="I55" s="51" t="s">
        <v>126</v>
      </c>
      <c r="J55" s="52" t="s">
        <v>127</v>
      </c>
      <c r="K55" s="51">
        <v>222</v>
      </c>
      <c r="L55" s="51" t="s">
        <v>128</v>
      </c>
      <c r="M55" s="52" t="s">
        <v>97</v>
      </c>
      <c r="N55" s="52"/>
      <c r="O55" s="53" t="s">
        <v>98</v>
      </c>
      <c r="P55" s="53" t="s">
        <v>99</v>
      </c>
    </row>
    <row r="56" spans="1:16" ht="12.75" customHeight="1" thickBot="1">
      <c r="A56" s="9" t="str">
        <f t="shared" si="6"/>
        <v> AN 257.73 </v>
      </c>
      <c r="B56" s="4" t="str">
        <f t="shared" si="7"/>
        <v>I</v>
      </c>
      <c r="C56" s="9">
        <f t="shared" si="8"/>
        <v>27660.338</v>
      </c>
      <c r="D56" s="12" t="str">
        <f t="shared" si="9"/>
        <v>vis</v>
      </c>
      <c r="E56" s="50">
        <f>VLOOKUP(C56,Active!C$21:E$973,3,FALSE)</f>
        <v>227.00260568748394</v>
      </c>
      <c r="F56" s="4" t="s">
        <v>90</v>
      </c>
      <c r="G56" s="12" t="str">
        <f t="shared" si="10"/>
        <v>27660.338</v>
      </c>
      <c r="H56" s="9">
        <f t="shared" si="11"/>
        <v>227</v>
      </c>
      <c r="I56" s="51" t="s">
        <v>129</v>
      </c>
      <c r="J56" s="52" t="s">
        <v>130</v>
      </c>
      <c r="K56" s="51">
        <v>227</v>
      </c>
      <c r="L56" s="51" t="s">
        <v>131</v>
      </c>
      <c r="M56" s="52" t="s">
        <v>97</v>
      </c>
      <c r="N56" s="52"/>
      <c r="O56" s="53" t="s">
        <v>98</v>
      </c>
      <c r="P56" s="53" t="s">
        <v>99</v>
      </c>
    </row>
    <row r="57" spans="1:16" ht="12.75" customHeight="1" thickBot="1">
      <c r="A57" s="9" t="str">
        <f t="shared" si="6"/>
        <v> AN 257.73 </v>
      </c>
      <c r="B57" s="4" t="str">
        <f t="shared" si="7"/>
        <v>I</v>
      </c>
      <c r="C57" s="9">
        <f t="shared" si="8"/>
        <v>27684.240000000002</v>
      </c>
      <c r="D57" s="12" t="str">
        <f t="shared" si="9"/>
        <v>vis</v>
      </c>
      <c r="E57" s="50">
        <f>VLOOKUP(C57,Active!C$21:E$973,3,FALSE)</f>
        <v>232.00390194011109</v>
      </c>
      <c r="F57" s="4" t="s">
        <v>90</v>
      </c>
      <c r="G57" s="12" t="str">
        <f t="shared" si="10"/>
        <v>27684.240</v>
      </c>
      <c r="H57" s="9">
        <f t="shared" si="11"/>
        <v>232</v>
      </c>
      <c r="I57" s="51" t="s">
        <v>132</v>
      </c>
      <c r="J57" s="52" t="s">
        <v>133</v>
      </c>
      <c r="K57" s="51">
        <v>232</v>
      </c>
      <c r="L57" s="51" t="s">
        <v>134</v>
      </c>
      <c r="M57" s="52" t="s">
        <v>97</v>
      </c>
      <c r="N57" s="52"/>
      <c r="O57" s="53" t="s">
        <v>98</v>
      </c>
      <c r="P57" s="53" t="s">
        <v>99</v>
      </c>
    </row>
    <row r="58" spans="1:16" ht="12.75" customHeight="1" thickBot="1">
      <c r="A58" s="9" t="str">
        <f t="shared" si="6"/>
        <v> AN 257.73 </v>
      </c>
      <c r="B58" s="4" t="str">
        <f t="shared" si="7"/>
        <v>I</v>
      </c>
      <c r="C58" s="9">
        <f t="shared" si="8"/>
        <v>27698.578000000001</v>
      </c>
      <c r="D58" s="12" t="str">
        <f t="shared" si="9"/>
        <v>vis</v>
      </c>
      <c r="E58" s="50">
        <f>VLOOKUP(C58,Active!C$21:E$973,3,FALSE)</f>
        <v>235.00401011809458</v>
      </c>
      <c r="F58" s="4" t="s">
        <v>90</v>
      </c>
      <c r="G58" s="12" t="str">
        <f t="shared" si="10"/>
        <v>27698.578</v>
      </c>
      <c r="H58" s="9">
        <f t="shared" si="11"/>
        <v>235</v>
      </c>
      <c r="I58" s="51" t="s">
        <v>135</v>
      </c>
      <c r="J58" s="52" t="s">
        <v>136</v>
      </c>
      <c r="K58" s="51">
        <v>235</v>
      </c>
      <c r="L58" s="51" t="s">
        <v>134</v>
      </c>
      <c r="M58" s="52" t="s">
        <v>97</v>
      </c>
      <c r="N58" s="52"/>
      <c r="O58" s="53" t="s">
        <v>98</v>
      </c>
      <c r="P58" s="53" t="s">
        <v>99</v>
      </c>
    </row>
    <row r="59" spans="1:16" ht="12.75" customHeight="1" thickBot="1">
      <c r="A59" s="9" t="str">
        <f t="shared" si="6"/>
        <v> AN 257.73 </v>
      </c>
      <c r="B59" s="4" t="str">
        <f t="shared" si="7"/>
        <v>I</v>
      </c>
      <c r="C59" s="9">
        <f t="shared" si="8"/>
        <v>27708.132000000001</v>
      </c>
      <c r="D59" s="12" t="str">
        <f t="shared" si="9"/>
        <v>vis</v>
      </c>
      <c r="E59" s="50">
        <f>VLOOKUP(C59,Active!C$21:E$973,3,FALSE)</f>
        <v>237.00310577526119</v>
      </c>
      <c r="F59" s="4" t="s">
        <v>90</v>
      </c>
      <c r="G59" s="12" t="str">
        <f t="shared" si="10"/>
        <v>27708.132</v>
      </c>
      <c r="H59" s="9">
        <f t="shared" si="11"/>
        <v>237</v>
      </c>
      <c r="I59" s="51" t="s">
        <v>137</v>
      </c>
      <c r="J59" s="52" t="s">
        <v>138</v>
      </c>
      <c r="K59" s="51">
        <v>237</v>
      </c>
      <c r="L59" s="51" t="s">
        <v>125</v>
      </c>
      <c r="M59" s="52" t="s">
        <v>97</v>
      </c>
      <c r="N59" s="52"/>
      <c r="O59" s="53" t="s">
        <v>98</v>
      </c>
      <c r="P59" s="53" t="s">
        <v>99</v>
      </c>
    </row>
    <row r="60" spans="1:16" ht="12.75" customHeight="1" thickBot="1">
      <c r="A60" s="9" t="str">
        <f t="shared" si="6"/>
        <v> AN 257.73 </v>
      </c>
      <c r="B60" s="4" t="str">
        <f t="shared" si="7"/>
        <v>I</v>
      </c>
      <c r="C60" s="9">
        <f t="shared" si="8"/>
        <v>27722.456999999999</v>
      </c>
      <c r="D60" s="12" t="str">
        <f t="shared" si="9"/>
        <v>vis</v>
      </c>
      <c r="E60" s="50">
        <f>VLOOKUP(C60,Active!C$21:E$973,3,FALSE)</f>
        <v>240.00049381052452</v>
      </c>
      <c r="F60" s="4" t="s">
        <v>90</v>
      </c>
      <c r="G60" s="12" t="str">
        <f t="shared" si="10"/>
        <v>27722.457</v>
      </c>
      <c r="H60" s="9">
        <f t="shared" si="11"/>
        <v>240</v>
      </c>
      <c r="I60" s="51" t="s">
        <v>139</v>
      </c>
      <c r="J60" s="52" t="s">
        <v>140</v>
      </c>
      <c r="K60" s="51">
        <v>240</v>
      </c>
      <c r="L60" s="51" t="s">
        <v>141</v>
      </c>
      <c r="M60" s="52" t="s">
        <v>97</v>
      </c>
      <c r="N60" s="52"/>
      <c r="O60" s="53" t="s">
        <v>98</v>
      </c>
      <c r="P60" s="53" t="s">
        <v>99</v>
      </c>
    </row>
    <row r="61" spans="1:16" ht="12.75" customHeight="1" thickBot="1">
      <c r="A61" s="9" t="str">
        <f t="shared" si="6"/>
        <v> AN 257.73 </v>
      </c>
      <c r="B61" s="4" t="str">
        <f t="shared" si="7"/>
        <v>I</v>
      </c>
      <c r="C61" s="9">
        <f t="shared" si="8"/>
        <v>27765.46</v>
      </c>
      <c r="D61" s="12" t="str">
        <f t="shared" si="9"/>
        <v>vis</v>
      </c>
      <c r="E61" s="50">
        <f>VLOOKUP(C61,Active!C$21:E$973,3,FALSE)</f>
        <v>248.99851668525099</v>
      </c>
      <c r="F61" s="4" t="s">
        <v>90</v>
      </c>
      <c r="G61" s="12" t="str">
        <f t="shared" si="10"/>
        <v>27765.460</v>
      </c>
      <c r="H61" s="9">
        <f t="shared" si="11"/>
        <v>249</v>
      </c>
      <c r="I61" s="51" t="s">
        <v>142</v>
      </c>
      <c r="J61" s="52" t="s">
        <v>143</v>
      </c>
      <c r="K61" s="51">
        <v>249</v>
      </c>
      <c r="L61" s="51" t="s">
        <v>144</v>
      </c>
      <c r="M61" s="52" t="s">
        <v>97</v>
      </c>
      <c r="N61" s="52"/>
      <c r="O61" s="53" t="s">
        <v>98</v>
      </c>
      <c r="P61" s="53" t="s">
        <v>99</v>
      </c>
    </row>
    <row r="62" spans="1:16" ht="12.75" customHeight="1" thickBot="1">
      <c r="A62" s="9" t="str">
        <f t="shared" si="6"/>
        <v> AN 257.73 </v>
      </c>
      <c r="B62" s="4" t="str">
        <f t="shared" si="7"/>
        <v>I</v>
      </c>
      <c r="C62" s="9">
        <f t="shared" si="8"/>
        <v>27908.857</v>
      </c>
      <c r="D62" s="12" t="str">
        <f t="shared" si="9"/>
        <v>vis</v>
      </c>
      <c r="E62" s="50">
        <f>VLOOKUP(C62,Active!C$21:E$973,3,FALSE)</f>
        <v>279.00315557479684</v>
      </c>
      <c r="F62" s="4" t="s">
        <v>90</v>
      </c>
      <c r="G62" s="12" t="str">
        <f t="shared" si="10"/>
        <v>27908.857</v>
      </c>
      <c r="H62" s="9">
        <f t="shared" si="11"/>
        <v>279</v>
      </c>
      <c r="I62" s="51" t="s">
        <v>145</v>
      </c>
      <c r="J62" s="52" t="s">
        <v>146</v>
      </c>
      <c r="K62" s="51">
        <v>279</v>
      </c>
      <c r="L62" s="51" t="s">
        <v>125</v>
      </c>
      <c r="M62" s="52" t="s">
        <v>97</v>
      </c>
      <c r="N62" s="52"/>
      <c r="O62" s="53" t="s">
        <v>98</v>
      </c>
      <c r="P62" s="53" t="s">
        <v>99</v>
      </c>
    </row>
    <row r="63" spans="1:16" ht="12.75" customHeight="1" thickBot="1">
      <c r="A63" s="9" t="str">
        <f t="shared" si="6"/>
        <v> IKZ 26.45 </v>
      </c>
      <c r="B63" s="4" t="str">
        <f t="shared" si="7"/>
        <v>I</v>
      </c>
      <c r="C63" s="9">
        <f t="shared" si="8"/>
        <v>28654.399000000001</v>
      </c>
      <c r="D63" s="12" t="str">
        <f t="shared" si="9"/>
        <v>vis</v>
      </c>
      <c r="E63" s="50">
        <f>VLOOKUP(C63,Active!C$21:E$973,3,FALSE)</f>
        <v>435.00166661052072</v>
      </c>
      <c r="F63" s="4" t="s">
        <v>90</v>
      </c>
      <c r="G63" s="12" t="str">
        <f t="shared" si="10"/>
        <v>28654.399</v>
      </c>
      <c r="H63" s="9">
        <f t="shared" si="11"/>
        <v>435</v>
      </c>
      <c r="I63" s="51" t="s">
        <v>147</v>
      </c>
      <c r="J63" s="52" t="s">
        <v>148</v>
      </c>
      <c r="K63" s="51">
        <v>435</v>
      </c>
      <c r="L63" s="51" t="s">
        <v>113</v>
      </c>
      <c r="M63" s="52" t="s">
        <v>93</v>
      </c>
      <c r="N63" s="52"/>
      <c r="O63" s="53" t="s">
        <v>149</v>
      </c>
      <c r="P63" s="53" t="s">
        <v>150</v>
      </c>
    </row>
    <row r="64" spans="1:16" ht="12.75" customHeight="1" thickBot="1">
      <c r="A64" s="9" t="str">
        <f t="shared" si="6"/>
        <v> IKZ 26.45 </v>
      </c>
      <c r="B64" s="4" t="str">
        <f t="shared" si="7"/>
        <v>I</v>
      </c>
      <c r="C64" s="9">
        <f t="shared" si="8"/>
        <v>30585.179</v>
      </c>
      <c r="D64" s="12" t="str">
        <f t="shared" si="9"/>
        <v>vis</v>
      </c>
      <c r="E64" s="50">
        <f>VLOOKUP(C64,Active!C$21:E$973,3,FALSE)</f>
        <v>839.00144816213594</v>
      </c>
      <c r="F64" s="4" t="s">
        <v>90</v>
      </c>
      <c r="G64" s="12" t="str">
        <f t="shared" si="10"/>
        <v>30585.179</v>
      </c>
      <c r="H64" s="9">
        <f t="shared" si="11"/>
        <v>839</v>
      </c>
      <c r="I64" s="51" t="s">
        <v>151</v>
      </c>
      <c r="J64" s="52" t="s">
        <v>152</v>
      </c>
      <c r="K64" s="51">
        <v>839</v>
      </c>
      <c r="L64" s="51" t="s">
        <v>102</v>
      </c>
      <c r="M64" s="52" t="s">
        <v>93</v>
      </c>
      <c r="N64" s="52"/>
      <c r="O64" s="53" t="s">
        <v>149</v>
      </c>
      <c r="P64" s="53" t="s">
        <v>150</v>
      </c>
    </row>
    <row r="65" spans="1:16" ht="12.75" customHeight="1" thickBot="1">
      <c r="A65" s="9" t="str">
        <f t="shared" si="6"/>
        <v> IODE 4.2.95 </v>
      </c>
      <c r="B65" s="4" t="str">
        <f t="shared" si="7"/>
        <v>I</v>
      </c>
      <c r="C65" s="9">
        <f t="shared" si="8"/>
        <v>31292.51</v>
      </c>
      <c r="D65" s="12" t="str">
        <f t="shared" si="9"/>
        <v>vis</v>
      </c>
      <c r="E65" s="50">
        <f>VLOOKUP(C65,Active!C$21:E$973,3,FALSE)</f>
        <v>987.0046227779311</v>
      </c>
      <c r="F65" s="4" t="s">
        <v>90</v>
      </c>
      <c r="G65" s="12" t="str">
        <f t="shared" si="10"/>
        <v>31292.510</v>
      </c>
      <c r="H65" s="9">
        <f t="shared" si="11"/>
        <v>987</v>
      </c>
      <c r="I65" s="51" t="s">
        <v>153</v>
      </c>
      <c r="J65" s="52" t="s">
        <v>154</v>
      </c>
      <c r="K65" s="51">
        <v>987</v>
      </c>
      <c r="L65" s="51" t="s">
        <v>155</v>
      </c>
      <c r="M65" s="52" t="s">
        <v>97</v>
      </c>
      <c r="N65" s="52"/>
      <c r="O65" s="53" t="s">
        <v>103</v>
      </c>
      <c r="P65" s="53" t="s">
        <v>104</v>
      </c>
    </row>
    <row r="66" spans="1:16" ht="12.75" customHeight="1" thickBot="1">
      <c r="A66" s="9" t="str">
        <f t="shared" si="6"/>
        <v> AC 174.17 </v>
      </c>
      <c r="B66" s="4" t="str">
        <f t="shared" si="7"/>
        <v>I</v>
      </c>
      <c r="C66" s="9">
        <f t="shared" si="8"/>
        <v>35364.334000000003</v>
      </c>
      <c r="D66" s="12" t="str">
        <f t="shared" si="9"/>
        <v>vis</v>
      </c>
      <c r="E66" s="50">
        <f>VLOOKUP(C66,Active!C$21:E$973,3,FALSE)</f>
        <v>1839.0001927116505</v>
      </c>
      <c r="F66" s="4" t="s">
        <v>90</v>
      </c>
      <c r="G66" s="12" t="str">
        <f t="shared" si="10"/>
        <v>35364.334</v>
      </c>
      <c r="H66" s="9">
        <f t="shared" si="11"/>
        <v>1839</v>
      </c>
      <c r="I66" s="51" t="s">
        <v>156</v>
      </c>
      <c r="J66" s="52" t="s">
        <v>157</v>
      </c>
      <c r="K66" s="51">
        <v>1839</v>
      </c>
      <c r="L66" s="51" t="s">
        <v>158</v>
      </c>
      <c r="M66" s="52" t="s">
        <v>97</v>
      </c>
      <c r="N66" s="52"/>
      <c r="O66" s="53" t="s">
        <v>103</v>
      </c>
      <c r="P66" s="53" t="s">
        <v>159</v>
      </c>
    </row>
    <row r="67" spans="1:16" ht="12.75" customHeight="1" thickBot="1">
      <c r="A67" s="9" t="str">
        <f t="shared" si="6"/>
        <v> MVS 2.123 </v>
      </c>
      <c r="B67" s="4" t="str">
        <f t="shared" si="7"/>
        <v>I</v>
      </c>
      <c r="C67" s="9">
        <f t="shared" si="8"/>
        <v>36788.421999999999</v>
      </c>
      <c r="D67" s="12" t="str">
        <f t="shared" si="9"/>
        <v>vis</v>
      </c>
      <c r="E67" s="50">
        <f>VLOOKUP(C67,Active!C$21:E$973,3,FALSE)</f>
        <v>2136.9788546567065</v>
      </c>
      <c r="F67" s="4" t="s">
        <v>90</v>
      </c>
      <c r="G67" s="12" t="str">
        <f t="shared" si="10"/>
        <v>36788.422</v>
      </c>
      <c r="H67" s="9">
        <f t="shared" si="11"/>
        <v>2137</v>
      </c>
      <c r="I67" s="51" t="s">
        <v>160</v>
      </c>
      <c r="J67" s="52" t="s">
        <v>161</v>
      </c>
      <c r="K67" s="51">
        <v>2137</v>
      </c>
      <c r="L67" s="51" t="s">
        <v>162</v>
      </c>
      <c r="M67" s="52" t="s">
        <v>163</v>
      </c>
      <c r="N67" s="52"/>
      <c r="O67" s="53" t="s">
        <v>164</v>
      </c>
      <c r="P67" s="53" t="s">
        <v>165</v>
      </c>
    </row>
    <row r="68" spans="1:16" ht="12.75" customHeight="1" thickBot="1">
      <c r="A68" s="9" t="str">
        <f t="shared" si="6"/>
        <v> MVS 2.123 </v>
      </c>
      <c r="B68" s="4" t="str">
        <f t="shared" si="7"/>
        <v>I</v>
      </c>
      <c r="C68" s="9">
        <f t="shared" si="8"/>
        <v>36836.355000000003</v>
      </c>
      <c r="D68" s="12" t="str">
        <f t="shared" si="9"/>
        <v>vis</v>
      </c>
      <c r="E68" s="50">
        <f>VLOOKUP(C68,Active!C$21:E$973,3,FALSE)</f>
        <v>2147.0084393474094</v>
      </c>
      <c r="F68" s="4" t="s">
        <v>90</v>
      </c>
      <c r="G68" s="12" t="str">
        <f t="shared" si="10"/>
        <v>36836.355</v>
      </c>
      <c r="H68" s="9">
        <f t="shared" si="11"/>
        <v>2147</v>
      </c>
      <c r="I68" s="51" t="s">
        <v>166</v>
      </c>
      <c r="J68" s="52" t="s">
        <v>167</v>
      </c>
      <c r="K68" s="51">
        <v>2147</v>
      </c>
      <c r="L68" s="51" t="s">
        <v>168</v>
      </c>
      <c r="M68" s="52" t="s">
        <v>163</v>
      </c>
      <c r="N68" s="52"/>
      <c r="O68" s="53" t="s">
        <v>164</v>
      </c>
      <c r="P68" s="53" t="s">
        <v>165</v>
      </c>
    </row>
    <row r="69" spans="1:16" ht="12.75" customHeight="1" thickBot="1">
      <c r="A69" s="9" t="str">
        <f t="shared" si="6"/>
        <v> MVS 2.123 </v>
      </c>
      <c r="B69" s="4" t="str">
        <f t="shared" si="7"/>
        <v>I</v>
      </c>
      <c r="C69" s="9">
        <f t="shared" si="8"/>
        <v>37027.614000000001</v>
      </c>
      <c r="D69" s="12" t="str">
        <f t="shared" si="9"/>
        <v>vis</v>
      </c>
      <c r="E69" s="50">
        <f>VLOOKUP(C69,Active!C$21:E$973,3,FALSE)</f>
        <v>2187.0278067635727</v>
      </c>
      <c r="F69" s="4" t="s">
        <v>90</v>
      </c>
      <c r="G69" s="12" t="str">
        <f t="shared" si="10"/>
        <v>37027.614</v>
      </c>
      <c r="H69" s="9">
        <f t="shared" si="11"/>
        <v>2187</v>
      </c>
      <c r="I69" s="51" t="s">
        <v>169</v>
      </c>
      <c r="J69" s="52" t="s">
        <v>170</v>
      </c>
      <c r="K69" s="51">
        <v>2187</v>
      </c>
      <c r="L69" s="51" t="s">
        <v>171</v>
      </c>
      <c r="M69" s="52" t="s">
        <v>163</v>
      </c>
      <c r="N69" s="52"/>
      <c r="O69" s="53" t="s">
        <v>164</v>
      </c>
      <c r="P69" s="53" t="s">
        <v>165</v>
      </c>
    </row>
    <row r="70" spans="1:16" ht="12.75" customHeight="1" thickBot="1">
      <c r="A70" s="9" t="str">
        <f t="shared" si="6"/>
        <v> MVS 2.123 </v>
      </c>
      <c r="B70" s="4" t="str">
        <f t="shared" si="7"/>
        <v>I</v>
      </c>
      <c r="C70" s="9">
        <f t="shared" si="8"/>
        <v>38284.379999999997</v>
      </c>
      <c r="D70" s="12" t="str">
        <f t="shared" si="9"/>
        <v>vis</v>
      </c>
      <c r="E70" s="50">
        <f>VLOOKUP(C70,Active!C$21:E$973,3,FALSE)</f>
        <v>2449.9957210062598</v>
      </c>
      <c r="F70" s="4" t="s">
        <v>90</v>
      </c>
      <c r="G70" s="12" t="str">
        <f t="shared" si="10"/>
        <v>38284.380</v>
      </c>
      <c r="H70" s="9">
        <f t="shared" si="11"/>
        <v>2450</v>
      </c>
      <c r="I70" s="51" t="s">
        <v>172</v>
      </c>
      <c r="J70" s="52" t="s">
        <v>173</v>
      </c>
      <c r="K70" s="51">
        <v>2450</v>
      </c>
      <c r="L70" s="51" t="s">
        <v>174</v>
      </c>
      <c r="M70" s="52" t="s">
        <v>163</v>
      </c>
      <c r="N70" s="52"/>
      <c r="O70" s="53" t="s">
        <v>164</v>
      </c>
      <c r="P70" s="53" t="s">
        <v>165</v>
      </c>
    </row>
    <row r="71" spans="1:16" ht="12.75" customHeight="1" thickBot="1">
      <c r="A71" s="9" t="str">
        <f t="shared" si="6"/>
        <v> VSSC 73 </v>
      </c>
      <c r="B71" s="4" t="str">
        <f t="shared" si="7"/>
        <v>I</v>
      </c>
      <c r="C71" s="9">
        <f t="shared" si="8"/>
        <v>47761.497000000003</v>
      </c>
      <c r="D71" s="12" t="str">
        <f t="shared" si="9"/>
        <v>vis</v>
      </c>
      <c r="E71" s="50">
        <f>VLOOKUP(C71,Active!C$21:E$973,3,FALSE)</f>
        <v>4433.0042448873355</v>
      </c>
      <c r="F71" s="4" t="s">
        <v>90</v>
      </c>
      <c r="G71" s="12" t="str">
        <f t="shared" si="10"/>
        <v>47761.497</v>
      </c>
      <c r="H71" s="9">
        <f t="shared" si="11"/>
        <v>4433</v>
      </c>
      <c r="I71" s="51" t="s">
        <v>250</v>
      </c>
      <c r="J71" s="52" t="s">
        <v>251</v>
      </c>
      <c r="K71" s="51">
        <v>4433</v>
      </c>
      <c r="L71" s="51" t="s">
        <v>128</v>
      </c>
      <c r="M71" s="52" t="s">
        <v>97</v>
      </c>
      <c r="N71" s="52"/>
      <c r="O71" s="53" t="s">
        <v>252</v>
      </c>
      <c r="P71" s="53" t="s">
        <v>253</v>
      </c>
    </row>
    <row r="72" spans="1:16" ht="12.75" customHeight="1" thickBot="1">
      <c r="A72" s="9" t="str">
        <f t="shared" si="6"/>
        <v>BAVM 203 </v>
      </c>
      <c r="B72" s="4" t="str">
        <f t="shared" si="7"/>
        <v>I</v>
      </c>
      <c r="C72" s="9">
        <f t="shared" si="8"/>
        <v>54600.454400000002</v>
      </c>
      <c r="D72" s="12" t="str">
        <f t="shared" si="9"/>
        <v>vis</v>
      </c>
      <c r="E72" s="50">
        <f>VLOOKUP(C72,Active!C$21:E$973,3,FALSE)</f>
        <v>5863.9996434520626</v>
      </c>
      <c r="F72" s="4" t="s">
        <v>90</v>
      </c>
      <c r="G72" s="12" t="str">
        <f t="shared" si="10"/>
        <v>54600.4544</v>
      </c>
      <c r="H72" s="9">
        <f t="shared" si="11"/>
        <v>5864</v>
      </c>
      <c r="I72" s="51" t="s">
        <v>287</v>
      </c>
      <c r="J72" s="52" t="s">
        <v>288</v>
      </c>
      <c r="K72" s="51">
        <v>5864</v>
      </c>
      <c r="L72" s="51" t="s">
        <v>289</v>
      </c>
      <c r="M72" s="52" t="s">
        <v>290</v>
      </c>
      <c r="N72" s="52" t="s">
        <v>291</v>
      </c>
      <c r="O72" s="53" t="s">
        <v>292</v>
      </c>
      <c r="P72" s="54" t="s">
        <v>293</v>
      </c>
    </row>
    <row r="73" spans="1:16" ht="12.75" customHeight="1" thickBot="1">
      <c r="A73" s="9" t="str">
        <f t="shared" si="6"/>
        <v>BAVM 241 (=IBVS 6157) </v>
      </c>
      <c r="B73" s="4" t="str">
        <f t="shared" si="7"/>
        <v>I</v>
      </c>
      <c r="C73" s="9">
        <f t="shared" si="8"/>
        <v>57176.4277</v>
      </c>
      <c r="D73" s="12" t="str">
        <f t="shared" si="9"/>
        <v>vis</v>
      </c>
      <c r="E73" s="50">
        <f>VLOOKUP(C73,Active!C$21:E$973,3,FALSE)</f>
        <v>6403.000798675751</v>
      </c>
      <c r="F73" s="4" t="s">
        <v>90</v>
      </c>
      <c r="G73" s="12" t="str">
        <f t="shared" si="10"/>
        <v>57176.4277</v>
      </c>
      <c r="H73" s="9">
        <f t="shared" si="11"/>
        <v>6403</v>
      </c>
      <c r="I73" s="51" t="s">
        <v>320</v>
      </c>
      <c r="J73" s="52" t="s">
        <v>321</v>
      </c>
      <c r="K73" s="51" t="s">
        <v>322</v>
      </c>
      <c r="L73" s="51" t="s">
        <v>323</v>
      </c>
      <c r="M73" s="52" t="s">
        <v>290</v>
      </c>
      <c r="N73" s="52" t="s">
        <v>297</v>
      </c>
      <c r="O73" s="53" t="s">
        <v>298</v>
      </c>
      <c r="P73" s="54" t="s">
        <v>324</v>
      </c>
    </row>
    <row r="74" spans="1:16">
      <c r="B74" s="4"/>
      <c r="E74" s="50"/>
      <c r="F74" s="4"/>
    </row>
    <row r="75" spans="1:16">
      <c r="B75" s="4"/>
      <c r="E75" s="50"/>
      <c r="F75" s="4"/>
    </row>
    <row r="76" spans="1:16">
      <c r="B76" s="4"/>
      <c r="E76" s="50"/>
      <c r="F76" s="4"/>
    </row>
    <row r="77" spans="1:16">
      <c r="B77" s="4"/>
      <c r="E77" s="50"/>
      <c r="F77" s="4"/>
    </row>
    <row r="78" spans="1:16">
      <c r="B78" s="4"/>
      <c r="E78" s="50"/>
      <c r="F78" s="4"/>
    </row>
    <row r="79" spans="1:16">
      <c r="B79" s="4"/>
      <c r="E79" s="50"/>
      <c r="F79" s="4"/>
    </row>
    <row r="80" spans="1:16">
      <c r="B80" s="4"/>
      <c r="E80" s="50"/>
      <c r="F80" s="4"/>
    </row>
    <row r="81" spans="2:6">
      <c r="B81" s="4"/>
      <c r="E81" s="50"/>
      <c r="F81" s="4"/>
    </row>
    <row r="82" spans="2:6">
      <c r="B82" s="4"/>
      <c r="E82" s="50"/>
      <c r="F82" s="4"/>
    </row>
    <row r="83" spans="2:6">
      <c r="B83" s="4"/>
      <c r="E83" s="50"/>
      <c r="F83" s="4"/>
    </row>
    <row r="84" spans="2:6">
      <c r="B84" s="4"/>
      <c r="E84" s="50"/>
      <c r="F84" s="4"/>
    </row>
    <row r="85" spans="2:6">
      <c r="B85" s="4"/>
      <c r="E85" s="50"/>
      <c r="F85" s="4"/>
    </row>
    <row r="86" spans="2:6">
      <c r="B86" s="4"/>
      <c r="E86" s="50"/>
      <c r="F86" s="4"/>
    </row>
    <row r="87" spans="2:6">
      <c r="B87" s="4"/>
      <c r="E87" s="50"/>
      <c r="F87" s="4"/>
    </row>
    <row r="88" spans="2:6">
      <c r="B88" s="4"/>
      <c r="E88" s="50"/>
      <c r="F88" s="4"/>
    </row>
    <row r="89" spans="2:6">
      <c r="B89" s="4"/>
      <c r="F89" s="4"/>
    </row>
    <row r="90" spans="2:6">
      <c r="B90" s="4"/>
      <c r="F90" s="4"/>
    </row>
    <row r="91" spans="2:6">
      <c r="B91" s="4"/>
      <c r="F91" s="4"/>
    </row>
    <row r="92" spans="2:6">
      <c r="B92" s="4"/>
      <c r="F92" s="4"/>
    </row>
    <row r="93" spans="2:6">
      <c r="B93" s="4"/>
      <c r="F93" s="4"/>
    </row>
    <row r="94" spans="2:6">
      <c r="B94" s="4"/>
      <c r="F94" s="4"/>
    </row>
    <row r="95" spans="2:6">
      <c r="B95" s="4"/>
      <c r="F95" s="4"/>
    </row>
    <row r="96" spans="2: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</sheetData>
  <phoneticPr fontId="7" type="noConversion"/>
  <hyperlinks>
    <hyperlink ref="P40" r:id="rId1" display="http://www.konkoly.hu/cgi-bin/IBVS?5263"/>
    <hyperlink ref="P72" r:id="rId2" display="http://www.bav-astro.de/sfs/BAVM_link.php?BAVMnr=203"/>
    <hyperlink ref="P41" r:id="rId3" display="http://www.bav-astro.de/sfs/BAVM_link.php?BAVMnr=201"/>
    <hyperlink ref="P42" r:id="rId4" display="http://www.bav-astro.de/sfs/BAVM_link.php?BAVMnr=215"/>
    <hyperlink ref="P43" r:id="rId5" display="http://www.bav-astro.de/sfs/BAVM_link.php?BAVMnr=231"/>
    <hyperlink ref="P44" r:id="rId6" display="http://www.bav-astro.de/sfs/BAVM_link.php?BAVMnr=232"/>
    <hyperlink ref="P45" r:id="rId7" display="http://www.bav-astro.de/sfs/BAVM_link.php?BAVMnr=238"/>
    <hyperlink ref="P73" r:id="rId8" display="http://www.bav-astro.de/sfs/BAVM_link.php?BAVMnr=241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2023-01-14T06:05:46Z</dcterms:modified>
</cp:coreProperties>
</file>