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76CBF92-0915-4DB5-941F-6C5816CE47C3}" xr6:coauthVersionLast="47" xr6:coauthVersionMax="47" xr10:uidLastSave="{00000000-0000-0000-0000-000000000000}"/>
  <bookViews>
    <workbookView xWindow="14400" yWindow="210" windowWidth="13995" windowHeight="1431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6" i="1" l="1"/>
  <c r="F236" i="1" s="1"/>
  <c r="G236" i="1" s="1"/>
  <c r="J236" i="1" s="1"/>
  <c r="Q236" i="1"/>
  <c r="E237" i="1"/>
  <c r="F237" i="1"/>
  <c r="G237" i="1" s="1"/>
  <c r="J237" i="1" s="1"/>
  <c r="Q237" i="1"/>
  <c r="D9" i="1"/>
  <c r="C9" i="1"/>
  <c r="Q235" i="1"/>
  <c r="Q234" i="1"/>
  <c r="Q224" i="1"/>
  <c r="Q223" i="1"/>
  <c r="Q222" i="1"/>
  <c r="Q221" i="1"/>
  <c r="Q220" i="1"/>
  <c r="Q215" i="1"/>
  <c r="Q211" i="1"/>
  <c r="Q210" i="1"/>
  <c r="Q209" i="1"/>
  <c r="Q208" i="1"/>
  <c r="Q207" i="1"/>
  <c r="Q206" i="1"/>
  <c r="Q204" i="1"/>
  <c r="Q202" i="1"/>
  <c r="Q200" i="1"/>
  <c r="Q199" i="1"/>
  <c r="Q198" i="1"/>
  <c r="Q197" i="1"/>
  <c r="Q182" i="1"/>
  <c r="Q177" i="1"/>
  <c r="Q131" i="1"/>
  <c r="Q124" i="1"/>
  <c r="Q112" i="1"/>
  <c r="Q60" i="1"/>
  <c r="Q59" i="1"/>
  <c r="Q58" i="1"/>
  <c r="Q57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217" i="2"/>
  <c r="C217" i="2"/>
  <c r="G216" i="2"/>
  <c r="C216" i="2"/>
  <c r="G215" i="2"/>
  <c r="C215" i="2"/>
  <c r="G214" i="2"/>
  <c r="C214" i="2"/>
  <c r="G213" i="2"/>
  <c r="C213" i="2"/>
  <c r="G146" i="2"/>
  <c r="C146" i="2"/>
  <c r="G145" i="2"/>
  <c r="C145" i="2"/>
  <c r="G144" i="2"/>
  <c r="C144" i="2"/>
  <c r="G143" i="2"/>
  <c r="C143" i="2"/>
  <c r="G212" i="2"/>
  <c r="C212" i="2"/>
  <c r="G142" i="2"/>
  <c r="C142" i="2"/>
  <c r="G141" i="2"/>
  <c r="C141" i="2"/>
  <c r="G140" i="2"/>
  <c r="C140" i="2"/>
  <c r="G211" i="2"/>
  <c r="C211" i="2"/>
  <c r="G210" i="2"/>
  <c r="C210" i="2"/>
  <c r="G209" i="2"/>
  <c r="C209" i="2"/>
  <c r="G208" i="2"/>
  <c r="C208" i="2"/>
  <c r="G207" i="2"/>
  <c r="C207" i="2"/>
  <c r="G206" i="2"/>
  <c r="C206" i="2"/>
  <c r="G139" i="2"/>
  <c r="C139" i="2"/>
  <c r="G205" i="2"/>
  <c r="C205" i="2"/>
  <c r="G138" i="2"/>
  <c r="C138" i="2"/>
  <c r="G204" i="2"/>
  <c r="C204" i="2"/>
  <c r="G137" i="2"/>
  <c r="C137" i="2"/>
  <c r="G203" i="2"/>
  <c r="C203" i="2"/>
  <c r="G202" i="2"/>
  <c r="C202" i="2"/>
  <c r="G201" i="2"/>
  <c r="C201" i="2"/>
  <c r="G200" i="2"/>
  <c r="C200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99" i="2"/>
  <c r="C199" i="2"/>
  <c r="G122" i="2"/>
  <c r="C122" i="2"/>
  <c r="G121" i="2"/>
  <c r="C121" i="2"/>
  <c r="G120" i="2"/>
  <c r="C120" i="2"/>
  <c r="G198" i="2"/>
  <c r="C198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197" i="2"/>
  <c r="C197" i="2"/>
  <c r="G74" i="2"/>
  <c r="C74" i="2"/>
  <c r="G73" i="2"/>
  <c r="C73" i="2"/>
  <c r="G72" i="2"/>
  <c r="C72" i="2"/>
  <c r="G71" i="2"/>
  <c r="C71" i="2"/>
  <c r="G70" i="2"/>
  <c r="C70" i="2"/>
  <c r="G196" i="2"/>
  <c r="C196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195" i="2"/>
  <c r="C195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94" i="2"/>
  <c r="C194" i="2"/>
  <c r="G193" i="2"/>
  <c r="C193" i="2"/>
  <c r="G192" i="2"/>
  <c r="C192" i="2"/>
  <c r="G191" i="2"/>
  <c r="C191" i="2"/>
  <c r="G190" i="2"/>
  <c r="C190" i="2"/>
  <c r="G189" i="2"/>
  <c r="C189" i="2"/>
  <c r="G188" i="2"/>
  <c r="C188" i="2"/>
  <c r="G187" i="2"/>
  <c r="C187" i="2"/>
  <c r="G186" i="2"/>
  <c r="C186" i="2"/>
  <c r="G185" i="2"/>
  <c r="C185" i="2"/>
  <c r="G184" i="2"/>
  <c r="C184" i="2"/>
  <c r="G183" i="2"/>
  <c r="C183" i="2"/>
  <c r="G182" i="2"/>
  <c r="C182" i="2"/>
  <c r="G181" i="2"/>
  <c r="C181" i="2"/>
  <c r="G180" i="2"/>
  <c r="C180" i="2"/>
  <c r="G179" i="2"/>
  <c r="C179" i="2"/>
  <c r="G178" i="2"/>
  <c r="C178" i="2"/>
  <c r="G177" i="2"/>
  <c r="C177" i="2"/>
  <c r="G176" i="2"/>
  <c r="C176" i="2"/>
  <c r="G175" i="2"/>
  <c r="C175" i="2"/>
  <c r="G174" i="2"/>
  <c r="C174" i="2"/>
  <c r="G173" i="2"/>
  <c r="C173" i="2"/>
  <c r="G172" i="2"/>
  <c r="C172" i="2"/>
  <c r="G171" i="2"/>
  <c r="C171" i="2"/>
  <c r="G170" i="2"/>
  <c r="C170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A139" i="2"/>
  <c r="H139" i="2"/>
  <c r="B139" i="2"/>
  <c r="D139" i="2"/>
  <c r="A206" i="2"/>
  <c r="H206" i="2"/>
  <c r="B206" i="2"/>
  <c r="D206" i="2"/>
  <c r="A207" i="2"/>
  <c r="H207" i="2"/>
  <c r="B207" i="2"/>
  <c r="D207" i="2"/>
  <c r="A208" i="2"/>
  <c r="H208" i="2"/>
  <c r="B208" i="2"/>
  <c r="D208" i="2"/>
  <c r="A209" i="2"/>
  <c r="H209" i="2"/>
  <c r="B209" i="2"/>
  <c r="D209" i="2"/>
  <c r="A210" i="2"/>
  <c r="H210" i="2"/>
  <c r="B210" i="2"/>
  <c r="D210" i="2"/>
  <c r="A211" i="2"/>
  <c r="H211" i="2"/>
  <c r="B211" i="2"/>
  <c r="D211" i="2"/>
  <c r="A140" i="2"/>
  <c r="H140" i="2"/>
  <c r="B140" i="2"/>
  <c r="D140" i="2"/>
  <c r="A141" i="2"/>
  <c r="H141" i="2"/>
  <c r="B141" i="2"/>
  <c r="D141" i="2"/>
  <c r="A142" i="2"/>
  <c r="H142" i="2"/>
  <c r="B142" i="2"/>
  <c r="D142" i="2"/>
  <c r="A212" i="2"/>
  <c r="H212" i="2"/>
  <c r="B212" i="2"/>
  <c r="D212" i="2"/>
  <c r="A143" i="2"/>
  <c r="H143" i="2"/>
  <c r="B143" i="2"/>
  <c r="D143" i="2"/>
  <c r="A144" i="2"/>
  <c r="H144" i="2"/>
  <c r="B144" i="2"/>
  <c r="D144" i="2"/>
  <c r="A145" i="2"/>
  <c r="H145" i="2"/>
  <c r="B145" i="2"/>
  <c r="D145" i="2"/>
  <c r="A146" i="2"/>
  <c r="H146" i="2"/>
  <c r="B146" i="2"/>
  <c r="D146" i="2"/>
  <c r="A213" i="2"/>
  <c r="H213" i="2"/>
  <c r="B213" i="2"/>
  <c r="D213" i="2"/>
  <c r="A214" i="2"/>
  <c r="H214" i="2"/>
  <c r="B214" i="2"/>
  <c r="D214" i="2"/>
  <c r="A215" i="2"/>
  <c r="H215" i="2"/>
  <c r="B215" i="2"/>
  <c r="D215" i="2"/>
  <c r="A216" i="2"/>
  <c r="H216" i="2"/>
  <c r="B216" i="2"/>
  <c r="D216" i="2"/>
  <c r="A217" i="2"/>
  <c r="H217" i="2"/>
  <c r="B217" i="2"/>
  <c r="D217" i="2"/>
  <c r="A147" i="2"/>
  <c r="H147" i="2"/>
  <c r="B147" i="2"/>
  <c r="D147" i="2"/>
  <c r="A148" i="2"/>
  <c r="H148" i="2"/>
  <c r="B148" i="2"/>
  <c r="D148" i="2"/>
  <c r="A149" i="2"/>
  <c r="H149" i="2"/>
  <c r="B149" i="2"/>
  <c r="D149" i="2"/>
  <c r="A150" i="2"/>
  <c r="H150" i="2"/>
  <c r="B150" i="2"/>
  <c r="D150" i="2"/>
  <c r="A151" i="2"/>
  <c r="H151" i="2"/>
  <c r="B151" i="2"/>
  <c r="D151" i="2"/>
  <c r="A152" i="2"/>
  <c r="H152" i="2"/>
  <c r="B152" i="2"/>
  <c r="D152" i="2"/>
  <c r="A153" i="2"/>
  <c r="H153" i="2"/>
  <c r="B153" i="2"/>
  <c r="D153" i="2"/>
  <c r="A154" i="2"/>
  <c r="H154" i="2"/>
  <c r="B154" i="2"/>
  <c r="D154" i="2"/>
  <c r="A155" i="2"/>
  <c r="H155" i="2"/>
  <c r="B155" i="2"/>
  <c r="D155" i="2"/>
  <c r="H205" i="2"/>
  <c r="D205" i="2"/>
  <c r="B205" i="2"/>
  <c r="A205" i="2"/>
  <c r="H138" i="2"/>
  <c r="D138" i="2"/>
  <c r="B138" i="2"/>
  <c r="A138" i="2"/>
  <c r="H204" i="2"/>
  <c r="D204" i="2"/>
  <c r="B204" i="2"/>
  <c r="A204" i="2"/>
  <c r="H137" i="2"/>
  <c r="D137" i="2"/>
  <c r="B137" i="2"/>
  <c r="A137" i="2"/>
  <c r="H203" i="2"/>
  <c r="D203" i="2"/>
  <c r="B203" i="2"/>
  <c r="A203" i="2"/>
  <c r="H202" i="2"/>
  <c r="D202" i="2"/>
  <c r="B202" i="2"/>
  <c r="A202" i="2"/>
  <c r="H201" i="2"/>
  <c r="D201" i="2"/>
  <c r="B201" i="2"/>
  <c r="A201" i="2"/>
  <c r="H200" i="2"/>
  <c r="D200" i="2"/>
  <c r="B200" i="2"/>
  <c r="A200" i="2"/>
  <c r="H136" i="2"/>
  <c r="D136" i="2"/>
  <c r="B136" i="2"/>
  <c r="A136" i="2"/>
  <c r="H135" i="2"/>
  <c r="D135" i="2"/>
  <c r="B135" i="2"/>
  <c r="A135" i="2"/>
  <c r="H134" i="2"/>
  <c r="D134" i="2"/>
  <c r="B134" i="2"/>
  <c r="A134" i="2"/>
  <c r="H133" i="2"/>
  <c r="D133" i="2"/>
  <c r="B133" i="2"/>
  <c r="A133" i="2"/>
  <c r="H132" i="2"/>
  <c r="D132" i="2"/>
  <c r="B132" i="2"/>
  <c r="A132" i="2"/>
  <c r="H131" i="2"/>
  <c r="D131" i="2"/>
  <c r="B131" i="2"/>
  <c r="A131" i="2"/>
  <c r="H130" i="2"/>
  <c r="D130" i="2"/>
  <c r="B130" i="2"/>
  <c r="A130" i="2"/>
  <c r="H129" i="2"/>
  <c r="D129" i="2"/>
  <c r="B129" i="2"/>
  <c r="A129" i="2"/>
  <c r="H128" i="2"/>
  <c r="D128" i="2"/>
  <c r="B128" i="2"/>
  <c r="A128" i="2"/>
  <c r="H127" i="2"/>
  <c r="D127" i="2"/>
  <c r="B127" i="2"/>
  <c r="A127" i="2"/>
  <c r="H126" i="2"/>
  <c r="D126" i="2"/>
  <c r="B126" i="2"/>
  <c r="A126" i="2"/>
  <c r="H125" i="2"/>
  <c r="D125" i="2"/>
  <c r="B125" i="2"/>
  <c r="A125" i="2"/>
  <c r="H124" i="2"/>
  <c r="D124" i="2"/>
  <c r="B124" i="2"/>
  <c r="A124" i="2"/>
  <c r="H123" i="2"/>
  <c r="D123" i="2"/>
  <c r="B123" i="2"/>
  <c r="A123" i="2"/>
  <c r="H199" i="2"/>
  <c r="D199" i="2"/>
  <c r="B199" i="2"/>
  <c r="A199" i="2"/>
  <c r="H122" i="2"/>
  <c r="D122" i="2"/>
  <c r="B122" i="2"/>
  <c r="A122" i="2"/>
  <c r="H121" i="2"/>
  <c r="D121" i="2"/>
  <c r="B121" i="2"/>
  <c r="A121" i="2"/>
  <c r="H120" i="2"/>
  <c r="D120" i="2"/>
  <c r="B120" i="2"/>
  <c r="A120" i="2"/>
  <c r="H198" i="2"/>
  <c r="D198" i="2"/>
  <c r="B198" i="2"/>
  <c r="A198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197" i="2"/>
  <c r="D197" i="2"/>
  <c r="B197" i="2"/>
  <c r="A197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196" i="2"/>
  <c r="D196" i="2"/>
  <c r="B196" i="2"/>
  <c r="A196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195" i="2"/>
  <c r="D195" i="2"/>
  <c r="B195" i="2"/>
  <c r="A195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F43" i="2"/>
  <c r="D43" i="2"/>
  <c r="B43" i="2"/>
  <c r="A43" i="2"/>
  <c r="H42" i="2"/>
  <c r="B42" i="2"/>
  <c r="F42" i="2"/>
  <c r="D42" i="2"/>
  <c r="A42" i="2"/>
  <c r="H41" i="2"/>
  <c r="F41" i="2"/>
  <c r="D41" i="2"/>
  <c r="B41" i="2"/>
  <c r="A41" i="2"/>
  <c r="H40" i="2"/>
  <c r="F40" i="2"/>
  <c r="D40" i="2"/>
  <c r="B40" i="2"/>
  <c r="A40" i="2"/>
  <c r="H39" i="2"/>
  <c r="F39" i="2"/>
  <c r="D39" i="2"/>
  <c r="B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94" i="2"/>
  <c r="B194" i="2"/>
  <c r="D194" i="2"/>
  <c r="A194" i="2"/>
  <c r="H193" i="2"/>
  <c r="B193" i="2"/>
  <c r="D193" i="2"/>
  <c r="A193" i="2"/>
  <c r="H192" i="2"/>
  <c r="B192" i="2"/>
  <c r="D192" i="2"/>
  <c r="A192" i="2"/>
  <c r="H191" i="2"/>
  <c r="B191" i="2"/>
  <c r="D191" i="2"/>
  <c r="A191" i="2"/>
  <c r="H190" i="2"/>
  <c r="B190" i="2"/>
  <c r="D190" i="2"/>
  <c r="A190" i="2"/>
  <c r="H189" i="2"/>
  <c r="B189" i="2"/>
  <c r="D189" i="2"/>
  <c r="A189" i="2"/>
  <c r="H188" i="2"/>
  <c r="B188" i="2"/>
  <c r="D188" i="2"/>
  <c r="A188" i="2"/>
  <c r="H187" i="2"/>
  <c r="B187" i="2"/>
  <c r="D187" i="2"/>
  <c r="A187" i="2"/>
  <c r="H186" i="2"/>
  <c r="B186" i="2"/>
  <c r="D186" i="2"/>
  <c r="A186" i="2"/>
  <c r="H185" i="2"/>
  <c r="B185" i="2"/>
  <c r="D185" i="2"/>
  <c r="A185" i="2"/>
  <c r="H184" i="2"/>
  <c r="B184" i="2"/>
  <c r="D184" i="2"/>
  <c r="A184" i="2"/>
  <c r="H183" i="2"/>
  <c r="B183" i="2"/>
  <c r="D183" i="2"/>
  <c r="A183" i="2"/>
  <c r="H182" i="2"/>
  <c r="B182" i="2"/>
  <c r="D182" i="2"/>
  <c r="A182" i="2"/>
  <c r="H181" i="2"/>
  <c r="B181" i="2"/>
  <c r="D181" i="2"/>
  <c r="A181" i="2"/>
  <c r="H180" i="2"/>
  <c r="B180" i="2"/>
  <c r="D180" i="2"/>
  <c r="A180" i="2"/>
  <c r="H179" i="2"/>
  <c r="B179" i="2"/>
  <c r="D179" i="2"/>
  <c r="A179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174" i="2"/>
  <c r="B174" i="2"/>
  <c r="D174" i="2"/>
  <c r="A174" i="2"/>
  <c r="H173" i="2"/>
  <c r="B173" i="2"/>
  <c r="D173" i="2"/>
  <c r="A173" i="2"/>
  <c r="H172" i="2"/>
  <c r="B172" i="2"/>
  <c r="D172" i="2"/>
  <c r="A172" i="2"/>
  <c r="H171" i="2"/>
  <c r="B171" i="2"/>
  <c r="D171" i="2"/>
  <c r="A171" i="2"/>
  <c r="H170" i="2"/>
  <c r="B170" i="2"/>
  <c r="D170" i="2"/>
  <c r="A170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166" i="2"/>
  <c r="B166" i="2"/>
  <c r="D166" i="2"/>
  <c r="A166" i="2"/>
  <c r="H165" i="2"/>
  <c r="B165" i="2"/>
  <c r="D165" i="2"/>
  <c r="A165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161" i="2"/>
  <c r="B161" i="2"/>
  <c r="D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D157" i="2"/>
  <c r="B157" i="2"/>
  <c r="A157" i="2"/>
  <c r="H156" i="2"/>
  <c r="B156" i="2"/>
  <c r="D156" i="2"/>
  <c r="A156" i="2"/>
  <c r="Q233" i="1"/>
  <c r="Q212" i="1"/>
  <c r="Q232" i="1"/>
  <c r="Q219" i="1"/>
  <c r="Q226" i="1"/>
  <c r="F16" i="1"/>
  <c r="F17" i="1" s="1"/>
  <c r="C17" i="1"/>
  <c r="Q231" i="1"/>
  <c r="Q201" i="1"/>
  <c r="Q205" i="1"/>
  <c r="Q225" i="1"/>
  <c r="Q229" i="1"/>
  <c r="Q230" i="1"/>
  <c r="Q227" i="1"/>
  <c r="Q213" i="1"/>
  <c r="Q214" i="1"/>
  <c r="Q228" i="1"/>
  <c r="Q218" i="1"/>
  <c r="Q203" i="1"/>
  <c r="Q216" i="1"/>
  <c r="Q217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3" i="1"/>
  <c r="Q114" i="1"/>
  <c r="Q115" i="1"/>
  <c r="Q116" i="1"/>
  <c r="Q117" i="1"/>
  <c r="Q118" i="1"/>
  <c r="Q119" i="1"/>
  <c r="Q120" i="1"/>
  <c r="Q121" i="1"/>
  <c r="Q122" i="1"/>
  <c r="Q123" i="1"/>
  <c r="Q125" i="1"/>
  <c r="Q126" i="1"/>
  <c r="Q127" i="1"/>
  <c r="Q128" i="1"/>
  <c r="Q129" i="1"/>
  <c r="Q130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8" i="1"/>
  <c r="Q179" i="1"/>
  <c r="Q180" i="1"/>
  <c r="Q181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C7" i="1"/>
  <c r="C8" i="1"/>
  <c r="Q56" i="1"/>
  <c r="E217" i="1"/>
  <c r="F217" i="1"/>
  <c r="E225" i="1"/>
  <c r="F225" i="1"/>
  <c r="E233" i="1"/>
  <c r="F233" i="1"/>
  <c r="E29" i="1"/>
  <c r="F29" i="1"/>
  <c r="E76" i="1"/>
  <c r="F76" i="1"/>
  <c r="E169" i="1"/>
  <c r="F169" i="1"/>
  <c r="E178" i="1"/>
  <c r="F178" i="1"/>
  <c r="E187" i="1"/>
  <c r="F187" i="1"/>
  <c r="E61" i="1"/>
  <c r="F61" i="1"/>
  <c r="E69" i="1"/>
  <c r="F69" i="1"/>
  <c r="E78" i="1"/>
  <c r="F78" i="1"/>
  <c r="E87" i="1"/>
  <c r="F87" i="1"/>
  <c r="E99" i="1"/>
  <c r="F99" i="1"/>
  <c r="E108" i="1"/>
  <c r="F108" i="1"/>
  <c r="E130" i="1"/>
  <c r="F130" i="1"/>
  <c r="E147" i="1"/>
  <c r="F147" i="1"/>
  <c r="E79" i="1"/>
  <c r="F79" i="1"/>
  <c r="E114" i="1"/>
  <c r="F114" i="1"/>
  <c r="E133" i="1"/>
  <c r="F133" i="1"/>
  <c r="E154" i="1"/>
  <c r="F154" i="1"/>
  <c r="E56" i="1"/>
  <c r="F56" i="1"/>
  <c r="E197" i="1"/>
  <c r="F197" i="1"/>
  <c r="E209" i="1"/>
  <c r="F209" i="1"/>
  <c r="E37" i="1"/>
  <c r="F37" i="1"/>
  <c r="E51" i="1"/>
  <c r="E220" i="1"/>
  <c r="F220" i="1"/>
  <c r="E228" i="1"/>
  <c r="F228" i="1"/>
  <c r="E34" i="1"/>
  <c r="F34" i="1"/>
  <c r="E161" i="1"/>
  <c r="F161" i="1"/>
  <c r="E172" i="1"/>
  <c r="F172" i="1"/>
  <c r="E181" i="1"/>
  <c r="F181" i="1"/>
  <c r="E190" i="1"/>
  <c r="F190" i="1"/>
  <c r="E64" i="1"/>
  <c r="F64" i="1"/>
  <c r="E72" i="1"/>
  <c r="F72" i="1"/>
  <c r="E82" i="1"/>
  <c r="F82" i="1"/>
  <c r="E101" i="1"/>
  <c r="F101" i="1"/>
  <c r="E103" i="1"/>
  <c r="E118" i="1"/>
  <c r="F118" i="1"/>
  <c r="E139" i="1"/>
  <c r="F139" i="1"/>
  <c r="E149" i="1"/>
  <c r="F149" i="1"/>
  <c r="E93" i="1"/>
  <c r="F93" i="1"/>
  <c r="E122" i="1"/>
  <c r="F122" i="1"/>
  <c r="E136" i="1"/>
  <c r="E214" i="1"/>
  <c r="F214" i="1"/>
  <c r="G217" i="1"/>
  <c r="I217" i="1"/>
  <c r="E223" i="1"/>
  <c r="F223" i="1"/>
  <c r="G225" i="1"/>
  <c r="K225" i="1"/>
  <c r="E231" i="1"/>
  <c r="F231" i="1"/>
  <c r="G233" i="1"/>
  <c r="J233" i="1"/>
  <c r="E200" i="1"/>
  <c r="F200" i="1"/>
  <c r="G29" i="1"/>
  <c r="I29" i="1"/>
  <c r="E42" i="1"/>
  <c r="F42" i="1"/>
  <c r="G76" i="1"/>
  <c r="I76" i="1"/>
  <c r="E164" i="1"/>
  <c r="F164" i="1"/>
  <c r="G169" i="1"/>
  <c r="I169" i="1"/>
  <c r="E175" i="1"/>
  <c r="F175" i="1"/>
  <c r="G178" i="1"/>
  <c r="I178" i="1"/>
  <c r="E185" i="1"/>
  <c r="F185" i="1"/>
  <c r="G187" i="1"/>
  <c r="I187" i="1"/>
  <c r="E193" i="1"/>
  <c r="F193" i="1"/>
  <c r="G61" i="1"/>
  <c r="I61" i="1"/>
  <c r="E67" i="1"/>
  <c r="F67" i="1"/>
  <c r="G69" i="1"/>
  <c r="I69" i="1"/>
  <c r="E75" i="1"/>
  <c r="F75" i="1"/>
  <c r="G78" i="1"/>
  <c r="I78" i="1"/>
  <c r="E85" i="1"/>
  <c r="G87" i="1"/>
  <c r="I87" i="1"/>
  <c r="E97" i="1"/>
  <c r="F97" i="1"/>
  <c r="G99" i="1"/>
  <c r="I99" i="1"/>
  <c r="E106" i="1"/>
  <c r="F106" i="1"/>
  <c r="G108" i="1"/>
  <c r="I108" i="1"/>
  <c r="E125" i="1"/>
  <c r="F125" i="1"/>
  <c r="G130" i="1"/>
  <c r="I130" i="1"/>
  <c r="E142" i="1"/>
  <c r="F142" i="1"/>
  <c r="G147" i="1"/>
  <c r="I147" i="1"/>
  <c r="E152" i="1"/>
  <c r="F152" i="1"/>
  <c r="G79" i="1"/>
  <c r="I79" i="1"/>
  <c r="E111" i="1"/>
  <c r="F111" i="1"/>
  <c r="G114" i="1"/>
  <c r="I114" i="1"/>
  <c r="E129" i="1"/>
  <c r="F129" i="1"/>
  <c r="G133" i="1"/>
  <c r="I133" i="1"/>
  <c r="E145" i="1"/>
  <c r="F145" i="1"/>
  <c r="G154" i="1"/>
  <c r="I154" i="1"/>
  <c r="E166" i="1"/>
  <c r="F166" i="1"/>
  <c r="G56" i="1"/>
  <c r="H56" i="1"/>
  <c r="E177" i="1"/>
  <c r="F177" i="1"/>
  <c r="G197" i="1"/>
  <c r="I197" i="1"/>
  <c r="E207" i="1"/>
  <c r="F207" i="1"/>
  <c r="G209" i="1"/>
  <c r="I209" i="1"/>
  <c r="E47" i="1"/>
  <c r="F47" i="1"/>
  <c r="E22" i="1"/>
  <c r="F22" i="1"/>
  <c r="E24" i="1"/>
  <c r="F24" i="1"/>
  <c r="E44" i="1"/>
  <c r="F44" i="1"/>
  <c r="E49" i="1"/>
  <c r="F49" i="1"/>
  <c r="E90" i="1"/>
  <c r="F90" i="1"/>
  <c r="E235" i="1"/>
  <c r="F235" i="1"/>
  <c r="E218" i="1"/>
  <c r="F218" i="1"/>
  <c r="G220" i="1"/>
  <c r="K220" i="1"/>
  <c r="E226" i="1"/>
  <c r="F226" i="1"/>
  <c r="G228" i="1"/>
  <c r="I228" i="1"/>
  <c r="E234" i="1"/>
  <c r="F234" i="1"/>
  <c r="E30" i="1"/>
  <c r="F30" i="1"/>
  <c r="G34" i="1"/>
  <c r="I34" i="1"/>
  <c r="E159" i="1"/>
  <c r="F159" i="1"/>
  <c r="G161" i="1"/>
  <c r="I161" i="1"/>
  <c r="E170" i="1"/>
  <c r="F170" i="1"/>
  <c r="G172" i="1"/>
  <c r="I172" i="1"/>
  <c r="E179" i="1"/>
  <c r="F179" i="1"/>
  <c r="G181" i="1"/>
  <c r="I181" i="1"/>
  <c r="E188" i="1"/>
  <c r="F188" i="1"/>
  <c r="G190" i="1"/>
  <c r="I190" i="1"/>
  <c r="E62" i="1"/>
  <c r="F62" i="1"/>
  <c r="G64" i="1"/>
  <c r="I64" i="1"/>
  <c r="E70" i="1"/>
  <c r="F70" i="1"/>
  <c r="G72" i="1"/>
  <c r="I72" i="1"/>
  <c r="E80" i="1"/>
  <c r="F80" i="1"/>
  <c r="G82" i="1"/>
  <c r="I82" i="1"/>
  <c r="E88" i="1"/>
  <c r="F88" i="1"/>
  <c r="G101" i="1"/>
  <c r="I101" i="1"/>
  <c r="E100" i="1"/>
  <c r="F100" i="1"/>
  <c r="E109" i="1"/>
  <c r="F109" i="1"/>
  <c r="G118" i="1"/>
  <c r="I118" i="1"/>
  <c r="E137" i="1"/>
  <c r="F137" i="1"/>
  <c r="G139" i="1"/>
  <c r="I139" i="1"/>
  <c r="E148" i="1"/>
  <c r="F148" i="1"/>
  <c r="G149" i="1"/>
  <c r="I149" i="1"/>
  <c r="E91" i="1"/>
  <c r="F91" i="1"/>
  <c r="G93" i="1"/>
  <c r="I93" i="1"/>
  <c r="E116" i="1"/>
  <c r="F116" i="1"/>
  <c r="G122" i="1"/>
  <c r="I122" i="1"/>
  <c r="E134" i="1"/>
  <c r="F134" i="1"/>
  <c r="E155" i="1"/>
  <c r="F155" i="1"/>
  <c r="E203" i="1"/>
  <c r="F203" i="1"/>
  <c r="E59" i="1"/>
  <c r="F59" i="1"/>
  <c r="E198" i="1"/>
  <c r="F198" i="1"/>
  <c r="E210" i="1"/>
  <c r="F210" i="1"/>
  <c r="E38" i="1"/>
  <c r="F38" i="1"/>
  <c r="E52" i="1"/>
  <c r="F52" i="1"/>
  <c r="G214" i="1"/>
  <c r="I214" i="1"/>
  <c r="E221" i="1"/>
  <c r="F221" i="1"/>
  <c r="G223" i="1"/>
  <c r="K223" i="1"/>
  <c r="E229" i="1"/>
  <c r="F229" i="1"/>
  <c r="G231" i="1"/>
  <c r="J231" i="1"/>
  <c r="G200" i="1"/>
  <c r="E36" i="1"/>
  <c r="F36" i="1"/>
  <c r="G42" i="1"/>
  <c r="I42" i="1"/>
  <c r="E162" i="1"/>
  <c r="F162" i="1"/>
  <c r="G164" i="1"/>
  <c r="I164" i="1"/>
  <c r="E173" i="1"/>
  <c r="F173" i="1"/>
  <c r="G175" i="1"/>
  <c r="I175" i="1"/>
  <c r="E183" i="1"/>
  <c r="F183" i="1"/>
  <c r="G185" i="1"/>
  <c r="I185" i="1"/>
  <c r="E191" i="1"/>
  <c r="F191" i="1"/>
  <c r="G191" i="1"/>
  <c r="I191" i="1"/>
  <c r="G193" i="1"/>
  <c r="I193" i="1"/>
  <c r="E65" i="1"/>
  <c r="F65" i="1"/>
  <c r="G67" i="1"/>
  <c r="I67" i="1"/>
  <c r="E73" i="1"/>
  <c r="F73" i="1"/>
  <c r="G75" i="1"/>
  <c r="I75" i="1"/>
  <c r="E83" i="1"/>
  <c r="F83" i="1"/>
  <c r="E95" i="1"/>
  <c r="G97" i="1"/>
  <c r="I97" i="1"/>
  <c r="E104" i="1"/>
  <c r="F104" i="1"/>
  <c r="G106" i="1"/>
  <c r="I106" i="1"/>
  <c r="E120" i="1"/>
  <c r="F120" i="1"/>
  <c r="G125" i="1"/>
  <c r="I125" i="1"/>
  <c r="E140" i="1"/>
  <c r="F140" i="1"/>
  <c r="G142" i="1"/>
  <c r="I142" i="1"/>
  <c r="E150" i="1"/>
  <c r="F150" i="1"/>
  <c r="G150" i="1"/>
  <c r="I150" i="1"/>
  <c r="G152" i="1"/>
  <c r="I152" i="1"/>
  <c r="E94" i="1"/>
  <c r="F94" i="1"/>
  <c r="G111" i="1"/>
  <c r="I111" i="1"/>
  <c r="E123" i="1"/>
  <c r="F123" i="1"/>
  <c r="G129" i="1"/>
  <c r="I129" i="1"/>
  <c r="E127" i="1"/>
  <c r="F127" i="1"/>
  <c r="G127" i="1"/>
  <c r="I127" i="1"/>
  <c r="G145" i="1"/>
  <c r="I145" i="1"/>
  <c r="E158" i="1"/>
  <c r="F158" i="1"/>
  <c r="G166" i="1"/>
  <c r="I166" i="1"/>
  <c r="E124" i="1"/>
  <c r="F124" i="1"/>
  <c r="G177" i="1"/>
  <c r="I177" i="1"/>
  <c r="E204" i="1"/>
  <c r="F204" i="1"/>
  <c r="G207" i="1"/>
  <c r="I207" i="1"/>
  <c r="E27" i="1"/>
  <c r="E43" i="1"/>
  <c r="E55" i="1"/>
  <c r="F55" i="1"/>
  <c r="G47" i="1"/>
  <c r="I47" i="1"/>
  <c r="G22" i="1"/>
  <c r="I22" i="1"/>
  <c r="G24" i="1"/>
  <c r="I24" i="1"/>
  <c r="G44" i="1"/>
  <c r="I44" i="1"/>
  <c r="G49" i="1"/>
  <c r="I49" i="1"/>
  <c r="G90" i="1"/>
  <c r="I90" i="1"/>
  <c r="G235" i="1"/>
  <c r="J235" i="1"/>
  <c r="E215" i="1"/>
  <c r="F215" i="1"/>
  <c r="G218" i="1"/>
  <c r="J218" i="1"/>
  <c r="E219" i="1"/>
  <c r="F219" i="1"/>
  <c r="G219" i="1"/>
  <c r="I219" i="1"/>
  <c r="E227" i="1"/>
  <c r="F227" i="1"/>
  <c r="G227" i="1"/>
  <c r="J227" i="1"/>
  <c r="G234" i="1"/>
  <c r="K234" i="1"/>
  <c r="G30" i="1"/>
  <c r="I30" i="1"/>
  <c r="E176" i="1"/>
  <c r="F176" i="1"/>
  <c r="E184" i="1"/>
  <c r="F184" i="1"/>
  <c r="G184" i="1"/>
  <c r="I184" i="1"/>
  <c r="E81" i="1"/>
  <c r="F81" i="1"/>
  <c r="G81" i="1"/>
  <c r="I81" i="1"/>
  <c r="G88" i="1"/>
  <c r="I88" i="1"/>
  <c r="E126" i="1"/>
  <c r="F126" i="1"/>
  <c r="E141" i="1"/>
  <c r="F141" i="1"/>
  <c r="G141" i="1"/>
  <c r="I141" i="1"/>
  <c r="E135" i="1"/>
  <c r="F135" i="1"/>
  <c r="G135" i="1"/>
  <c r="I135" i="1"/>
  <c r="E201" i="1"/>
  <c r="F201" i="1"/>
  <c r="G201" i="1"/>
  <c r="I201" i="1"/>
  <c r="E202" i="1"/>
  <c r="F202" i="1"/>
  <c r="G202" i="1"/>
  <c r="I202" i="1"/>
  <c r="E35" i="1"/>
  <c r="E41" i="1"/>
  <c r="F41" i="1"/>
  <c r="G41" i="1"/>
  <c r="H41" i="1"/>
  <c r="E21" i="1"/>
  <c r="F21" i="1"/>
  <c r="G21" i="1"/>
  <c r="I21" i="1"/>
  <c r="E212" i="1"/>
  <c r="F212" i="1"/>
  <c r="G212" i="1"/>
  <c r="I212" i="1"/>
  <c r="E216" i="1"/>
  <c r="F216" i="1"/>
  <c r="U216" i="1"/>
  <c r="E31" i="1"/>
  <c r="F31" i="1"/>
  <c r="G31" i="1"/>
  <c r="I31" i="1"/>
  <c r="G159" i="1"/>
  <c r="I159" i="1"/>
  <c r="E186" i="1"/>
  <c r="F186" i="1"/>
  <c r="G186" i="1"/>
  <c r="I186" i="1"/>
  <c r="E192" i="1"/>
  <c r="F192" i="1"/>
  <c r="G192" i="1"/>
  <c r="I192" i="1"/>
  <c r="G65" i="1"/>
  <c r="I65" i="1"/>
  <c r="E89" i="1"/>
  <c r="G100" i="1"/>
  <c r="I100" i="1"/>
  <c r="E143" i="1"/>
  <c r="F143" i="1"/>
  <c r="E151" i="1"/>
  <c r="F151" i="1"/>
  <c r="G151" i="1"/>
  <c r="I151" i="1"/>
  <c r="G94" i="1"/>
  <c r="I94" i="1"/>
  <c r="G155" i="1"/>
  <c r="I155" i="1"/>
  <c r="E168" i="1"/>
  <c r="F168" i="1"/>
  <c r="G59" i="1"/>
  <c r="I59" i="1"/>
  <c r="E182" i="1"/>
  <c r="F182" i="1"/>
  <c r="G210" i="1"/>
  <c r="I210" i="1"/>
  <c r="G221" i="1"/>
  <c r="K221" i="1"/>
  <c r="E160" i="1"/>
  <c r="F160" i="1"/>
  <c r="G160" i="1"/>
  <c r="I160" i="1"/>
  <c r="G170" i="1"/>
  <c r="I170" i="1"/>
  <c r="G176" i="1"/>
  <c r="I176" i="1"/>
  <c r="E194" i="1"/>
  <c r="F194" i="1"/>
  <c r="E66" i="1"/>
  <c r="F66" i="1"/>
  <c r="G66" i="1"/>
  <c r="I66" i="1"/>
  <c r="G73" i="1"/>
  <c r="I73" i="1"/>
  <c r="E102" i="1"/>
  <c r="F102" i="1"/>
  <c r="G102" i="1"/>
  <c r="I102" i="1"/>
  <c r="G109" i="1"/>
  <c r="I109" i="1"/>
  <c r="G126" i="1"/>
  <c r="I126" i="1"/>
  <c r="E153" i="1"/>
  <c r="F153" i="1"/>
  <c r="E110" i="1"/>
  <c r="F110" i="1"/>
  <c r="G110" i="1"/>
  <c r="I110" i="1"/>
  <c r="G123" i="1"/>
  <c r="I123" i="1"/>
  <c r="E156" i="1"/>
  <c r="F156" i="1"/>
  <c r="G156" i="1"/>
  <c r="I156" i="1"/>
  <c r="E60" i="1"/>
  <c r="G204" i="1"/>
  <c r="I204" i="1"/>
  <c r="E211" i="1"/>
  <c r="F211" i="1"/>
  <c r="G211" i="1"/>
  <c r="I211" i="1"/>
  <c r="E26" i="1"/>
  <c r="F26" i="1"/>
  <c r="G26" i="1"/>
  <c r="H26" i="1"/>
  <c r="G55" i="1"/>
  <c r="I55" i="1"/>
  <c r="E23" i="1"/>
  <c r="F23" i="1"/>
  <c r="G23" i="1"/>
  <c r="I23" i="1"/>
  <c r="E195" i="1"/>
  <c r="F195" i="1"/>
  <c r="G195" i="1"/>
  <c r="I195" i="1"/>
  <c r="E222" i="1"/>
  <c r="F222" i="1"/>
  <c r="G222" i="1"/>
  <c r="K222" i="1"/>
  <c r="G229" i="1"/>
  <c r="K229" i="1"/>
  <c r="E171" i="1"/>
  <c r="F171" i="1"/>
  <c r="G171" i="1"/>
  <c r="I171" i="1"/>
  <c r="G179" i="1"/>
  <c r="I179" i="1"/>
  <c r="E68" i="1"/>
  <c r="E74" i="1"/>
  <c r="F74" i="1"/>
  <c r="G74" i="1"/>
  <c r="I74" i="1"/>
  <c r="G83" i="1"/>
  <c r="I83" i="1"/>
  <c r="E115" i="1"/>
  <c r="F115" i="1"/>
  <c r="G115" i="1"/>
  <c r="I115" i="1"/>
  <c r="G137" i="1"/>
  <c r="I137" i="1"/>
  <c r="G143" i="1"/>
  <c r="I143" i="1"/>
  <c r="E113" i="1"/>
  <c r="F113" i="1"/>
  <c r="E128" i="1"/>
  <c r="F128" i="1"/>
  <c r="G128" i="1"/>
  <c r="I128" i="1"/>
  <c r="G168" i="1"/>
  <c r="I168" i="1"/>
  <c r="G182" i="1"/>
  <c r="I182" i="1"/>
  <c r="E206" i="1"/>
  <c r="F206" i="1"/>
  <c r="E57" i="1"/>
  <c r="F57" i="1"/>
  <c r="G57" i="1"/>
  <c r="I57" i="1"/>
  <c r="E224" i="1"/>
  <c r="F224" i="1"/>
  <c r="E230" i="1"/>
  <c r="F230" i="1"/>
  <c r="G230" i="1"/>
  <c r="K230" i="1"/>
  <c r="G36" i="1"/>
  <c r="I36" i="1"/>
  <c r="E180" i="1"/>
  <c r="F180" i="1"/>
  <c r="G180" i="1"/>
  <c r="I180" i="1"/>
  <c r="G188" i="1"/>
  <c r="I188" i="1"/>
  <c r="G194" i="1"/>
  <c r="I194" i="1"/>
  <c r="E77" i="1"/>
  <c r="E84" i="1"/>
  <c r="F84" i="1"/>
  <c r="G84" i="1"/>
  <c r="I84" i="1"/>
  <c r="E138" i="1"/>
  <c r="G148" i="1"/>
  <c r="I148" i="1"/>
  <c r="G153" i="1"/>
  <c r="I153" i="1"/>
  <c r="E132" i="1"/>
  <c r="F132" i="1"/>
  <c r="E144" i="1"/>
  <c r="E157" i="1"/>
  <c r="F157" i="1"/>
  <c r="G157" i="1"/>
  <c r="I157" i="1"/>
  <c r="E112" i="1"/>
  <c r="G206" i="1"/>
  <c r="I206" i="1"/>
  <c r="G37" i="1"/>
  <c r="H37" i="1"/>
  <c r="E46" i="1"/>
  <c r="F46" i="1"/>
  <c r="G46" i="1"/>
  <c r="H46" i="1"/>
  <c r="G52" i="1"/>
  <c r="I52" i="1"/>
  <c r="G224" i="1"/>
  <c r="K224" i="1"/>
  <c r="E196" i="1"/>
  <c r="F196" i="1"/>
  <c r="G196" i="1"/>
  <c r="I196" i="1"/>
  <c r="E163" i="1"/>
  <c r="F163" i="1"/>
  <c r="G163" i="1"/>
  <c r="I163" i="1"/>
  <c r="G173" i="1"/>
  <c r="I173" i="1"/>
  <c r="E63" i="1"/>
  <c r="F63" i="1"/>
  <c r="G63" i="1"/>
  <c r="I63" i="1"/>
  <c r="G70" i="1"/>
  <c r="I70" i="1"/>
  <c r="E98" i="1"/>
  <c r="F98" i="1"/>
  <c r="G98" i="1"/>
  <c r="I98" i="1"/>
  <c r="E105" i="1"/>
  <c r="F105" i="1"/>
  <c r="G105" i="1"/>
  <c r="I105" i="1"/>
  <c r="G120" i="1"/>
  <c r="I120" i="1"/>
  <c r="E92" i="1"/>
  <c r="F92" i="1"/>
  <c r="G92" i="1"/>
  <c r="I92" i="1"/>
  <c r="G116" i="1"/>
  <c r="I116" i="1"/>
  <c r="G132" i="1"/>
  <c r="I132" i="1"/>
  <c r="G158" i="1"/>
  <c r="I158" i="1"/>
  <c r="E205" i="1"/>
  <c r="F205" i="1"/>
  <c r="G205" i="1"/>
  <c r="K205" i="1"/>
  <c r="G124" i="1"/>
  <c r="I124" i="1"/>
  <c r="E199" i="1"/>
  <c r="F199" i="1"/>
  <c r="G199" i="1"/>
  <c r="I199" i="1"/>
  <c r="E39" i="1"/>
  <c r="F39" i="1"/>
  <c r="G39" i="1"/>
  <c r="H39" i="1"/>
  <c r="E48" i="1"/>
  <c r="F48" i="1"/>
  <c r="G48" i="1"/>
  <c r="H48" i="1"/>
  <c r="E45" i="1"/>
  <c r="F45" i="1"/>
  <c r="G45" i="1"/>
  <c r="I45" i="1"/>
  <c r="G215" i="1"/>
  <c r="K215" i="1"/>
  <c r="G226" i="1"/>
  <c r="I226" i="1"/>
  <c r="E167" i="1"/>
  <c r="F167" i="1"/>
  <c r="G167" i="1"/>
  <c r="I167" i="1"/>
  <c r="E174" i="1"/>
  <c r="F174" i="1"/>
  <c r="G174" i="1"/>
  <c r="I174" i="1"/>
  <c r="G183" i="1"/>
  <c r="I183" i="1"/>
  <c r="E71" i="1"/>
  <c r="F71" i="1"/>
  <c r="G71" i="1"/>
  <c r="I71" i="1"/>
  <c r="G80" i="1"/>
  <c r="I80" i="1"/>
  <c r="E107" i="1"/>
  <c r="F107" i="1"/>
  <c r="G107" i="1"/>
  <c r="I107" i="1"/>
  <c r="E121" i="1"/>
  <c r="F121" i="1"/>
  <c r="G121" i="1"/>
  <c r="I121" i="1"/>
  <c r="G140" i="1"/>
  <c r="I140" i="1"/>
  <c r="E117" i="1"/>
  <c r="F117" i="1"/>
  <c r="G117" i="1"/>
  <c r="I117" i="1"/>
  <c r="G134" i="1"/>
  <c r="I134" i="1"/>
  <c r="G146" i="1"/>
  <c r="I146" i="1"/>
  <c r="E165" i="1"/>
  <c r="F165" i="1"/>
  <c r="G165" i="1"/>
  <c r="I165" i="1"/>
  <c r="E131" i="1"/>
  <c r="F131" i="1"/>
  <c r="G131" i="1"/>
  <c r="I131" i="1"/>
  <c r="G208" i="1"/>
  <c r="I208" i="1"/>
  <c r="E33" i="1"/>
  <c r="F33" i="1"/>
  <c r="G33" i="1"/>
  <c r="H33" i="1"/>
  <c r="E50" i="1"/>
  <c r="F50" i="1"/>
  <c r="G50" i="1"/>
  <c r="I50" i="1"/>
  <c r="E54" i="1"/>
  <c r="F54" i="1"/>
  <c r="G54" i="1"/>
  <c r="I54" i="1"/>
  <c r="E25" i="1"/>
  <c r="F25" i="1"/>
  <c r="G25" i="1"/>
  <c r="I25" i="1"/>
  <c r="G162" i="1"/>
  <c r="I162" i="1"/>
  <c r="E96" i="1"/>
  <c r="F96" i="1"/>
  <c r="G96" i="1"/>
  <c r="I96" i="1"/>
  <c r="E146" i="1"/>
  <c r="F146" i="1"/>
  <c r="E213" i="1"/>
  <c r="F213" i="1"/>
  <c r="G213" i="1"/>
  <c r="K213" i="1"/>
  <c r="G104" i="1"/>
  <c r="I104" i="1"/>
  <c r="E32" i="1"/>
  <c r="F32" i="1"/>
  <c r="G32" i="1"/>
  <c r="H32" i="1"/>
  <c r="G203" i="1"/>
  <c r="J203" i="1"/>
  <c r="G38" i="1"/>
  <c r="H38" i="1"/>
  <c r="E232" i="1"/>
  <c r="F232" i="1"/>
  <c r="G232" i="1"/>
  <c r="J232" i="1"/>
  <c r="E189" i="1"/>
  <c r="F189" i="1"/>
  <c r="G189" i="1"/>
  <c r="I189" i="1"/>
  <c r="G62" i="1"/>
  <c r="I62" i="1"/>
  <c r="E119" i="1"/>
  <c r="F119" i="1"/>
  <c r="G119" i="1"/>
  <c r="I119" i="1"/>
  <c r="G198" i="1"/>
  <c r="I198" i="1"/>
  <c r="E53" i="1"/>
  <c r="F53" i="1"/>
  <c r="G53" i="1"/>
  <c r="I53" i="1"/>
  <c r="G91" i="1"/>
  <c r="I91" i="1"/>
  <c r="E208" i="1"/>
  <c r="F208" i="1"/>
  <c r="E58" i="1"/>
  <c r="F58" i="1"/>
  <c r="G58" i="1"/>
  <c r="I58" i="1"/>
  <c r="E28" i="1"/>
  <c r="F28" i="1"/>
  <c r="G28" i="1"/>
  <c r="I28" i="1"/>
  <c r="G113" i="1"/>
  <c r="I113" i="1"/>
  <c r="E40" i="1"/>
  <c r="F40" i="1"/>
  <c r="G40" i="1"/>
  <c r="I40" i="1"/>
  <c r="E86" i="1"/>
  <c r="F86" i="1"/>
  <c r="G86" i="1"/>
  <c r="I86" i="1"/>
  <c r="E172" i="2"/>
  <c r="E183" i="2"/>
  <c r="E16" i="2"/>
  <c r="E22" i="2"/>
  <c r="E67" i="2"/>
  <c r="E72" i="2"/>
  <c r="E133" i="2"/>
  <c r="E173" i="2"/>
  <c r="E189" i="2"/>
  <c r="E11" i="2"/>
  <c r="E17" i="2"/>
  <c r="E23" i="2"/>
  <c r="E28" i="2"/>
  <c r="E40" i="2"/>
  <c r="E46" i="2"/>
  <c r="E89" i="2"/>
  <c r="E95" i="2"/>
  <c r="E144" i="2"/>
  <c r="E69" i="2"/>
  <c r="E73" i="2"/>
  <c r="E77" i="2"/>
  <c r="E92" i="2"/>
  <c r="E108" i="2"/>
  <c r="E199" i="2"/>
  <c r="E201" i="2"/>
  <c r="E142" i="2"/>
  <c r="E152" i="2"/>
  <c r="E56" i="2"/>
  <c r="E196" i="2"/>
  <c r="E78" i="2"/>
  <c r="E82" i="2"/>
  <c r="E97" i="2"/>
  <c r="E113" i="2"/>
  <c r="E127" i="2"/>
  <c r="E138" i="2"/>
  <c r="E146" i="2"/>
  <c r="E57" i="2"/>
  <c r="E60" i="2"/>
  <c r="E83" i="2"/>
  <c r="E88" i="2"/>
  <c r="E93" i="2"/>
  <c r="E98" i="2"/>
  <c r="E109" i="2"/>
  <c r="E114" i="2"/>
  <c r="E123" i="2"/>
  <c r="E128" i="2"/>
  <c r="E202" i="2"/>
  <c r="E205" i="2"/>
  <c r="E212" i="2"/>
  <c r="E213" i="2"/>
  <c r="E153" i="2"/>
  <c r="E41" i="2"/>
  <c r="E49" i="2"/>
  <c r="E61" i="2"/>
  <c r="E66" i="2"/>
  <c r="E70" i="2"/>
  <c r="E84" i="2"/>
  <c r="E94" i="2"/>
  <c r="E99" i="2"/>
  <c r="E104" i="2"/>
  <c r="E110" i="2"/>
  <c r="E115" i="2"/>
  <c r="E198" i="2"/>
  <c r="E124" i="2"/>
  <c r="E129" i="2"/>
  <c r="E134" i="2"/>
  <c r="E203" i="2"/>
  <c r="E139" i="2"/>
  <c r="E210" i="2"/>
  <c r="E143" i="2"/>
  <c r="E214" i="2"/>
  <c r="E148" i="2"/>
  <c r="E154" i="2"/>
  <c r="E45" i="2"/>
  <c r="E53" i="2"/>
  <c r="E62" i="2"/>
  <c r="E71" i="2"/>
  <c r="E197" i="2"/>
  <c r="E100" i="2"/>
  <c r="E116" i="2"/>
  <c r="E130" i="2"/>
  <c r="E206" i="2"/>
  <c r="E215" i="2"/>
  <c r="E75" i="2"/>
  <c r="E80" i="2"/>
  <c r="E85" i="2"/>
  <c r="E105" i="2"/>
  <c r="E120" i="2"/>
  <c r="E135" i="2"/>
  <c r="E211" i="2"/>
  <c r="E149" i="2"/>
  <c r="E59" i="2"/>
  <c r="E63" i="2"/>
  <c r="E76" i="2"/>
  <c r="E86" i="2"/>
  <c r="E90" i="2"/>
  <c r="E101" i="2"/>
  <c r="E106" i="2"/>
  <c r="E117" i="2"/>
  <c r="E121" i="2"/>
  <c r="E131" i="2"/>
  <c r="E136" i="2"/>
  <c r="E207" i="2"/>
  <c r="E140" i="2"/>
  <c r="E216" i="2"/>
  <c r="E150" i="2"/>
  <c r="E47" i="2"/>
  <c r="E55" i="2"/>
  <c r="E64" i="2"/>
  <c r="E68" i="2"/>
  <c r="E91" i="2"/>
  <c r="E96" i="2"/>
  <c r="E102" i="2"/>
  <c r="E107" i="2"/>
  <c r="E112" i="2"/>
  <c r="E118" i="2"/>
  <c r="E122" i="2"/>
  <c r="E126" i="2"/>
  <c r="E132" i="2"/>
  <c r="E200" i="2"/>
  <c r="E204" i="2"/>
  <c r="E208" i="2"/>
  <c r="E141" i="2"/>
  <c r="E145" i="2"/>
  <c r="E217" i="2"/>
  <c r="E151" i="2"/>
  <c r="E81" i="2"/>
  <c r="F138" i="1"/>
  <c r="G138" i="1"/>
  <c r="I138" i="1"/>
  <c r="F68" i="1"/>
  <c r="G68" i="1"/>
  <c r="I68" i="1"/>
  <c r="E18" i="2"/>
  <c r="E111" i="2"/>
  <c r="E167" i="2"/>
  <c r="E176" i="2"/>
  <c r="E14" i="2"/>
  <c r="E42" i="2"/>
  <c r="E165" i="2"/>
  <c r="E185" i="2"/>
  <c r="E184" i="2"/>
  <c r="F85" i="1"/>
  <c r="G85" i="1"/>
  <c r="I85" i="1"/>
  <c r="E34" i="2"/>
  <c r="E50" i="2"/>
  <c r="E157" i="2"/>
  <c r="E171" i="2"/>
  <c r="E192" i="2"/>
  <c r="E36" i="2"/>
  <c r="E160" i="2"/>
  <c r="E164" i="2"/>
  <c r="E179" i="2"/>
  <c r="F112" i="1"/>
  <c r="G112" i="1"/>
  <c r="I112" i="1"/>
  <c r="E195" i="2"/>
  <c r="F35" i="1"/>
  <c r="G35" i="1"/>
  <c r="H35" i="1"/>
  <c r="E170" i="2"/>
  <c r="F43" i="1"/>
  <c r="G43" i="1"/>
  <c r="H43" i="1"/>
  <c r="E178" i="2"/>
  <c r="F95" i="1"/>
  <c r="G95" i="1"/>
  <c r="I95" i="1"/>
  <c r="E43" i="2"/>
  <c r="F136" i="1"/>
  <c r="G136" i="1"/>
  <c r="I136" i="1"/>
  <c r="E79" i="2"/>
  <c r="E44" i="2"/>
  <c r="E209" i="2"/>
  <c r="E156" i="2"/>
  <c r="E181" i="2"/>
  <c r="E31" i="2"/>
  <c r="E137" i="2"/>
  <c r="E119" i="2"/>
  <c r="E169" i="2"/>
  <c r="E26" i="2"/>
  <c r="F77" i="1"/>
  <c r="G77" i="1"/>
  <c r="I77" i="1"/>
  <c r="I200" i="1"/>
  <c r="E39" i="2"/>
  <c r="E32" i="2"/>
  <c r="E161" i="2"/>
  <c r="E25" i="2"/>
  <c r="E74" i="2"/>
  <c r="E58" i="2"/>
  <c r="E159" i="2"/>
  <c r="F144" i="1"/>
  <c r="G144" i="1"/>
  <c r="I144" i="1"/>
  <c r="E87" i="2"/>
  <c r="F27" i="1"/>
  <c r="G27" i="1"/>
  <c r="H27" i="1"/>
  <c r="E162" i="2"/>
  <c r="E33" i="2"/>
  <c r="E20" i="2"/>
  <c r="E147" i="2"/>
  <c r="E19" i="2"/>
  <c r="E30" i="2"/>
  <c r="E52" i="2"/>
  <c r="E166" i="2"/>
  <c r="E188" i="2"/>
  <c r="F60" i="1"/>
  <c r="G60" i="1"/>
  <c r="I60" i="1"/>
  <c r="E194" i="2"/>
  <c r="E27" i="2"/>
  <c r="E15" i="2"/>
  <c r="E125" i="2"/>
  <c r="E103" i="2"/>
  <c r="E13" i="2"/>
  <c r="E24" i="2"/>
  <c r="E35" i="2"/>
  <c r="E182" i="2"/>
  <c r="E168" i="2"/>
  <c r="F103" i="1"/>
  <c r="G103" i="1"/>
  <c r="I103" i="1"/>
  <c r="E51" i="2"/>
  <c r="F51" i="1"/>
  <c r="G51" i="1"/>
  <c r="I51" i="1"/>
  <c r="E186" i="2"/>
  <c r="E21" i="2"/>
  <c r="E193" i="2"/>
  <c r="E65" i="2"/>
  <c r="E54" i="2"/>
  <c r="E180" i="2"/>
  <c r="E12" i="2"/>
  <c r="E29" i="2"/>
  <c r="E158" i="2"/>
  <c r="E163" i="2"/>
  <c r="F89" i="1"/>
  <c r="G89" i="1"/>
  <c r="I89" i="1"/>
  <c r="E38" i="2"/>
  <c r="E155" i="2"/>
  <c r="E177" i="2"/>
  <c r="E187" i="2"/>
  <c r="E37" i="2"/>
  <c r="E48" i="2"/>
  <c r="E175" i="2"/>
  <c r="E191" i="2"/>
  <c r="E190" i="2"/>
  <c r="E174" i="2"/>
  <c r="C11" i="1"/>
  <c r="C12" i="1"/>
  <c r="O236" i="1" l="1"/>
  <c r="O237" i="1"/>
  <c r="C16" i="1"/>
  <c r="D18" i="1" s="1"/>
  <c r="O199" i="1"/>
  <c r="O57" i="1"/>
  <c r="O41" i="1"/>
  <c r="O47" i="1"/>
  <c r="O224" i="1"/>
  <c r="O234" i="1"/>
  <c r="O46" i="1"/>
  <c r="O74" i="1"/>
  <c r="O160" i="1"/>
  <c r="O212" i="1"/>
  <c r="O114" i="1"/>
  <c r="O164" i="1"/>
  <c r="O133" i="1"/>
  <c r="O149" i="1"/>
  <c r="O111" i="1"/>
  <c r="O188" i="1"/>
  <c r="O179" i="1"/>
  <c r="O140" i="1"/>
  <c r="O146" i="1"/>
  <c r="O217" i="1"/>
  <c r="O87" i="1"/>
  <c r="O170" i="1"/>
  <c r="O226" i="1"/>
  <c r="O150" i="1"/>
  <c r="O91" i="1"/>
  <c r="O60" i="1"/>
  <c r="O112" i="1"/>
  <c r="C15" i="1"/>
  <c r="O182" i="1"/>
  <c r="O26" i="1"/>
  <c r="O123" i="1"/>
  <c r="O185" i="1"/>
  <c r="O71" i="1"/>
  <c r="O201" i="1"/>
  <c r="O48" i="1"/>
  <c r="O36" i="1"/>
  <c r="O33" i="1"/>
  <c r="O38" i="1"/>
  <c r="O208" i="1"/>
  <c r="O220" i="1"/>
  <c r="O40" i="1"/>
  <c r="O82" i="1"/>
  <c r="O168" i="1"/>
  <c r="O229" i="1"/>
  <c r="O122" i="1"/>
  <c r="O192" i="1"/>
  <c r="O142" i="1"/>
  <c r="O175" i="1"/>
  <c r="O126" i="1"/>
  <c r="O191" i="1"/>
  <c r="O218" i="1"/>
  <c r="O166" i="1"/>
  <c r="O183" i="1"/>
  <c r="O143" i="1"/>
  <c r="O100" i="1"/>
  <c r="O173" i="1"/>
  <c r="O203" i="1"/>
  <c r="O153" i="1"/>
  <c r="O104" i="1"/>
  <c r="O77" i="1"/>
  <c r="O85" i="1"/>
  <c r="O50" i="1"/>
  <c r="O66" i="1"/>
  <c r="O115" i="1"/>
  <c r="O155" i="1"/>
  <c r="O167" i="1"/>
  <c r="O45" i="1"/>
  <c r="O28" i="1"/>
  <c r="O25" i="1"/>
  <c r="O30" i="1"/>
  <c r="O197" i="1"/>
  <c r="O204" i="1"/>
  <c r="O232" i="1"/>
  <c r="O93" i="1"/>
  <c r="O176" i="1"/>
  <c r="O62" i="1"/>
  <c r="O132" i="1"/>
  <c r="O216" i="1"/>
  <c r="O145" i="1"/>
  <c r="O195" i="1"/>
  <c r="O129" i="1"/>
  <c r="O227" i="1"/>
  <c r="O205" i="1"/>
  <c r="O169" i="1"/>
  <c r="O189" i="1"/>
  <c r="O80" i="1"/>
  <c r="O117" i="1"/>
  <c r="O180" i="1"/>
  <c r="O65" i="1"/>
  <c r="O156" i="1"/>
  <c r="O159" i="1"/>
  <c r="O95" i="1"/>
  <c r="O27" i="1"/>
  <c r="O81" i="1"/>
  <c r="O138" i="1"/>
  <c r="O119" i="1"/>
  <c r="O68" i="1"/>
  <c r="O39" i="1"/>
  <c r="O215" i="1"/>
  <c r="O21" i="1"/>
  <c r="O221" i="1"/>
  <c r="O58" i="1"/>
  <c r="O131" i="1"/>
  <c r="O230" i="1"/>
  <c r="O101" i="1"/>
  <c r="O186" i="1"/>
  <c r="O70" i="1"/>
  <c r="O75" i="1"/>
  <c r="O69" i="1"/>
  <c r="O148" i="1"/>
  <c r="O161" i="1"/>
  <c r="O151" i="1"/>
  <c r="O67" i="1"/>
  <c r="O73" i="1"/>
  <c r="O172" i="1"/>
  <c r="O225" i="1"/>
  <c r="O219" i="1"/>
  <c r="O120" i="1"/>
  <c r="O125" i="1"/>
  <c r="O184" i="1"/>
  <c r="O193" i="1"/>
  <c r="O89" i="1"/>
  <c r="O99" i="1"/>
  <c r="O23" i="1"/>
  <c r="O223" i="1"/>
  <c r="O31" i="1"/>
  <c r="O202" i="1"/>
  <c r="O209" i="1"/>
  <c r="O206" i="1"/>
  <c r="O49" i="1"/>
  <c r="O54" i="1"/>
  <c r="O63" i="1"/>
  <c r="O109" i="1"/>
  <c r="O194" i="1"/>
  <c r="O78" i="1"/>
  <c r="O107" i="1"/>
  <c r="O72" i="1"/>
  <c r="O174" i="1"/>
  <c r="O228" i="1"/>
  <c r="O154" i="1"/>
  <c r="O96" i="1"/>
  <c r="O76" i="1"/>
  <c r="O56" i="1"/>
  <c r="O64" i="1"/>
  <c r="O231" i="1"/>
  <c r="O135" i="1"/>
  <c r="O139" i="1"/>
  <c r="O84" i="1"/>
  <c r="O187" i="1"/>
  <c r="O35" i="1"/>
  <c r="O103" i="1"/>
  <c r="O181" i="1"/>
  <c r="O196" i="1"/>
  <c r="O24" i="1"/>
  <c r="O200" i="1"/>
  <c r="O108" i="1"/>
  <c r="O134" i="1"/>
  <c r="O233" i="1"/>
  <c r="O136" i="1"/>
  <c r="O235" i="1"/>
  <c r="O22" i="1"/>
  <c r="O124" i="1"/>
  <c r="O198" i="1"/>
  <c r="O177" i="1"/>
  <c r="O37" i="1"/>
  <c r="O42" i="1"/>
  <c r="O52" i="1"/>
  <c r="O118" i="1"/>
  <c r="O32" i="1"/>
  <c r="O86" i="1"/>
  <c r="O121" i="1"/>
  <c r="O88" i="1"/>
  <c r="O178" i="1"/>
  <c r="O79" i="1"/>
  <c r="O157" i="1"/>
  <c r="O116" i="1"/>
  <c r="O102" i="1"/>
  <c r="O83" i="1"/>
  <c r="O90" i="1"/>
  <c r="O213" i="1"/>
  <c r="O141" i="1"/>
  <c r="O162" i="1"/>
  <c r="O94" i="1"/>
  <c r="O190" i="1"/>
  <c r="O51" i="1"/>
  <c r="O144" i="1"/>
  <c r="O55" i="1"/>
  <c r="O147" i="1"/>
  <c r="O210" i="1"/>
  <c r="O105" i="1"/>
  <c r="O158" i="1"/>
  <c r="O43" i="1"/>
  <c r="O222" i="1"/>
  <c r="O207" i="1"/>
  <c r="O53" i="1"/>
  <c r="O59" i="1"/>
  <c r="O29" i="1"/>
  <c r="O34" i="1"/>
  <c r="O214" i="1"/>
  <c r="O127" i="1"/>
  <c r="O211" i="1"/>
  <c r="O97" i="1"/>
  <c r="O165" i="1"/>
  <c r="O98" i="1"/>
  <c r="O92" i="1"/>
  <c r="O163" i="1"/>
  <c r="O130" i="1"/>
  <c r="O106" i="1"/>
  <c r="O61" i="1"/>
  <c r="O171" i="1"/>
  <c r="O110" i="1"/>
  <c r="O44" i="1"/>
  <c r="O152" i="1"/>
  <c r="O113" i="1"/>
  <c r="O137" i="1"/>
  <c r="O128" i="1"/>
  <c r="C18" i="1" l="1"/>
  <c r="F18" i="1"/>
  <c r="F19" i="1" s="1"/>
</calcChain>
</file>

<file path=xl/sharedStrings.xml><?xml version="1.0" encoding="utf-8"?>
<sst xmlns="http://schemas.openxmlformats.org/spreadsheetml/2006/main" count="2270" uniqueCount="837">
  <si>
    <t>IBVS 6196</t>
  </si>
  <si>
    <t>BAD?</t>
  </si>
  <si>
    <t>MT Her / GSC 1022-1453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</si>
  <si>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</si>
  <si>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</si>
  <si>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</si>
  <si>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</si>
  <si>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</si>
  <si>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</si>
  <si>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</si>
  <si>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</si>
  <si>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</si>
  <si>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</si>
  <si>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</si>
  <si>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</si>
  <si>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</si>
  <si>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</si>
  <si>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</si>
  <si>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</si>
  <si>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</si>
  <si>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</si>
  <si>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</si>
  <si>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</si>
  <si>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</si>
  <si>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</si>
  <si>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</si>
  <si>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</si>
  <si>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</si>
  <si>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</si>
  <si>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</si>
  <si>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</si>
  <si>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</si>
  <si>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Bull.23</t>
  </si>
  <si>
    <t>B</t>
  </si>
  <si>
    <t>v</t>
  </si>
  <si>
    <t>Locher K</t>
  </si>
  <si>
    <t>BBSAG Bull.27</t>
  </si>
  <si>
    <t>BBSAG Bull.28</t>
  </si>
  <si>
    <t>BBSAG Bull.29</t>
  </si>
  <si>
    <t>BBSAG Bull.33</t>
  </si>
  <si>
    <t>BBSAG Bull.34</t>
  </si>
  <si>
    <t>BBSAG Bull.37</t>
  </si>
  <si>
    <t>BBSAG Bull.43</t>
  </si>
  <si>
    <t>BBSAG Bull.44</t>
  </si>
  <si>
    <t>BBSAG Bull.46</t>
  </si>
  <si>
    <t>BBSAG 46</t>
  </si>
  <si>
    <t>K</t>
  </si>
  <si>
    <t>BBSAG Bull.48</t>
  </si>
  <si>
    <t>BRNO 23</t>
  </si>
  <si>
    <t>BBSAG Bull.49</t>
  </si>
  <si>
    <t>BBSAG Bull.50</t>
  </si>
  <si>
    <t>BBSAG Bull.54</t>
  </si>
  <si>
    <t>BBSAG Bull.55</t>
  </si>
  <si>
    <t>Elias D</t>
  </si>
  <si>
    <t>BBSAG Bull.56</t>
  </si>
  <si>
    <t>phe</t>
  </si>
  <si>
    <t>AP SP SCI 153,335</t>
  </si>
  <si>
    <t>BRNO 26</t>
  </si>
  <si>
    <t>BBSAG Bull.59</t>
  </si>
  <si>
    <t>Schildknecht T</t>
  </si>
  <si>
    <t>BBSAG Bull.60</t>
  </si>
  <si>
    <t>Germann R</t>
  </si>
  <si>
    <t>BBSAG Bull.62</t>
  </si>
  <si>
    <t>BBSAG Bull.63</t>
  </si>
  <si>
    <t>BBSAG Bull.58</t>
  </si>
  <si>
    <t>BBSAG Bull.66</t>
  </si>
  <si>
    <t>BBSAG Bull.67</t>
  </si>
  <si>
    <t>BBSAG Bull.68</t>
  </si>
  <si>
    <t>BBSAG Bull.69</t>
  </si>
  <si>
    <t>BBSAG Bull.71</t>
  </si>
  <si>
    <t>BBSAG Bull.72</t>
  </si>
  <si>
    <t>Wils P</t>
  </si>
  <si>
    <t>BRNO 27</t>
  </si>
  <si>
    <t>BBSAG Bull.73</t>
  </si>
  <si>
    <t>Paschke A</t>
  </si>
  <si>
    <t>BBSAG Bull.78</t>
  </si>
  <si>
    <t>Brown A</t>
  </si>
  <si>
    <t>BBSAG Bull.92</t>
  </si>
  <si>
    <t>BBSAG Bull.80</t>
  </si>
  <si>
    <t>BRNO 28</t>
  </si>
  <si>
    <t>BBSAG Bull.81</t>
  </si>
  <si>
    <t>BRNO 30</t>
  </si>
  <si>
    <t>BBSAG Bull.83</t>
  </si>
  <si>
    <t>BBSAG Bull.84</t>
  </si>
  <si>
    <t>BBSAG Bull.85</t>
  </si>
  <si>
    <t>BBSAG Bull.86</t>
  </si>
  <si>
    <t>BBSAG Bull.88</t>
  </si>
  <si>
    <t>BBSAG Bull.89</t>
  </si>
  <si>
    <t>BBSAG Bull.91</t>
  </si>
  <si>
    <t>BBSAG Bull.95</t>
  </si>
  <si>
    <t>BBSAG Bull.96</t>
  </si>
  <si>
    <t>BBSAG Bull.97</t>
  </si>
  <si>
    <t>BBSAG Bull.98</t>
  </si>
  <si>
    <t>BRNO 31</t>
  </si>
  <si>
    <t>BBSAG Bull.100</t>
  </si>
  <si>
    <t>BBSAG Bull.101</t>
  </si>
  <si>
    <t>BBSAG Bull.102</t>
  </si>
  <si>
    <t>BBSAG Bull.104</t>
  </si>
  <si>
    <t>Peter H</t>
  </si>
  <si>
    <t>BBSAG Bull.105</t>
  </si>
  <si>
    <t>BBSAG Bull.106</t>
  </si>
  <si>
    <t>BBSAG Bull.107</t>
  </si>
  <si>
    <t>BBSAG Bull.108</t>
  </si>
  <si>
    <t>BBSAG Bull.109</t>
  </si>
  <si>
    <t>BBSAG Bull.110</t>
  </si>
  <si>
    <t>BBSAG Bull.111</t>
  </si>
  <si>
    <t>BBSAG Bull.112</t>
  </si>
  <si>
    <t>Blaettler E</t>
  </si>
  <si>
    <t>ccd</t>
  </si>
  <si>
    <t>BBSAG Bull.113</t>
  </si>
  <si>
    <t>BBSAG Bull.114</t>
  </si>
  <si>
    <t>BBSAG Bull.115</t>
  </si>
  <si>
    <t>BBSAG Bull.116</t>
  </si>
  <si>
    <t>BBSAG Bull.117</t>
  </si>
  <si>
    <t>Locher Kurt</t>
  </si>
  <si>
    <t>BBSAG Bull.118</t>
  </si>
  <si>
    <t>K.Locher</t>
  </si>
  <si>
    <t>BBSAG 119</t>
  </si>
  <si>
    <t>BBSAG 120</t>
  </si>
  <si>
    <t>IBVS 5296</t>
  </si>
  <si>
    <t>II</t>
  </si>
  <si>
    <t>IBVS 5502</t>
  </si>
  <si>
    <t>IBVS 5543</t>
  </si>
  <si>
    <t>I</t>
  </si>
  <si>
    <t>IBVS 5657</t>
  </si>
  <si>
    <t># of data points:</t>
  </si>
  <si>
    <t>IBVS 5438</t>
  </si>
  <si>
    <t>IBVS 5713</t>
  </si>
  <si>
    <t>EB/SD: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</si>
  <si>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</si>
  <si>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</si>
  <si>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</si>
  <si>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</si>
  <si>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</si>
  <si>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</si>
  <si>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5802</t>
  </si>
  <si>
    <t>IBVS 5874</t>
  </si>
  <si>
    <t>OEJV 0074</t>
  </si>
  <si>
    <t>vis</t>
  </si>
  <si>
    <t>CCD</t>
  </si>
  <si>
    <t>Add cycle</t>
  </si>
  <si>
    <t>Old Cycle</t>
  </si>
  <si>
    <t>IBVS 5918</t>
  </si>
  <si>
    <t>OEJV 0003</t>
  </si>
  <si>
    <t>2013JAVSO..41..122</t>
  </si>
  <si>
    <t>IBVS 6149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</si>
  <si>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</si>
  <si>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</si>
  <si>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</si>
  <si>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</si>
  <si>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</si>
  <si>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</si>
  <si>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</si>
  <si>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</si>
  <si>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</si>
  <si>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</si>
  <si>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</si>
  <si>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 Koch &amp; Koch </t>
  </si>
  <si>
    <t> AJ 67.462 </t>
  </si>
  <si>
    <t>2415254.34 </t>
  </si>
  <si>
    <t> 22.08.1900 20:09 </t>
  </si>
  <si>
    <t> -0.62 </t>
  </si>
  <si>
    <t>P </t>
  </si>
  <si>
    <t> N.Grigorieva </t>
  </si>
  <si>
    <t> PZ 5.179 </t>
  </si>
  <si>
    <t>2416052.21 </t>
  </si>
  <si>
    <t> 29.10.1902 17:02 </t>
  </si>
  <si>
    <t> -0.66 </t>
  </si>
  <si>
    <t>2418924.30 </t>
  </si>
  <si>
    <t> 09.09.1910 19:12 </t>
  </si>
  <si>
    <t> -0.49 </t>
  </si>
  <si>
    <t>2418927.33 </t>
  </si>
  <si>
    <t> 12.09.1910 19:55 </t>
  </si>
  <si>
    <t> -0.39 </t>
  </si>
  <si>
    <t>2426235.28 </t>
  </si>
  <si>
    <t> 15.09.1930 18:43 </t>
  </si>
  <si>
    <t> -0.16 </t>
  </si>
  <si>
    <t>2426749.401 </t>
  </si>
  <si>
    <t> 11.02.1932 21:37 </t>
  </si>
  <si>
    <t> -0.094 </t>
  </si>
  <si>
    <t> H.U.Sandig </t>
  </si>
  <si>
    <t> AN 278.187 </t>
  </si>
  <si>
    <t>2426860.427 </t>
  </si>
  <si>
    <t> 01.06.1932 22:14 </t>
  </si>
  <si>
    <t> -0.024 </t>
  </si>
  <si>
    <t>2430898.276 </t>
  </si>
  <si>
    <t> 22.06.1943 18:37 </t>
  </si>
  <si>
    <t> 0.010 </t>
  </si>
  <si>
    <t>V </t>
  </si>
  <si>
    <t> W.Zessewitsch </t>
  </si>
  <si>
    <t> IODE 4.2.122 </t>
  </si>
  <si>
    <t>2430914.374 </t>
  </si>
  <si>
    <t> 08.07.1943 20:58 </t>
  </si>
  <si>
    <t> 0.013 </t>
  </si>
  <si>
    <t>2430937.297 </t>
  </si>
  <si>
    <t> 31.07.1943 19:07 </t>
  </si>
  <si>
    <t>2430960.220 </t>
  </si>
  <si>
    <t> 23.08.1943 17:16 </t>
  </si>
  <si>
    <t> 0.014 </t>
  </si>
  <si>
    <t>2430985.344 </t>
  </si>
  <si>
    <t> 17.09.1943 20:15 </t>
  </si>
  <si>
    <t> 0.020 </t>
  </si>
  <si>
    <t> AC 25.3 </t>
  </si>
  <si>
    <t>2431000.212 </t>
  </si>
  <si>
    <t> 02.10.1943 17:05 </t>
  </si>
  <si>
    <t> G.A.Lange </t>
  </si>
  <si>
    <t>2431001.186 </t>
  </si>
  <si>
    <t> 03.10.1943 16:27 </t>
  </si>
  <si>
    <t> 0.011 </t>
  </si>
  <si>
    <t>2431001.187 </t>
  </si>
  <si>
    <t> 03.10.1943 16:29 </t>
  </si>
  <si>
    <t> 0.012 </t>
  </si>
  <si>
    <t>2431002.163 </t>
  </si>
  <si>
    <t> 04.10.1943 15:54 </t>
  </si>
  <si>
    <t>2431003.138 </t>
  </si>
  <si>
    <t> 05.10.1943 15:18 </t>
  </si>
  <si>
    <t>2431004.118 </t>
  </si>
  <si>
    <t> 06.10.1943 14:49 </t>
  </si>
  <si>
    <t> 0.017 </t>
  </si>
  <si>
    <t>2431022.159 </t>
  </si>
  <si>
    <t> 24.10.1943 15:48 </t>
  </si>
  <si>
    <t>2431023.133 </t>
  </si>
  <si>
    <t> 25.10.1943 15:11 </t>
  </si>
  <si>
    <t>2431024.106 </t>
  </si>
  <si>
    <t> 26.10.1943 14:32 </t>
  </si>
  <si>
    <t> 0.009 </t>
  </si>
  <si>
    <t>2431212.370 </t>
  </si>
  <si>
    <t> 01.05.1944 20:52 </t>
  </si>
  <si>
    <t>2433180.304 </t>
  </si>
  <si>
    <t> 20.09.1949 19:17 </t>
  </si>
  <si>
    <t> 0.006 </t>
  </si>
  <si>
    <t>2434226.447 </t>
  </si>
  <si>
    <t> 01.08.1952 22:43 </t>
  </si>
  <si>
    <t> -0.005 </t>
  </si>
  <si>
    <t> M.Karpowicz </t>
  </si>
  <si>
    <t> SAC 25.86 </t>
  </si>
  <si>
    <t>2434248.409 </t>
  </si>
  <si>
    <t> 23.08.1952 21:48 </t>
  </si>
  <si>
    <t> K.Serkowski </t>
  </si>
  <si>
    <t> SAC 28.109 </t>
  </si>
  <si>
    <t>2434907.787 </t>
  </si>
  <si>
    <t> 14.06.1954 06:53 </t>
  </si>
  <si>
    <t> -0.007 </t>
  </si>
  <si>
    <t>2434960.466 </t>
  </si>
  <si>
    <t> 05.08.1954 23:11 </t>
  </si>
  <si>
    <t> -0.002 </t>
  </si>
  <si>
    <t> W.Zonn </t>
  </si>
  <si>
    <t> PZ 10.413 </t>
  </si>
  <si>
    <t>2434981.435 </t>
  </si>
  <si>
    <t> 26.08.1954 22:26 </t>
  </si>
  <si>
    <t> -0.004 </t>
  </si>
  <si>
    <t> J.Smak </t>
  </si>
  <si>
    <t> AA 9.52 </t>
  </si>
  <si>
    <t>2435341.374 </t>
  </si>
  <si>
    <t> 21.08.1955 20:58 </t>
  </si>
  <si>
    <t> -0.001 </t>
  </si>
  <si>
    <t> K.Kordylewski </t>
  </si>
  <si>
    <t>2440716.508 </t>
  </si>
  <si>
    <t> 10.05.1970 00:11 </t>
  </si>
  <si>
    <t> J.Silhan </t>
  </si>
  <si>
    <t> BRNO 12 </t>
  </si>
  <si>
    <t>2440756.989 </t>
  </si>
  <si>
    <t> 19.06.1970 11:44 </t>
  </si>
  <si>
    <t>2440759.439 </t>
  </si>
  <si>
    <t> 21.06.1970 22:32 </t>
  </si>
  <si>
    <t> 0.007 </t>
  </si>
  <si>
    <t>2441114.495 </t>
  </si>
  <si>
    <t> 11.06.1971 23:52 </t>
  </si>
  <si>
    <t> 0.004 </t>
  </si>
  <si>
    <t> BRNO 14 </t>
  </si>
  <si>
    <t> M.Sustek </t>
  </si>
  <si>
    <t>2441117.416 </t>
  </si>
  <si>
    <t> 14.06.1971 21:59 </t>
  </si>
  <si>
    <t> R.Polloczek </t>
  </si>
  <si>
    <t>2441117.418 </t>
  </si>
  <si>
    <t> 14.06.1971 22:01 </t>
  </si>
  <si>
    <t> 0.001 </t>
  </si>
  <si>
    <t>2441154.476 </t>
  </si>
  <si>
    <t> 21.07.1971 23:25 </t>
  </si>
  <si>
    <t> -0.008 </t>
  </si>
  <si>
    <t> A.Pliska </t>
  </si>
  <si>
    <t>2441154.484 </t>
  </si>
  <si>
    <t> 21.07.1971 23:36 </t>
  </si>
  <si>
    <t> 0.000 </t>
  </si>
  <si>
    <t> V.Necas </t>
  </si>
  <si>
    <t>2441154.485 </t>
  </si>
  <si>
    <t> 21.07.1971 23:38 </t>
  </si>
  <si>
    <t> K.Brancik </t>
  </si>
  <si>
    <t>2442606.416 </t>
  </si>
  <si>
    <t> 12.07.1975 21:59 </t>
  </si>
  <si>
    <t> R.Diethelm </t>
  </si>
  <si>
    <t> BBS 23 </t>
  </si>
  <si>
    <t>2442874.654 </t>
  </si>
  <si>
    <t> 06.04.1976 03:41 </t>
  </si>
  <si>
    <t> -0.010 </t>
  </si>
  <si>
    <t> K.Locher </t>
  </si>
  <si>
    <t> BBS 27 </t>
  </si>
  <si>
    <t>2442878.566 </t>
  </si>
  <si>
    <t> 10.04.1976 01:35 </t>
  </si>
  <si>
    <t>2442897.588 </t>
  </si>
  <si>
    <t> 29.04.1976 02:06 </t>
  </si>
  <si>
    <t>2442898.561 </t>
  </si>
  <si>
    <t> 30.04.1976 01:27 </t>
  </si>
  <si>
    <t>2442904.413 </t>
  </si>
  <si>
    <t> 05.05.1976 21:54 </t>
  </si>
  <si>
    <t> BBS 28 </t>
  </si>
  <si>
    <t>2443005.371 </t>
  </si>
  <si>
    <t> 14.08.1976 20:54 </t>
  </si>
  <si>
    <t> BBS 29 </t>
  </si>
  <si>
    <t>2443283.369 </t>
  </si>
  <si>
    <t> 19.05.1977 20:51 </t>
  </si>
  <si>
    <t> BBS 33 </t>
  </si>
  <si>
    <t>2443360.426 </t>
  </si>
  <si>
    <t> 04.08.1977 22:13 </t>
  </si>
  <si>
    <t> BBS 34 </t>
  </si>
  <si>
    <t>2443673.548 </t>
  </si>
  <si>
    <t> 14.06.1978 01:09 </t>
  </si>
  <si>
    <t> 0.002 </t>
  </si>
  <si>
    <t> BBS 37 </t>
  </si>
  <si>
    <t>2443992.519 </t>
  </si>
  <si>
    <t> 29.04.1979 00:27 </t>
  </si>
  <si>
    <t> BBS 43 </t>
  </si>
  <si>
    <t>2444072.505 </t>
  </si>
  <si>
    <t> 18.07.1979 00:07 </t>
  </si>
  <si>
    <t> BBS 44 </t>
  </si>
  <si>
    <t>2444076.404 </t>
  </si>
  <si>
    <t> 21.07.1979 21:41 </t>
  </si>
  <si>
    <t> 0.003 </t>
  </si>
  <si>
    <t>2444077.378 </t>
  </si>
  <si>
    <t> 22.07.1979 21:04 </t>
  </si>
  <si>
    <t>2444284.660 </t>
  </si>
  <si>
    <t> 15.02.1980 03:50 </t>
  </si>
  <si>
    <t> BBS 46 </t>
  </si>
  <si>
    <t>2444372.444 </t>
  </si>
  <si>
    <t> 12.05.1980 22:39 </t>
  </si>
  <si>
    <t> BBS 48 </t>
  </si>
  <si>
    <t>2444406.575 </t>
  </si>
  <si>
    <t> 16.06.1980 01:48 </t>
  </si>
  <si>
    <t> -0.011 </t>
  </si>
  <si>
    <t>2444410.487 </t>
  </si>
  <si>
    <t> 19.06.1980 23:41 </t>
  </si>
  <si>
    <t> BRNO 23 </t>
  </si>
  <si>
    <t>2444449.505 </t>
  </si>
  <si>
    <t> 29.07.1980 00:07 </t>
  </si>
  <si>
    <t> BBS 49 </t>
  </si>
  <si>
    <t>2444452.427 </t>
  </si>
  <si>
    <t> 31.07.1980 22:14 </t>
  </si>
  <si>
    <t>2444453.412 </t>
  </si>
  <si>
    <t> 01.08.1980 21:53 </t>
  </si>
  <si>
    <t> 0.005 </t>
  </si>
  <si>
    <t>2444476.335 </t>
  </si>
  <si>
    <t> 24.08.1980 20:02 </t>
  </si>
  <si>
    <t>2444497.304 </t>
  </si>
  <si>
    <t> 14.09.1980 19:17 </t>
  </si>
  <si>
    <t> BBS 50 </t>
  </si>
  <si>
    <t>2444703.609 </t>
  </si>
  <si>
    <t> 09.04.1981 02:36 </t>
  </si>
  <si>
    <t> BBS 54 </t>
  </si>
  <si>
    <t>2444766.528 </t>
  </si>
  <si>
    <t> 11.06.1981 00:40 </t>
  </si>
  <si>
    <t> BBS 55 </t>
  </si>
  <si>
    <t>2444767.506 </t>
  </si>
  <si>
    <t> 12.06.1981 00:08 </t>
  </si>
  <si>
    <t>2444784.558 </t>
  </si>
  <si>
    <t> 29.06.1981 01:23 </t>
  </si>
  <si>
    <t> -0.009 </t>
  </si>
  <si>
    <t> D.Elias </t>
  </si>
  <si>
    <t> BBS 56 </t>
  </si>
  <si>
    <t>2444787.498 </t>
  </si>
  <si>
    <t> 01.07.1981 23:57 </t>
  </si>
  <si>
    <t>2444852.354 </t>
  </si>
  <si>
    <t> 04.09.1981 20:29 </t>
  </si>
  <si>
    <t> -0.006 </t>
  </si>
  <si>
    <t> J.Mrazek </t>
  </si>
  <si>
    <t> BRNO 26 </t>
  </si>
  <si>
    <t>2444852.362 </t>
  </si>
  <si>
    <t> 04.09.1981 20:41 </t>
  </si>
  <si>
    <t> P.Troubil </t>
  </si>
  <si>
    <t>2444852.366 </t>
  </si>
  <si>
    <t> 04.09.1981 20:47 </t>
  </si>
  <si>
    <t> N.Kesslerova </t>
  </si>
  <si>
    <t>2444852.373 </t>
  </si>
  <si>
    <t> 04.09.1981 20:57 </t>
  </si>
  <si>
    <t>2445058.654 </t>
  </si>
  <si>
    <t> 30.03.1982 03:41 </t>
  </si>
  <si>
    <t> BBS 59 </t>
  </si>
  <si>
    <t>2445060.604 </t>
  </si>
  <si>
    <t> 01.04.1982 02:29 </t>
  </si>
  <si>
    <t>2445080.607 </t>
  </si>
  <si>
    <t> 21.04.1982 02:34 </t>
  </si>
  <si>
    <t> T.Schildknecht </t>
  </si>
  <si>
    <t> BBS 60 </t>
  </si>
  <si>
    <t>2445080.612 </t>
  </si>
  <si>
    <t> 21.04.1982 02:41 </t>
  </si>
  <si>
    <t>2445231.312 </t>
  </si>
  <si>
    <t> 18.09.1982 19:29 </t>
  </si>
  <si>
    <t> R.Germann </t>
  </si>
  <si>
    <t> BBS 62 </t>
  </si>
  <si>
    <t>2445250.333 </t>
  </si>
  <si>
    <t> 07.10.1982 19:59 </t>
  </si>
  <si>
    <t> BBS 63 </t>
  </si>
  <si>
    <t>2445253.268 </t>
  </si>
  <si>
    <t> 10.10.1982 18:25 </t>
  </si>
  <si>
    <t>2445460.539 </t>
  </si>
  <si>
    <t> 06.05.1983 00:56 </t>
  </si>
  <si>
    <t> BBS 66 </t>
  </si>
  <si>
    <t>2445502.483 </t>
  </si>
  <si>
    <t> 16.06.1983 23:35 </t>
  </si>
  <si>
    <t> BBS 67 </t>
  </si>
  <si>
    <t>2445586.377 </t>
  </si>
  <si>
    <t> 08.09.1983 21:02 </t>
  </si>
  <si>
    <t> BBS 68 </t>
  </si>
  <si>
    <t>2445610.272 </t>
  </si>
  <si>
    <t> 02.10.1983 18:31 </t>
  </si>
  <si>
    <t> BBS 69 </t>
  </si>
  <si>
    <t>2445776.582 </t>
  </si>
  <si>
    <t> 17.03.1984 01:58 </t>
  </si>
  <si>
    <t> BBS 71 </t>
  </si>
  <si>
    <t>2445840.478 </t>
  </si>
  <si>
    <t> 19.05.1984 23:28 </t>
  </si>
  <si>
    <t> BBS 72 </t>
  </si>
  <si>
    <t>2445861.457 </t>
  </si>
  <si>
    <t> 09.06.1984 22:58 </t>
  </si>
  <si>
    <t> P.Wils </t>
  </si>
  <si>
    <t>2445865.361 </t>
  </si>
  <si>
    <t> 13.06.1984 20:39 </t>
  </si>
  <si>
    <t>2445879.492 </t>
  </si>
  <si>
    <t> 27.06.1984 23:48 </t>
  </si>
  <si>
    <t> J.Borovicka </t>
  </si>
  <si>
    <t> BRNO 27 </t>
  </si>
  <si>
    <t>2445879.498 </t>
  </si>
  <si>
    <t> 27.06.1984 23:57 </t>
  </si>
  <si>
    <t> J.Manek </t>
  </si>
  <si>
    <t>2445879.506 </t>
  </si>
  <si>
    <t> 28.06.1984 00:08 </t>
  </si>
  <si>
    <t>2445879.512 </t>
  </si>
  <si>
    <t> 28.06.1984 00:17 </t>
  </si>
  <si>
    <t> 0.018 </t>
  </si>
  <si>
    <t>2445897.547 </t>
  </si>
  <si>
    <t> 16.07.1984 01:07 </t>
  </si>
  <si>
    <t> 0.008 </t>
  </si>
  <si>
    <t> BBS 73 </t>
  </si>
  <si>
    <t>2446196.517 </t>
  </si>
  <si>
    <t> 11.05.1985 00:24 </t>
  </si>
  <si>
    <t>2446196.518 </t>
  </si>
  <si>
    <t> 11.05.1985 00:25 </t>
  </si>
  <si>
    <t>2446260.406 </t>
  </si>
  <si>
    <t> 13.07.1985 21:44 </t>
  </si>
  <si>
    <t> A.Paschke </t>
  </si>
  <si>
    <t> BBS 78 </t>
  </si>
  <si>
    <t>2446320.390 </t>
  </si>
  <si>
    <t> 11.09.1985 21:21 </t>
  </si>
  <si>
    <t> -0.000 </t>
  </si>
  <si>
    <t> A.Benz </t>
  </si>
  <si>
    <t> BBS 92 </t>
  </si>
  <si>
    <t>2446320.399 </t>
  </si>
  <si>
    <t> 11.09.1985 21:34 </t>
  </si>
  <si>
    <t>2446533.520 </t>
  </si>
  <si>
    <t> 13.04.1986 00:28 </t>
  </si>
  <si>
    <t> BBS 80 </t>
  </si>
  <si>
    <t>2446553.520 </t>
  </si>
  <si>
    <t> 03.05.1986 00:28 </t>
  </si>
  <si>
    <t> P.Kucera </t>
  </si>
  <si>
    <t> BRNO 28 </t>
  </si>
  <si>
    <t>2446553.527 </t>
  </si>
  <si>
    <t> 03.05.1986 00:38 </t>
  </si>
  <si>
    <t>2446576.446 </t>
  </si>
  <si>
    <t> 25.05.1986 22:42 </t>
  </si>
  <si>
    <t>2446613.525 </t>
  </si>
  <si>
    <t> 02.07.1986 00:36 </t>
  </si>
  <si>
    <t> 0.016 </t>
  </si>
  <si>
    <t> BBS 81 </t>
  </si>
  <si>
    <t>2446614.473 </t>
  </si>
  <si>
    <t> 02.07.1986 23:21 </t>
  </si>
  <si>
    <t> BRNO 30 </t>
  </si>
  <si>
    <t>2446614.482 </t>
  </si>
  <si>
    <t> 02.07.1986 23:34 </t>
  </si>
  <si>
    <t> M.Lenz </t>
  </si>
  <si>
    <t>2446614.484 </t>
  </si>
  <si>
    <t> 02.07.1986 23:36 </t>
  </si>
  <si>
    <t> R.Brazda </t>
  </si>
  <si>
    <t>2446614.485 </t>
  </si>
  <si>
    <t> 02.07.1986 23:38 </t>
  </si>
  <si>
    <t>2446616.431 </t>
  </si>
  <si>
    <t> 04.07.1986 22:20 </t>
  </si>
  <si>
    <t> T.Cervinka </t>
  </si>
  <si>
    <t>2446616.439 </t>
  </si>
  <si>
    <t> 04.07.1986 22:32 </t>
  </si>
  <si>
    <t> D.Hanzl </t>
  </si>
  <si>
    <t> P.Svoboda </t>
  </si>
  <si>
    <t>2446616.443 </t>
  </si>
  <si>
    <t> 04.07.1986 22:37 </t>
  </si>
  <si>
    <t> P.Hajek </t>
  </si>
  <si>
    <t>2446616.446 </t>
  </si>
  <si>
    <t> 04.07.1986 22:42 </t>
  </si>
  <si>
    <t> P.Lutcha </t>
  </si>
  <si>
    <t>2446616.452 </t>
  </si>
  <si>
    <t> 04.07.1986 22:50 </t>
  </si>
  <si>
    <t> P.Wagner </t>
  </si>
  <si>
    <t>2446678.373 </t>
  </si>
  <si>
    <t> 04.09.1986 20:57 </t>
  </si>
  <si>
    <t>2446679.353 </t>
  </si>
  <si>
    <t> 05.09.1986 20:28 </t>
  </si>
  <si>
    <t>2446890.530 </t>
  </si>
  <si>
    <t> 05.04.1987 00:43 </t>
  </si>
  <si>
    <t> BBS 83 </t>
  </si>
  <si>
    <t>2446972.470 </t>
  </si>
  <si>
    <t> 25.06.1987 23:16 </t>
  </si>
  <si>
    <t> BBS 84 </t>
  </si>
  <si>
    <t>2447054.411 </t>
  </si>
  <si>
    <t> 15.09.1987 21:51 </t>
  </si>
  <si>
    <t> BBS 85 </t>
  </si>
  <si>
    <t>2447078.308 </t>
  </si>
  <si>
    <t> 09.10.1987 19:23 </t>
  </si>
  <si>
    <t> BBS 86 </t>
  </si>
  <si>
    <t>2447330.463 </t>
  </si>
  <si>
    <t> 17.06.1988 23:06 </t>
  </si>
  <si>
    <t> BBS 88 </t>
  </si>
  <si>
    <t>2447371.421 </t>
  </si>
  <si>
    <t> 28.07.1988 22:06 </t>
  </si>
  <si>
    <t> R.Santler </t>
  </si>
  <si>
    <t>2447391.416 </t>
  </si>
  <si>
    <t> 17.08.1988 21:59 </t>
  </si>
  <si>
    <t>2447391.421 </t>
  </si>
  <si>
    <t> 17.08.1988 22:06 </t>
  </si>
  <si>
    <t> A.Slatinsky </t>
  </si>
  <si>
    <t>2447412.394 </t>
  </si>
  <si>
    <t> 07.09.1988 21:27 </t>
  </si>
  <si>
    <t> BBS 89 </t>
  </si>
  <si>
    <t>2447624.550 </t>
  </si>
  <si>
    <t> 08.04.1989 01:12 </t>
  </si>
  <si>
    <t> BBS 91 </t>
  </si>
  <si>
    <t>2447649.423 </t>
  </si>
  <si>
    <t> 02.05.1989 22:09 </t>
  </si>
  <si>
    <t>2448001.555 </t>
  </si>
  <si>
    <t> 20.04.1990 01:19 </t>
  </si>
  <si>
    <t> BBS 95 </t>
  </si>
  <si>
    <t>2448148.357 </t>
  </si>
  <si>
    <t> 13.09.1990 20:34 </t>
  </si>
  <si>
    <t> BBS 96 </t>
  </si>
  <si>
    <t>2448359.542 </t>
  </si>
  <si>
    <t> 13.04.1991 01:00 </t>
  </si>
  <si>
    <t> BBS 97 </t>
  </si>
  <si>
    <t>2448419.541 </t>
  </si>
  <si>
    <t> 12.06.1991 00:59 </t>
  </si>
  <si>
    <t> BBS 98 </t>
  </si>
  <si>
    <t>2448423.438 </t>
  </si>
  <si>
    <t> 15.06.1991 22:30 </t>
  </si>
  <si>
    <t> BRNO 31 </t>
  </si>
  <si>
    <t>2448484.401 </t>
  </si>
  <si>
    <t> 15.08.1991 21:37 </t>
  </si>
  <si>
    <t> O.Beck </t>
  </si>
  <si>
    <t>2448484.407 </t>
  </si>
  <si>
    <t> 15.08.1991 21:46 </t>
  </si>
  <si>
    <t> J.Zahajsky </t>
  </si>
  <si>
    <t>2448502.433 </t>
  </si>
  <si>
    <t> 02.09.1991 22:23 </t>
  </si>
  <si>
    <t> J.Csipes </t>
  </si>
  <si>
    <t>2448502.438 </t>
  </si>
  <si>
    <t> 02.09.1991 22:30 </t>
  </si>
  <si>
    <t> Z.Egyhazi </t>
  </si>
  <si>
    <t>2448691.676 </t>
  </si>
  <si>
    <t> 10.03.1992 04:13 </t>
  </si>
  <si>
    <t> BBS 100 </t>
  </si>
  <si>
    <t>2448761.411 </t>
  </si>
  <si>
    <t> 18.05.1992 21:51 </t>
  </si>
  <si>
    <t> BBS 101 </t>
  </si>
  <si>
    <t>2448883.350 </t>
  </si>
  <si>
    <t> 17.09.1992 20:24 </t>
  </si>
  <si>
    <t> BBS 102 </t>
  </si>
  <si>
    <t>2449133.555 </t>
  </si>
  <si>
    <t> 26.05.1993 01:19 </t>
  </si>
  <si>
    <t> BBS 104 </t>
  </si>
  <si>
    <t>2449157.463 </t>
  </si>
  <si>
    <t> 18.06.1993 23:06 </t>
  </si>
  <si>
    <t> H.Peter </t>
  </si>
  <si>
    <t>2449176.480 </t>
  </si>
  <si>
    <t> 07.07.1993 23:31 </t>
  </si>
  <si>
    <t>2449217.447 </t>
  </si>
  <si>
    <t> 17.08.1993 22:43 </t>
  </si>
  <si>
    <t> J.Dvorak B. </t>
  </si>
  <si>
    <t>2449217.448 </t>
  </si>
  <si>
    <t> 17.08.1993 22:45 </t>
  </si>
  <si>
    <t> P.Adamek </t>
  </si>
  <si>
    <t>2449217.450 </t>
  </si>
  <si>
    <t> 17.08.1993 22:48 </t>
  </si>
  <si>
    <t> BBS 105 </t>
  </si>
  <si>
    <t>2449217.458 </t>
  </si>
  <si>
    <t> 17.08.1993 22:59 </t>
  </si>
  <si>
    <t> 0.024 </t>
  </si>
  <si>
    <t>2449384.729 </t>
  </si>
  <si>
    <t> 01.02.1994 05:29 </t>
  </si>
  <si>
    <t> BBS 106 </t>
  </si>
  <si>
    <t>2449534.463 </t>
  </si>
  <si>
    <t> 30.06.1994 23:06 </t>
  </si>
  <si>
    <t> BBS 107 </t>
  </si>
  <si>
    <t>2449535.438 </t>
  </si>
  <si>
    <t> 01.07.1994 22:30 </t>
  </si>
  <si>
    <t>2449549.581 </t>
  </si>
  <si>
    <t> 16.07.1994 01:56 </t>
  </si>
  <si>
    <t>2449743.694 </t>
  </si>
  <si>
    <t> 26.01.1995 04:39 </t>
  </si>
  <si>
    <t> BBS 108 </t>
  </si>
  <si>
    <t>2449894.395 </t>
  </si>
  <si>
    <t> 25.06.1995 21:28 </t>
  </si>
  <si>
    <t> BBS 109 </t>
  </si>
  <si>
    <t>2449933.419 </t>
  </si>
  <si>
    <t> 03.08.1995 22:03 </t>
  </si>
  <si>
    <t> 0.015 </t>
  </si>
  <si>
    <t> BBS 110 </t>
  </si>
  <si>
    <t>2450162.641 </t>
  </si>
  <si>
    <t> 20.03.1996 03:23 </t>
  </si>
  <si>
    <t> BBS 111 </t>
  </si>
  <si>
    <t>2450163.6169 </t>
  </si>
  <si>
    <t> 21.03.1996 02:48 </t>
  </si>
  <si>
    <t> 0.0103 </t>
  </si>
  <si>
    <t> A.Dedoch </t>
  </si>
  <si>
    <t> BRNO 32 </t>
  </si>
  <si>
    <t>2450210.441 </t>
  </si>
  <si>
    <t> 06.05.1996 22:35 </t>
  </si>
  <si>
    <t> BBS 112 </t>
  </si>
  <si>
    <t>2450232.3834 </t>
  </si>
  <si>
    <t> 28.05.1996 21:12 </t>
  </si>
  <si>
    <t> 0.0086 </t>
  </si>
  <si>
    <t>E </t>
  </si>
  <si>
    <t>?</t>
  </si>
  <si>
    <t> E.Blättler </t>
  </si>
  <si>
    <t>2450250.434 </t>
  </si>
  <si>
    <t> 15.06.1996 22:24 </t>
  </si>
  <si>
    <t>2450269.4441 </t>
  </si>
  <si>
    <t> 04.07.1996 22:39 </t>
  </si>
  <si>
    <t> 0.0028 </t>
  </si>
  <si>
    <t>2450290.431 </t>
  </si>
  <si>
    <t> 25.07.1996 22:20 </t>
  </si>
  <si>
    <t>2450312.375 </t>
  </si>
  <si>
    <t> 16.08.1996 21:00 </t>
  </si>
  <si>
    <t> BBS 113 </t>
  </si>
  <si>
    <t>2450331.400 </t>
  </si>
  <si>
    <t> 04.09.1996 21:36 </t>
  </si>
  <si>
    <t> 0.019 </t>
  </si>
  <si>
    <t>2450334.315 </t>
  </si>
  <si>
    <t> 07.09.1996 19:33 </t>
  </si>
  <si>
    <t>2450375.289 </t>
  </si>
  <si>
    <t> 18.10.1996 18:56 </t>
  </si>
  <si>
    <t>2450396.266 </t>
  </si>
  <si>
    <t> 08.11.1996 18:23 </t>
  </si>
  <si>
    <t> BBS 114 </t>
  </si>
  <si>
    <t>2450545.499 </t>
  </si>
  <si>
    <t> 06.04.1997 23:58 </t>
  </si>
  <si>
    <t> BBS 115 </t>
  </si>
  <si>
    <t>2450710.345 </t>
  </si>
  <si>
    <t> 18.09.1997 20:16 </t>
  </si>
  <si>
    <t> BBS 116 </t>
  </si>
  <si>
    <t>2450731.325 </t>
  </si>
  <si>
    <t> 09.10.1997 19:48 </t>
  </si>
  <si>
    <t>2450754.243 </t>
  </si>
  <si>
    <t> 01.11.1997 17:49 </t>
  </si>
  <si>
    <t>2450876.654 </t>
  </si>
  <si>
    <t> 04.03.1998 03:41 </t>
  </si>
  <si>
    <t> BBS 117 </t>
  </si>
  <si>
    <t>2450961.515 </t>
  </si>
  <si>
    <t> 28.05.1998 00:21 </t>
  </si>
  <si>
    <t> BBS 118 </t>
  </si>
  <si>
    <t>2451129.295 </t>
  </si>
  <si>
    <t> 11.11.1998 19:04 </t>
  </si>
  <si>
    <t> BBS 119 </t>
  </si>
  <si>
    <t>2451278.543 </t>
  </si>
  <si>
    <t> 10.04.1999 01:01 </t>
  </si>
  <si>
    <t> BBS 120 </t>
  </si>
  <si>
    <t>2451278.5629 </t>
  </si>
  <si>
    <t> 10.04.1999 01:30 </t>
  </si>
  <si>
    <t> 0.0335 </t>
  </si>
  <si>
    <t> M.Netolicky </t>
  </si>
  <si>
    <t>2451404.367 </t>
  </si>
  <si>
    <t> 13.08.1999 20:48 </t>
  </si>
  <si>
    <t> BBS 121 </t>
  </si>
  <si>
    <t>2451654.573 </t>
  </si>
  <si>
    <t> 20.04.2000 01:45 </t>
  </si>
  <si>
    <t> BBS 122 </t>
  </si>
  <si>
    <t>2451678.4693 </t>
  </si>
  <si>
    <t> 13.05.2000 23:15 </t>
  </si>
  <si>
    <t> 0.0113 </t>
  </si>
  <si>
    <t> Hajek&amp;Koss </t>
  </si>
  <si>
    <t>2451699.443 </t>
  </si>
  <si>
    <t> 03.06.2000 22:37 </t>
  </si>
  <si>
    <t> J.Zahajský </t>
  </si>
  <si>
    <t>OEJV 0074 </t>
  </si>
  <si>
    <t>2451716.511 </t>
  </si>
  <si>
    <t> 21.06.2000 00:15 </t>
  </si>
  <si>
    <t> BBS 123 </t>
  </si>
  <si>
    <t>2451770.4050 </t>
  </si>
  <si>
    <t> 13.08.2000 21:43 </t>
  </si>
  <si>
    <t> 0.0122 </t>
  </si>
  <si>
    <t>-I</t>
  </si>
  <si>
    <t> W.Kleikamp </t>
  </si>
  <si>
    <t>BAVM 152 </t>
  </si>
  <si>
    <t>2451926.728 </t>
  </si>
  <si>
    <t> 17.01.2001 05:28 </t>
  </si>
  <si>
    <t>22163</t>
  </si>
  <si>
    <t> 0.022 </t>
  </si>
  <si>
    <t> BBS 124 </t>
  </si>
  <si>
    <t>2452033.53060 </t>
  </si>
  <si>
    <t> 04.05.2001 00:44 </t>
  </si>
  <si>
    <t>22382</t>
  </si>
  <si>
    <t> 0.01402 </t>
  </si>
  <si>
    <t>C </t>
  </si>
  <si>
    <t>o</t>
  </si>
  <si>
    <t> P.Hájek </t>
  </si>
  <si>
    <t>2452056.453 </t>
  </si>
  <si>
    <t> 26.05.2001 22:52 </t>
  </si>
  <si>
    <t>22429</t>
  </si>
  <si>
    <t> BBS 125 </t>
  </si>
  <si>
    <t>2452146.4346 </t>
  </si>
  <si>
    <t> 24.08.2001 22:25 </t>
  </si>
  <si>
    <t>22613.5</t>
  </si>
  <si>
    <t> 0.0114 </t>
  </si>
  <si>
    <t> BBS 126 </t>
  </si>
  <si>
    <t>2452179.362 </t>
  </si>
  <si>
    <t> 26.09.2001 20:41 </t>
  </si>
  <si>
    <t>22681</t>
  </si>
  <si>
    <t>2452304.712 </t>
  </si>
  <si>
    <t> 30.01.2002 05:05 </t>
  </si>
  <si>
    <t>22938</t>
  </si>
  <si>
    <t> BBS 127 </t>
  </si>
  <si>
    <t>2452366.648 </t>
  </si>
  <si>
    <t> 02.04.2002 03:33 </t>
  </si>
  <si>
    <t>23065</t>
  </si>
  <si>
    <t> BBS 128 </t>
  </si>
  <si>
    <t>2452368.5920 </t>
  </si>
  <si>
    <t> 04.04.2002 02:12 </t>
  </si>
  <si>
    <t>23069</t>
  </si>
  <si>
    <t> 0.0133 </t>
  </si>
  <si>
    <t>2452456.3798 </t>
  </si>
  <si>
    <t> 30.06.2002 21:06 </t>
  </si>
  <si>
    <t>23249</t>
  </si>
  <si>
    <t> 0.0119 </t>
  </si>
  <si>
    <t> L.Baldinelli </t>
  </si>
  <si>
    <t> JAAVSO 41;122 </t>
  </si>
  <si>
    <t>2452526.3727 </t>
  </si>
  <si>
    <t> 08.09.2002 20:56 </t>
  </si>
  <si>
    <t>23392.5</t>
  </si>
  <si>
    <t> 0.0173 </t>
  </si>
  <si>
    <t> BBS 129 </t>
  </si>
  <si>
    <t>2452536.372 </t>
  </si>
  <si>
    <t> 18.09.2002 20:55 </t>
  </si>
  <si>
    <t>23413</t>
  </si>
  <si>
    <t>2452769.2533 </t>
  </si>
  <si>
    <t> 09.05.2003 18:04 </t>
  </si>
  <si>
    <t>23890.5</t>
  </si>
  <si>
    <t> 0.0144 </t>
  </si>
  <si>
    <t> Maehara </t>
  </si>
  <si>
    <t>VSB 42 </t>
  </si>
  <si>
    <t>2452788.806 </t>
  </si>
  <si>
    <t> 29.05.2003 07:20 </t>
  </si>
  <si>
    <t>23930.5</t>
  </si>
  <si>
    <t> 0.058 </t>
  </si>
  <si>
    <t> S.Dvorak </t>
  </si>
  <si>
    <t>IBVS 5502 </t>
  </si>
  <si>
    <t>2452829.484 </t>
  </si>
  <si>
    <t> 08.07.2003 23:36 </t>
  </si>
  <si>
    <t>24014</t>
  </si>
  <si>
    <t> BBS 130 </t>
  </si>
  <si>
    <t>2453165.5236 </t>
  </si>
  <si>
    <t> 09.06.2004 00:33 </t>
  </si>
  <si>
    <t>24703</t>
  </si>
  <si>
    <t> 0.0140 </t>
  </si>
  <si>
    <t> v.Poschinger </t>
  </si>
  <si>
    <t>BAVM 173 </t>
  </si>
  <si>
    <t>2453250.391 </t>
  </si>
  <si>
    <t> 01.09.2004 21:23 </t>
  </si>
  <si>
    <t>24877</t>
  </si>
  <si>
    <t>OEJV 0003 </t>
  </si>
  <si>
    <t>2453455.2279 </t>
  </si>
  <si>
    <t> 25.03.2005 17:28 </t>
  </si>
  <si>
    <t>25297</t>
  </si>
  <si>
    <t>VSB 44 </t>
  </si>
  <si>
    <t>2453477.1747 </t>
  </si>
  <si>
    <t> 16.04.2005 16:11 </t>
  </si>
  <si>
    <t>25342</t>
  </si>
  <si>
    <t> 0.0135 </t>
  </si>
  <si>
    <t> Nakajima </t>
  </si>
  <si>
    <t>2453484.2468 </t>
  </si>
  <si>
    <t> 23.04.2005 17:55 </t>
  </si>
  <si>
    <t>25356.5</t>
  </si>
  <si>
    <t> 0.0137 </t>
  </si>
  <si>
    <t>2453495.2209 </t>
  </si>
  <si>
    <t> 04.05.2005 17:18 </t>
  </si>
  <si>
    <t>25379</t>
  </si>
  <si>
    <t> 0.0141 </t>
  </si>
  <si>
    <t>2453495.2211 </t>
  </si>
  <si>
    <t> 0.0143 </t>
  </si>
  <si>
    <t>2453555.46080 </t>
  </si>
  <si>
    <t> 03.07.2005 23:03 </t>
  </si>
  <si>
    <t>25502.5</t>
  </si>
  <si>
    <t> 0.02086 </t>
  </si>
  <si>
    <t>R</t>
  </si>
  <si>
    <t> L.Brát </t>
  </si>
  <si>
    <t>2453565.457 </t>
  </si>
  <si>
    <t> 13.07.2005 22:58 </t>
  </si>
  <si>
    <t>25523</t>
  </si>
  <si>
    <t>2453861.4976 </t>
  </si>
  <si>
    <t> 05.05.2006 23:56 </t>
  </si>
  <si>
    <t>26130</t>
  </si>
  <si>
    <t> 0.0147 </t>
  </si>
  <si>
    <t> K.&amp; M.Rätz </t>
  </si>
  <si>
    <t>BAVM 186 </t>
  </si>
  <si>
    <t>2453900.5117 </t>
  </si>
  <si>
    <t> 14.06.2006 00:16 </t>
  </si>
  <si>
    <t>26210</t>
  </si>
  <si>
    <t>IBVS 5713 </t>
  </si>
  <si>
    <t>2453966.35794 </t>
  </si>
  <si>
    <t> 18.08.2006 20:35 </t>
  </si>
  <si>
    <t>26345</t>
  </si>
  <si>
    <t> 0.01576 </t>
  </si>
  <si>
    <t> R.Ehrenberger </t>
  </si>
  <si>
    <t>2454216.55619 </t>
  </si>
  <si>
    <t> 26.04.2007 01:20 </t>
  </si>
  <si>
    <t>26858</t>
  </si>
  <si>
    <t> 0.01479 </t>
  </si>
  <si>
    <t>2454260.4522 </t>
  </si>
  <si>
    <t> 08.06.2007 22:51 </t>
  </si>
  <si>
    <t>26948</t>
  </si>
  <si>
    <t> 0.0162 </t>
  </si>
  <si>
    <t> M.&amp; C.Rätz </t>
  </si>
  <si>
    <t>BAVM 201 </t>
  </si>
  <si>
    <t>2454595.5143 </t>
  </si>
  <si>
    <t> 09.05.2008 00:20 </t>
  </si>
  <si>
    <t>27635</t>
  </si>
  <si>
    <t> M.&amp; K.Rätz </t>
  </si>
  <si>
    <t>BAVM 209 </t>
  </si>
  <si>
    <t>2456808.5313 </t>
  </si>
  <si>
    <t> 31.05.2014 00:45 </t>
  </si>
  <si>
    <t>32172.5</t>
  </si>
  <si>
    <t> F.Agerer </t>
  </si>
  <si>
    <t>BAVM 238 </t>
  </si>
  <si>
    <t>OEJV 0179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</si>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</sst>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4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8" fillId="0" borderId="0"/>
    <xf numFmtId="0" fontId="28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40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5" fillId="0" borderId="11" xfId="0" applyFont="1" applyBorder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top"/>
    </xf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  <xf numFmtId="0" fontId="38" fillId="0" borderId="0" xfId="43" applyFont="1"/>
    <xf numFmtId="0" fontId="38" fillId="0" borderId="0" xfId="43" applyFont="1" applyAlignment="1">
      <alignment horizontal="center"/>
    </xf>
    <xf numFmtId="0" fontId="38" fillId="0" borderId="0" xfId="43" applyFont="1" applyAlignment="1">
      <alignment horizontal="left"/>
    </xf>
    <xf numFmtId="0" fontId="39" fillId="0" borderId="10" xfId="0" applyFont="1" applyBorder="1" applyAlignment="1">
      <alignment horizontal="center"/>
    </xf>
    <xf numFmtId="0" fontId="41" fillId="0" borderId="0" xfId="0" applyFont="1" applyAlignment="1" applyProtection="1">
      <alignment horizontal="left"/>
      <protection locked="0"/>
    </xf>
    <xf numFmtId="0" fontId="41" fillId="0" borderId="0" xfId="0" applyFont="1" applyAlignment="1" applyProtection="1">
      <alignment horizontal="center"/>
      <protection locked="0"/>
    </xf>
    <xf numFmtId="176" fontId="41" fillId="0" borderId="0" xfId="0" applyNumberFormat="1" applyFont="1" applyAlignment="1" applyProtection="1">
      <alignment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Her - O-C Diagr.</a:t>
            </a:r>
          </a:p>
        </c:rich>
      </c:tx>
      <c:layout>
        <c:manualLayout>
          <c:xMode val="edge"/>
          <c:yMode val="edge"/>
          <c:x val="0.384853168469860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1236476043277"/>
          <c:y val="0.14769252958613219"/>
          <c:w val="0.8176197836166924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5">
                  <c:v>-9.3765494999388466E-2</c:v>
                </c:pt>
                <c:pt idx="6">
                  <c:v>-2.3562720001791604E-2</c:v>
                </c:pt>
                <c:pt idx="11">
                  <c:v>2.022835499883513E-2</c:v>
                </c:pt>
                <c:pt idx="12">
                  <c:v>1.2835759996960405E-2</c:v>
                </c:pt>
                <c:pt idx="14">
                  <c:v>1.2400179999531247E-2</c:v>
                </c:pt>
                <c:pt idx="16">
                  <c:v>1.2529019997600699E-2</c:v>
                </c:pt>
                <c:pt idx="17">
                  <c:v>1.7093439997552196E-2</c:v>
                </c:pt>
                <c:pt idx="18">
                  <c:v>1.2535210000351071E-2</c:v>
                </c:pt>
                <c:pt idx="20">
                  <c:v>8.6640499976056162E-3</c:v>
                </c:pt>
                <c:pt idx="22">
                  <c:v>6.3144599916995503E-3</c:v>
                </c:pt>
                <c:pt idx="25">
                  <c:v>-7.0977200084598735E-3</c:v>
                </c:pt>
                <c:pt idx="27">
                  <c:v>-4.4840100017609075E-3</c:v>
                </c:pt>
                <c:pt idx="3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CD-4AC8-A614-6FDE8CB937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91">
                    <c:v>0</c:v>
                  </c:pt>
                  <c:pt idx="103">
                    <c:v>0</c:v>
                  </c:pt>
                  <c:pt idx="110">
                    <c:v>0</c:v>
                  </c:pt>
                  <c:pt idx="131">
                    <c:v>6.0000000000000001E-3</c:v>
                  </c:pt>
                  <c:pt idx="132">
                    <c:v>3.0000000000000001E-3</c:v>
                  </c:pt>
                  <c:pt idx="138">
                    <c:v>8.0000000000000002E-3</c:v>
                  </c:pt>
                  <c:pt idx="139">
                    <c:v>0.01</c:v>
                  </c:pt>
                  <c:pt idx="140">
                    <c:v>3.0000000000000001E-3</c:v>
                  </c:pt>
                  <c:pt idx="141">
                    <c:v>3.0000000000000001E-3</c:v>
                  </c:pt>
                  <c:pt idx="142">
                    <c:v>4.0000000000000001E-3</c:v>
                  </c:pt>
                  <c:pt idx="143">
                    <c:v>6.0000000000000001E-3</c:v>
                  </c:pt>
                  <c:pt idx="146">
                    <c:v>5.0000000000000001E-3</c:v>
                  </c:pt>
                  <c:pt idx="149">
                    <c:v>5.0000000000000001E-3</c:v>
                  </c:pt>
                  <c:pt idx="150">
                    <c:v>5.0000000000000001E-3</c:v>
                  </c:pt>
                  <c:pt idx="151">
                    <c:v>5.0000000000000001E-3</c:v>
                  </c:pt>
                  <c:pt idx="152">
                    <c:v>3.0000000000000001E-3</c:v>
                  </c:pt>
                  <c:pt idx="153">
                    <c:v>4.0000000000000001E-3</c:v>
                  </c:pt>
                  <c:pt idx="154">
                    <c:v>6.0000000000000001E-3</c:v>
                  </c:pt>
                  <c:pt idx="155">
                    <c:v>4.0000000000000001E-3</c:v>
                  </c:pt>
                  <c:pt idx="156">
                    <c:v>0</c:v>
                  </c:pt>
                  <c:pt idx="157">
                    <c:v>4.0000000000000001E-3</c:v>
                  </c:pt>
                  <c:pt idx="158">
                    <c:v>1E-3</c:v>
                  </c:pt>
                  <c:pt idx="159">
                    <c:v>1E-3</c:v>
                  </c:pt>
                  <c:pt idx="160">
                    <c:v>4.0000000000000001E-3</c:v>
                  </c:pt>
                  <c:pt idx="161">
                    <c:v>0</c:v>
                  </c:pt>
                  <c:pt idx="162">
                    <c:v>6.0000000000000001E-3</c:v>
                  </c:pt>
                  <c:pt idx="163">
                    <c:v>5.0000000000000001E-3</c:v>
                  </c:pt>
                  <c:pt idx="164">
                    <c:v>6.0000000000000001E-3</c:v>
                  </c:pt>
                  <c:pt idx="165">
                    <c:v>3.0000000000000001E-3</c:v>
                  </c:pt>
                  <c:pt idx="166">
                    <c:v>3.0000000000000001E-3</c:v>
                  </c:pt>
                  <c:pt idx="167">
                    <c:v>4.0000000000000001E-3</c:v>
                  </c:pt>
                  <c:pt idx="168">
                    <c:v>5.0000000000000001E-3</c:v>
                  </c:pt>
                  <c:pt idx="169">
                    <c:v>5.0000000000000001E-3</c:v>
                  </c:pt>
                  <c:pt idx="170">
                    <c:v>6.0000000000000001E-3</c:v>
                  </c:pt>
                  <c:pt idx="171">
                    <c:v>4.0000000000000001E-3</c:v>
                  </c:pt>
                  <c:pt idx="172">
                    <c:v>4.0000000000000001E-3</c:v>
                  </c:pt>
                  <c:pt idx="173">
                    <c:v>4.0000000000000001E-3</c:v>
                  </c:pt>
                  <c:pt idx="174">
                    <c:v>5.0000000000000001E-3</c:v>
                  </c:pt>
                  <c:pt idx="175">
                    <c:v>4.0000000000000001E-3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5.9999999999999995E-4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1.6999999999999999E-3</c:v>
                  </c:pt>
                  <c:pt idx="193">
                    <c:v>4.0000000000000001E-3</c:v>
                  </c:pt>
                  <c:pt idx="194">
                    <c:v>0</c:v>
                  </c:pt>
                  <c:pt idx="195">
                    <c:v>2E-3</c:v>
                  </c:pt>
                  <c:pt idx="196">
                    <c:v>7.0000000000000001E-3</c:v>
                  </c:pt>
                  <c:pt idx="197">
                    <c:v>1.8E-3</c:v>
                  </c:pt>
                  <c:pt idx="198">
                    <c:v>3.0000000000000001E-3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4.0000000000000002E-4</c:v>
                  </c:pt>
                  <c:pt idx="205">
                    <c:v>5.0000000000000001E-3</c:v>
                  </c:pt>
                  <c:pt idx="206">
                    <c:v>2.0000000000000001E-4</c:v>
                  </c:pt>
                  <c:pt idx="207">
                    <c:v>1.4E-2</c:v>
                  </c:pt>
                  <c:pt idx="208">
                    <c:v>1E-3</c:v>
                  </c:pt>
                  <c:pt idx="209">
                    <c:v>2.0000000000000001E-4</c:v>
                  </c:pt>
                  <c:pt idx="210">
                    <c:v>1E-4</c:v>
                  </c:pt>
                  <c:pt idx="211">
                    <c:v>1E-4</c:v>
                  </c:pt>
                  <c:pt idx="212">
                    <c:v>2.8E-3</c:v>
                  </c:pt>
                  <c:pt idx="213">
                    <c:v>1E-4</c:v>
                  </c:pt>
                  <c:pt idx="214">
                    <c:v>4.3E-3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91">
                    <c:v>0</c:v>
                  </c:pt>
                  <c:pt idx="103">
                    <c:v>0</c:v>
                  </c:pt>
                  <c:pt idx="110">
                    <c:v>0</c:v>
                  </c:pt>
                  <c:pt idx="131">
                    <c:v>6.0000000000000001E-3</c:v>
                  </c:pt>
                  <c:pt idx="132">
                    <c:v>3.0000000000000001E-3</c:v>
                  </c:pt>
                  <c:pt idx="138">
                    <c:v>8.0000000000000002E-3</c:v>
                  </c:pt>
                  <c:pt idx="139">
                    <c:v>0.01</c:v>
                  </c:pt>
                  <c:pt idx="140">
                    <c:v>3.0000000000000001E-3</c:v>
                  </c:pt>
                  <c:pt idx="141">
                    <c:v>3.0000000000000001E-3</c:v>
                  </c:pt>
                  <c:pt idx="142">
                    <c:v>4.0000000000000001E-3</c:v>
                  </c:pt>
                  <c:pt idx="143">
                    <c:v>6.0000000000000001E-3</c:v>
                  </c:pt>
                  <c:pt idx="146">
                    <c:v>5.0000000000000001E-3</c:v>
                  </c:pt>
                  <c:pt idx="149">
                    <c:v>5.0000000000000001E-3</c:v>
                  </c:pt>
                  <c:pt idx="150">
                    <c:v>5.0000000000000001E-3</c:v>
                  </c:pt>
                  <c:pt idx="151">
                    <c:v>5.0000000000000001E-3</c:v>
                  </c:pt>
                  <c:pt idx="152">
                    <c:v>3.0000000000000001E-3</c:v>
                  </c:pt>
                  <c:pt idx="153">
                    <c:v>4.0000000000000001E-3</c:v>
                  </c:pt>
                  <c:pt idx="154">
                    <c:v>6.0000000000000001E-3</c:v>
                  </c:pt>
                  <c:pt idx="155">
                    <c:v>4.0000000000000001E-3</c:v>
                  </c:pt>
                  <c:pt idx="156">
                    <c:v>0</c:v>
                  </c:pt>
                  <c:pt idx="157">
                    <c:v>4.0000000000000001E-3</c:v>
                  </c:pt>
                  <c:pt idx="158">
                    <c:v>1E-3</c:v>
                  </c:pt>
                  <c:pt idx="159">
                    <c:v>1E-3</c:v>
                  </c:pt>
                  <c:pt idx="160">
                    <c:v>4.0000000000000001E-3</c:v>
                  </c:pt>
                  <c:pt idx="161">
                    <c:v>0</c:v>
                  </c:pt>
                  <c:pt idx="162">
                    <c:v>6.0000000000000001E-3</c:v>
                  </c:pt>
                  <c:pt idx="163">
                    <c:v>5.0000000000000001E-3</c:v>
                  </c:pt>
                  <c:pt idx="164">
                    <c:v>6.0000000000000001E-3</c:v>
                  </c:pt>
                  <c:pt idx="165">
                    <c:v>3.0000000000000001E-3</c:v>
                  </c:pt>
                  <c:pt idx="166">
                    <c:v>3.0000000000000001E-3</c:v>
                  </c:pt>
                  <c:pt idx="167">
                    <c:v>4.0000000000000001E-3</c:v>
                  </c:pt>
                  <c:pt idx="168">
                    <c:v>5.0000000000000001E-3</c:v>
                  </c:pt>
                  <c:pt idx="169">
                    <c:v>5.0000000000000001E-3</c:v>
                  </c:pt>
                  <c:pt idx="170">
                    <c:v>6.0000000000000001E-3</c:v>
                  </c:pt>
                  <c:pt idx="171">
                    <c:v>4.0000000000000001E-3</c:v>
                  </c:pt>
                  <c:pt idx="172">
                    <c:v>4.0000000000000001E-3</c:v>
                  </c:pt>
                  <c:pt idx="173">
                    <c:v>4.0000000000000001E-3</c:v>
                  </c:pt>
                  <c:pt idx="174">
                    <c:v>5.0000000000000001E-3</c:v>
                  </c:pt>
                  <c:pt idx="175">
                    <c:v>4.0000000000000001E-3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5.9999999999999995E-4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1.6999999999999999E-3</c:v>
                  </c:pt>
                  <c:pt idx="193">
                    <c:v>4.0000000000000001E-3</c:v>
                  </c:pt>
                  <c:pt idx="194">
                    <c:v>0</c:v>
                  </c:pt>
                  <c:pt idx="195">
                    <c:v>2E-3</c:v>
                  </c:pt>
                  <c:pt idx="196">
                    <c:v>7.0000000000000001E-3</c:v>
                  </c:pt>
                  <c:pt idx="197">
                    <c:v>1.8E-3</c:v>
                  </c:pt>
                  <c:pt idx="198">
                    <c:v>3.0000000000000001E-3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4.0000000000000002E-4</c:v>
                  </c:pt>
                  <c:pt idx="205">
                    <c:v>5.0000000000000001E-3</c:v>
                  </c:pt>
                  <c:pt idx="206">
                    <c:v>2.0000000000000001E-4</c:v>
                  </c:pt>
                  <c:pt idx="207">
                    <c:v>1.4E-2</c:v>
                  </c:pt>
                  <c:pt idx="208">
                    <c:v>1E-3</c:v>
                  </c:pt>
                  <c:pt idx="209">
                    <c:v>2.0000000000000001E-4</c:v>
                  </c:pt>
                  <c:pt idx="210">
                    <c:v>1E-4</c:v>
                  </c:pt>
                  <c:pt idx="211">
                    <c:v>1E-4</c:v>
                  </c:pt>
                  <c:pt idx="212">
                    <c:v>2.8E-3</c:v>
                  </c:pt>
                  <c:pt idx="213">
                    <c:v>1E-4</c:v>
                  </c:pt>
                  <c:pt idx="214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0.10968590999982553</c:v>
                </c:pt>
                <c:pt idx="1">
                  <c:v>7.3381469996093074E-2</c:v>
                </c:pt>
                <c:pt idx="2">
                  <c:v>-6.6838400016422383E-3</c:v>
                </c:pt>
                <c:pt idx="3">
                  <c:v>9.7009419998357771E-2</c:v>
                </c:pt>
                <c:pt idx="4">
                  <c:v>8.3644059996004216E-2</c:v>
                </c:pt>
                <c:pt idx="7">
                  <c:v>9.8538700003700797E-3</c:v>
                </c:pt>
                <c:pt idx="8">
                  <c:v>1.316679999945336E-2</c:v>
                </c:pt>
                <c:pt idx="9">
                  <c:v>1.3430669998342637E-2</c:v>
                </c:pt>
                <c:pt idx="10">
                  <c:v>1.3694540000869893E-2</c:v>
                </c:pt>
                <c:pt idx="13">
                  <c:v>1.140017999932752E-2</c:v>
                </c:pt>
                <c:pt idx="15">
                  <c:v>1.2964599998667836E-2</c:v>
                </c:pt>
                <c:pt idx="19">
                  <c:v>1.1099629999080207E-2</c:v>
                </c:pt>
                <c:pt idx="21">
                  <c:v>1.3597109998954693E-2</c:v>
                </c:pt>
                <c:pt idx="23">
                  <c:v>-5.3450900013558567E-3</c:v>
                </c:pt>
                <c:pt idx="24">
                  <c:v>9.3543599941767752E-3</c:v>
                </c:pt>
                <c:pt idx="26">
                  <c:v>-1.6190399983315729E-3</c:v>
                </c:pt>
                <c:pt idx="28">
                  <c:v>-1.2130299946875311E-3</c:v>
                </c:pt>
                <c:pt idx="29">
                  <c:v>-4.9766200027079321E-3</c:v>
                </c:pt>
                <c:pt idx="30">
                  <c:v>-4.5531900032074191E-3</c:v>
                </c:pt>
                <c:pt idx="31">
                  <c:v>6.8578599966713227E-3</c:v>
                </c:pt>
                <c:pt idx="32">
                  <c:v>4.3067400038125925E-3</c:v>
                </c:pt>
                <c:pt idx="33">
                  <c:v>4.3067400038125925E-3</c:v>
                </c:pt>
                <c:pt idx="34">
                  <c:v>-1.0000000038417056E-3</c:v>
                </c:pt>
                <c:pt idx="36">
                  <c:v>9.9999999656574801E-4</c:v>
                </c:pt>
                <c:pt idx="37">
                  <c:v>-7.5520399986999109E-3</c:v>
                </c:pt>
                <c:pt idx="38">
                  <c:v>4.4795999565394595E-4</c:v>
                </c:pt>
                <c:pt idx="39">
                  <c:v>1.4479599994956516E-3</c:v>
                </c:pt>
                <c:pt idx="40">
                  <c:v>-3.4128700062865391E-3</c:v>
                </c:pt>
                <c:pt idx="41">
                  <c:v>-1.019737000024179E-2</c:v>
                </c:pt>
                <c:pt idx="42">
                  <c:v>6.0309997934382409E-5</c:v>
                </c:pt>
                <c:pt idx="43">
                  <c:v>1.0665000008884817E-3</c:v>
                </c:pt>
                <c:pt idx="44">
                  <c:v>-1.3690799969481304E-3</c:v>
                </c:pt>
                <c:pt idx="45">
                  <c:v>-1.9825600029435009E-3</c:v>
                </c:pt>
                <c:pt idx="46">
                  <c:v>-1.5650900022592396E-3</c:v>
                </c:pt>
                <c:pt idx="47">
                  <c:v>-2.7053900048485957E-3</c:v>
                </c:pt>
                <c:pt idx="48">
                  <c:v>-5.1162099989596754E-3</c:v>
                </c:pt>
                <c:pt idx="49">
                  <c:v>2.0626100013032556E-3</c:v>
                </c:pt>
                <c:pt idx="50">
                  <c:v>5.6279499985976145E-3</c:v>
                </c:pt>
                <c:pt idx="51">
                  <c:v>5.9103899984620512E-3</c:v>
                </c:pt>
                <c:pt idx="52">
                  <c:v>3.1680699976277538E-3</c:v>
                </c:pt>
                <c:pt idx="53">
                  <c:v>1.7324899963568896E-3</c:v>
                </c:pt>
                <c:pt idx="54">
                  <c:v>-1.0610699995595496E-2</c:v>
                </c:pt>
                <c:pt idx="55">
                  <c:v>3.6717399998451583E-3</c:v>
                </c:pt>
                <c:pt idx="56">
                  <c:v>-1.5304599946830422E-3</c:v>
                </c:pt>
                <c:pt idx="57">
                  <c:v>-1.0775760005344637E-2</c:v>
                </c:pt>
                <c:pt idx="58">
                  <c:v>-5.1807999989250675E-4</c:v>
                </c:pt>
                <c:pt idx="59">
                  <c:v>5.8719997468870133E-5</c:v>
                </c:pt>
                <c:pt idx="60">
                  <c:v>-4.2480199990677647E-3</c:v>
                </c:pt>
                <c:pt idx="61">
                  <c:v>5.3163999982643872E-3</c:v>
                </c:pt>
                <c:pt idx="62">
                  <c:v>5.5802700007916428E-3</c:v>
                </c:pt>
                <c:pt idx="63">
                  <c:v>2.7152999973623082E-3</c:v>
                </c:pt>
                <c:pt idx="64">
                  <c:v>3.0901299978722818E-3</c:v>
                </c:pt>
                <c:pt idx="65">
                  <c:v>6.4952199973049574E-3</c:v>
                </c:pt>
                <c:pt idx="66">
                  <c:v>9.0596399968490005E-3</c:v>
                </c:pt>
                <c:pt idx="67">
                  <c:v>-9.0630100021371618E-3</c:v>
                </c:pt>
                <c:pt idx="68">
                  <c:v>4.6302499977173284E-3</c:v>
                </c:pt>
                <c:pt idx="69">
                  <c:v>-3.0120700030238368E-3</c:v>
                </c:pt>
                <c:pt idx="70">
                  <c:v>-5.8358200039947405E-3</c:v>
                </c:pt>
                <c:pt idx="71">
                  <c:v>2.164179997635074E-3</c:v>
                </c:pt>
                <c:pt idx="72">
                  <c:v>6.1641799984499812E-3</c:v>
                </c:pt>
                <c:pt idx="73">
                  <c:v>1.316417999623809E-2</c:v>
                </c:pt>
                <c:pt idx="74">
                  <c:v>-1.0460990000865422E-2</c:v>
                </c:pt>
                <c:pt idx="75">
                  <c:v>-1.1332150002999697E-2</c:v>
                </c:pt>
                <c:pt idx="76">
                  <c:v>-4.7615399962523952E-3</c:v>
                </c:pt>
                <c:pt idx="77">
                  <c:v>2.3846000112826005E-4</c:v>
                </c:pt>
                <c:pt idx="78">
                  <c:v>-4.5586500054923818E-3</c:v>
                </c:pt>
                <c:pt idx="79">
                  <c:v>-4.5524599991040304E-3</c:v>
                </c:pt>
                <c:pt idx="80">
                  <c:v>4.1407999960938469E-3</c:v>
                </c:pt>
                <c:pt idx="81">
                  <c:v>-4.9199500062968582E-3</c:v>
                </c:pt>
                <c:pt idx="82">
                  <c:v>-4.6498899973812513E-3</c:v>
                </c:pt>
                <c:pt idx="83">
                  <c:v>1.8902299998444505E-3</c:v>
                </c:pt>
                <c:pt idx="84">
                  <c:v>-1.2814800065825693E-3</c:v>
                </c:pt>
                <c:pt idx="85">
                  <c:v>-3.0478699991363101E-3</c:v>
                </c:pt>
                <c:pt idx="86">
                  <c:v>1.9216400032746606E-3</c:v>
                </c:pt>
                <c:pt idx="87">
                  <c:v>9.0566700018825941E-3</c:v>
                </c:pt>
                <c:pt idx="88">
                  <c:v>1.1314349998428952E-2</c:v>
                </c:pt>
                <c:pt idx="89">
                  <c:v>-1.5015600001788698E-3</c:v>
                </c:pt>
                <c:pt idx="90">
                  <c:v>4.4984400010434911E-3</c:v>
                </c:pt>
                <c:pt idx="91">
                  <c:v>1.2498440002673306E-2</c:v>
                </c:pt>
                <c:pt idx="92">
                  <c:v>1.5498439999646507E-2</c:v>
                </c:pt>
                <c:pt idx="93">
                  <c:v>1.8498440003895666E-2</c:v>
                </c:pt>
                <c:pt idx="94">
                  <c:v>7.9402099945582449E-3</c:v>
                </c:pt>
                <c:pt idx="95">
                  <c:v>6.934940000064671E-3</c:v>
                </c:pt>
                <c:pt idx="96">
                  <c:v>7.934939996630419E-3</c:v>
                </c:pt>
                <c:pt idx="97">
                  <c:v>4.9044500046875328E-3</c:v>
                </c:pt>
                <c:pt idx="98">
                  <c:v>-3.8372000562958419E-4</c:v>
                </c:pt>
                <c:pt idx="99">
                  <c:v>8.6162799925659783E-3</c:v>
                </c:pt>
                <c:pt idx="100">
                  <c:v>-3.0579500016756356E-3</c:v>
                </c:pt>
                <c:pt idx="101">
                  <c:v>5.1265999354654923E-4</c:v>
                </c:pt>
                <c:pt idx="102">
                  <c:v>7.5126599986106157E-3</c:v>
                </c:pt>
                <c:pt idx="103">
                  <c:v>3.776530000322964E-3</c:v>
                </c:pt>
                <c:pt idx="104">
                  <c:v>2.3776529997121543E-2</c:v>
                </c:pt>
                <c:pt idx="105">
                  <c:v>1.6224489998421632E-2</c:v>
                </c:pt>
                <c:pt idx="106">
                  <c:v>-1.1211090000870172E-2</c:v>
                </c:pt>
                <c:pt idx="107">
                  <c:v>-2.2110899953986518E-3</c:v>
                </c:pt>
                <c:pt idx="108">
                  <c:v>-2.110900022671558E-4</c:v>
                </c:pt>
                <c:pt idx="109">
                  <c:v>7.8891000157454982E-4</c:v>
                </c:pt>
                <c:pt idx="110">
                  <c:v>-4.0822500013746321E-3</c:v>
                </c:pt>
                <c:pt idx="111">
                  <c:v>3.9177500002551824E-3</c:v>
                </c:pt>
                <c:pt idx="112">
                  <c:v>3.9177500002551824E-3</c:v>
                </c:pt>
                <c:pt idx="113">
                  <c:v>7.9177500010700896E-3</c:v>
                </c:pt>
                <c:pt idx="114">
                  <c:v>1.0917750005319249E-2</c:v>
                </c:pt>
                <c:pt idx="115">
                  <c:v>1.6917749999265652E-2</c:v>
                </c:pt>
                <c:pt idx="116">
                  <c:v>-2.2415799976442941E-3</c:v>
                </c:pt>
                <c:pt idx="117">
                  <c:v>2.3228400023072027E-3</c:v>
                </c:pt>
                <c:pt idx="118">
                  <c:v>-2.4802300031296909E-3</c:v>
                </c:pt>
                <c:pt idx="119">
                  <c:v>9.3105000269133598E-4</c:v>
                </c:pt>
                <c:pt idx="120">
                  <c:v>5.3423299978021532E-3</c:v>
                </c:pt>
                <c:pt idx="121">
                  <c:v>4.1706199990585446E-3</c:v>
                </c:pt>
                <c:pt idx="122">
                  <c:v>9.0731900054379366E-3</c:v>
                </c:pt>
                <c:pt idx="123">
                  <c:v>-1.2211700013722293E-3</c:v>
                </c:pt>
                <c:pt idx="124">
                  <c:v>-2.6505600035306998E-3</c:v>
                </c:pt>
                <c:pt idx="125">
                  <c:v>2.3494400011259131E-3</c:v>
                </c:pt>
                <c:pt idx="126">
                  <c:v>3.4844699985114858E-3</c:v>
                </c:pt>
                <c:pt idx="127">
                  <c:v>2.2458200037362985E-3</c:v>
                </c:pt>
                <c:pt idx="128">
                  <c:v>1.6385300041292794E-3</c:v>
                </c:pt>
                <c:pt idx="129">
                  <c:v>1.3941500001237728E-3</c:v>
                </c:pt>
                <c:pt idx="130">
                  <c:v>3.393600054550916E-4</c:v>
                </c:pt>
                <c:pt idx="131">
                  <c:v>3.5362900016480125E-3</c:v>
                </c:pt>
                <c:pt idx="132">
                  <c:v>1.3248119998024777E-2</c:v>
                </c:pt>
                <c:pt idx="133">
                  <c:v>8.5058000040589832E-3</c:v>
                </c:pt>
                <c:pt idx="134">
                  <c:v>6.7820499971276149E-3</c:v>
                </c:pt>
                <c:pt idx="135">
                  <c:v>1.2782049998349976E-2</c:v>
                </c:pt>
                <c:pt idx="136">
                  <c:v>-6.7761800019070506E-3</c:v>
                </c:pt>
                <c:pt idx="137">
                  <c:v>-1.7761799972504377E-3</c:v>
                </c:pt>
                <c:pt idx="138">
                  <c:v>1.7212999955518171E-3</c:v>
                </c:pt>
                <c:pt idx="139">
                  <c:v>-6.9226699997670949E-3</c:v>
                </c:pt>
                <c:pt idx="140">
                  <c:v>2.6298299999325536E-3</c:v>
                </c:pt>
                <c:pt idx="141">
                  <c:v>8.4035600011702627E-3</c:v>
                </c:pt>
                <c:pt idx="142">
                  <c:v>1.823185000102967E-2</c:v>
                </c:pt>
                <c:pt idx="143">
                  <c:v>1.4238039999327157E-2</c:v>
                </c:pt>
                <c:pt idx="144">
                  <c:v>1.2943679997988511E-2</c:v>
                </c:pt>
                <c:pt idx="145">
                  <c:v>1.3943679994554259E-2</c:v>
                </c:pt>
                <c:pt idx="146">
                  <c:v>1.5943679994961713E-2</c:v>
                </c:pt>
                <c:pt idx="147">
                  <c:v>2.3943679996591527E-2</c:v>
                </c:pt>
                <c:pt idx="148">
                  <c:v>7.7417099964804947E-3</c:v>
                </c:pt>
                <c:pt idx="149">
                  <c:v>1.2380180000036489E-2</c:v>
                </c:pt>
                <c:pt idx="150">
                  <c:v>1.1944600002607331E-2</c:v>
                </c:pt>
                <c:pt idx="151">
                  <c:v>1.1128689999168273E-2</c:v>
                </c:pt>
                <c:pt idx="152">
                  <c:v>1.2448270004824735E-2</c:v>
                </c:pt>
                <c:pt idx="153">
                  <c:v>8.6511599947698414E-3</c:v>
                </c:pt>
                <c:pt idx="154">
                  <c:v>1.5227960000629537E-2</c:v>
                </c:pt>
                <c:pt idx="155">
                  <c:v>9.8666600024444051E-3</c:v>
                </c:pt>
                <c:pt idx="156">
                  <c:v>1.0331079996831249E-2</c:v>
                </c:pt>
                <c:pt idx="157">
                  <c:v>1.3523239998903591E-2</c:v>
                </c:pt>
                <c:pt idx="158">
                  <c:v>8.2226899976376444E-3</c:v>
                </c:pt>
                <c:pt idx="159">
                  <c:v>8.6226899948087521E-3</c:v>
                </c:pt>
                <c:pt idx="160">
                  <c:v>1.366445999883581E-2</c:v>
                </c:pt>
                <c:pt idx="161">
                  <c:v>2.7706500040949322E-3</c:v>
                </c:pt>
                <c:pt idx="162">
                  <c:v>1.7805679992306978E-2</c:v>
                </c:pt>
                <c:pt idx="163">
                  <c:v>1.4505129998724442E-2</c:v>
                </c:pt>
                <c:pt idx="164">
                  <c:v>1.8511319998651743E-2</c:v>
                </c:pt>
                <c:pt idx="165">
                  <c:v>7.2045800043269992E-3</c:v>
                </c:pt>
                <c:pt idx="166">
                  <c:v>1.2910219993500505E-2</c:v>
                </c:pt>
                <c:pt idx="167">
                  <c:v>1.80452500062529E-2</c:v>
                </c:pt>
                <c:pt idx="168">
                  <c:v>9.4015100039541721E-3</c:v>
                </c:pt>
                <c:pt idx="169">
                  <c:v>6.788489998143632E-3</c:v>
                </c:pt>
                <c:pt idx="170">
                  <c:v>1.4923519993317313E-2</c:v>
                </c:pt>
                <c:pt idx="171">
                  <c:v>1.0187389998463914E-2</c:v>
                </c:pt>
                <c:pt idx="172">
                  <c:v>4.0221000017481856E-3</c:v>
                </c:pt>
                <c:pt idx="173">
                  <c:v>2.1266399999149144E-3</c:v>
                </c:pt>
                <c:pt idx="174">
                  <c:v>7.2068800000124611E-3</c:v>
                </c:pt>
                <c:pt idx="175">
                  <c:v>1.3563139997131657E-2</c:v>
                </c:pt>
                <c:pt idx="176">
                  <c:v>3.3463139996456448E-2</c:v>
                </c:pt>
                <c:pt idx="177">
                  <c:v>6.3733199931448326E-3</c:v>
                </c:pt>
                <c:pt idx="178">
                  <c:v>1.3147049998224247E-2</c:v>
                </c:pt>
                <c:pt idx="179">
                  <c:v>1.1275339995336253E-2</c:v>
                </c:pt>
                <c:pt idx="180">
                  <c:v>1.3110369996866211E-2</c:v>
                </c:pt>
                <c:pt idx="181">
                  <c:v>1.0987720001139678E-2</c:v>
                </c:pt>
                <c:pt idx="183">
                  <c:v>2.1620229999825824E-2</c:v>
                </c:pt>
                <c:pt idx="185">
                  <c:v>1.3688090002688114E-2</c:v>
                </c:pt>
                <c:pt idx="186">
                  <c:v>1.1355834998539649E-2</c:v>
                </c:pt>
                <c:pt idx="187">
                  <c:v>1.7805010000301991E-2</c:v>
                </c:pt>
                <c:pt idx="188">
                  <c:v>2.4332979999599047E-2</c:v>
                </c:pt>
                <c:pt idx="189">
                  <c:v>2.0173650002107024E-2</c:v>
                </c:pt>
                <c:pt idx="190">
                  <c:v>1.3302489991474431E-2</c:v>
                </c:pt>
                <c:pt idx="191">
                  <c:v>1.1900290002813563E-2</c:v>
                </c:pt>
                <c:pt idx="193">
                  <c:v>1.8382730006123893E-2</c:v>
                </c:pt>
                <c:pt idx="196">
                  <c:v>1.1990939994575456E-2</c:v>
                </c:pt>
                <c:pt idx="198">
                  <c:v>1.8538169999374077E-2</c:v>
                </c:pt>
                <c:pt idx="205">
                  <c:v>1.884583000355633E-2</c:v>
                </c:pt>
                <c:pt idx="207">
                  <c:v>1.1424099997384474E-2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CD-4AC8-A614-6FDE8CB937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82">
                  <c:v>1.2171925001894124E-2</c:v>
                </c:pt>
                <c:pt idx="197">
                  <c:v>1.4033629995537922E-2</c:v>
                </c:pt>
                <c:pt idx="206">
                  <c:v>1.4747300003364217E-2</c:v>
                </c:pt>
                <c:pt idx="210">
                  <c:v>1.6195079995668493E-2</c:v>
                </c:pt>
                <c:pt idx="211">
                  <c:v>1.6173349999007769E-2</c:v>
                </c:pt>
                <c:pt idx="212">
                  <c:v>1.3701225005206652E-2</c:v>
                </c:pt>
                <c:pt idx="214">
                  <c:v>2.0584954996593297E-2</c:v>
                </c:pt>
                <c:pt idx="215">
                  <c:v>1.2989079899853095E-2</c:v>
                </c:pt>
                <c:pt idx="216">
                  <c:v>1.2953499783179723E-2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CD-4AC8-A614-6FDE8CB937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84">
                  <c:v>1.4024219999555498E-2</c:v>
                </c:pt>
                <c:pt idx="192">
                  <c:v>1.7297424994467292E-2</c:v>
                </c:pt>
                <c:pt idx="194">
                  <c:v>1.4438004996918608E-2</c:v>
                </c:pt>
                <c:pt idx="199">
                  <c:v>1.3966369995614514E-2</c:v>
                </c:pt>
                <c:pt idx="200">
                  <c:v>1.3465820004057605E-2</c:v>
                </c:pt>
                <c:pt idx="201">
                  <c:v>1.3657864998094738E-2</c:v>
                </c:pt>
                <c:pt idx="202">
                  <c:v>1.410759000282269E-2</c:v>
                </c:pt>
                <c:pt idx="203">
                  <c:v>1.4307590005046222E-2</c:v>
                </c:pt>
                <c:pt idx="204">
                  <c:v>2.0860525000898633E-2</c:v>
                </c:pt>
                <c:pt idx="208">
                  <c:v>1.5762449998874217E-2</c:v>
                </c:pt>
                <c:pt idx="209">
                  <c:v>1.4786179999646265E-2</c:v>
                </c:pt>
                <c:pt idx="213">
                  <c:v>1.4239159994758666E-2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CD-4AC8-A614-6FDE8CB937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CD-4AC8-A614-6FDE8CB937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CD-4AC8-A614-6FDE8CB937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CD-4AC8-A614-6FDE8CB937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1.7394503044678367E-2</c:v>
                </c:pt>
                <c:pt idx="1">
                  <c:v>1.7349320071668808E-2</c:v>
                </c:pt>
                <c:pt idx="2">
                  <c:v>1.718667793960689E-2</c:v>
                </c:pt>
                <c:pt idx="3">
                  <c:v>1.7186512231881914E-2</c:v>
                </c:pt>
                <c:pt idx="4">
                  <c:v>1.6772684806713671E-2</c:v>
                </c:pt>
                <c:pt idx="5">
                  <c:v>1.6743561674049501E-2</c:v>
                </c:pt>
                <c:pt idx="6">
                  <c:v>1.6737278589477576E-2</c:v>
                </c:pt>
                <c:pt idx="7">
                  <c:v>1.6508629546967704E-2</c:v>
                </c:pt>
                <c:pt idx="8">
                  <c:v>1.6507718154480346E-2</c:v>
                </c:pt>
                <c:pt idx="9">
                  <c:v>1.6506420110634717E-2</c:v>
                </c:pt>
                <c:pt idx="10">
                  <c:v>1.6505122066789089E-2</c:v>
                </c:pt>
                <c:pt idx="11">
                  <c:v>1.6503699742149731E-2</c:v>
                </c:pt>
                <c:pt idx="12">
                  <c:v>1.6502857394547779E-2</c:v>
                </c:pt>
                <c:pt idx="13">
                  <c:v>1.6502802158639453E-2</c:v>
                </c:pt>
                <c:pt idx="14">
                  <c:v>1.6502802158639453E-2</c:v>
                </c:pt>
                <c:pt idx="15">
                  <c:v>1.650274692273113E-2</c:v>
                </c:pt>
                <c:pt idx="16">
                  <c:v>1.6502691686822803E-2</c:v>
                </c:pt>
                <c:pt idx="17">
                  <c:v>1.650263645091448E-2</c:v>
                </c:pt>
                <c:pt idx="18">
                  <c:v>1.6501614586610473E-2</c:v>
                </c:pt>
                <c:pt idx="19">
                  <c:v>1.650155935070215E-2</c:v>
                </c:pt>
                <c:pt idx="20">
                  <c:v>1.6501504114793824E-2</c:v>
                </c:pt>
                <c:pt idx="21">
                  <c:v>1.6490843584487169E-2</c:v>
                </c:pt>
                <c:pt idx="22">
                  <c:v>1.6379405139442197E-2</c:v>
                </c:pt>
                <c:pt idx="23">
                  <c:v>1.6320164627764012E-2</c:v>
                </c:pt>
                <c:pt idx="24">
                  <c:v>1.631892181982671E-2</c:v>
                </c:pt>
                <c:pt idx="25">
                  <c:v>1.628158234579925E-2</c:v>
                </c:pt>
                <c:pt idx="26">
                  <c:v>1.6278599606749718E-2</c:v>
                </c:pt>
                <c:pt idx="27">
                  <c:v>1.6277412034720738E-2</c:v>
                </c:pt>
                <c:pt idx="28">
                  <c:v>1.6257029984548945E-2</c:v>
                </c:pt>
                <c:pt idx="29">
                  <c:v>1.5952652511725986E-2</c:v>
                </c:pt>
                <c:pt idx="30">
                  <c:v>1.5950360221530513E-2</c:v>
                </c:pt>
                <c:pt idx="31">
                  <c:v>1.59502221317597E-2</c:v>
                </c:pt>
                <c:pt idx="32">
                  <c:v>1.5930116261129529E-2</c:v>
                </c:pt>
                <c:pt idx="33">
                  <c:v>1.5930116261129529E-2</c:v>
                </c:pt>
                <c:pt idx="34">
                  <c:v>1.5929950553404557E-2</c:v>
                </c:pt>
                <c:pt idx="35">
                  <c:v>1.5929950553404557E-2</c:v>
                </c:pt>
                <c:pt idx="36">
                  <c:v>1.5929950553404557E-2</c:v>
                </c:pt>
                <c:pt idx="37">
                  <c:v>1.5927851588888219E-2</c:v>
                </c:pt>
                <c:pt idx="38">
                  <c:v>1.5927851588888219E-2</c:v>
                </c:pt>
                <c:pt idx="39">
                  <c:v>1.5927851588888219E-2</c:v>
                </c:pt>
                <c:pt idx="40">
                  <c:v>1.5845632939346984E-2</c:v>
                </c:pt>
                <c:pt idx="41">
                  <c:v>1.5830443064557709E-2</c:v>
                </c:pt>
                <c:pt idx="42">
                  <c:v>1.5830222120924411E-2</c:v>
                </c:pt>
                <c:pt idx="43">
                  <c:v>1.5829145020712077E-2</c:v>
                </c:pt>
                <c:pt idx="44">
                  <c:v>1.5829089784803754E-2</c:v>
                </c:pt>
                <c:pt idx="45">
                  <c:v>1.5828758369353806E-2</c:v>
                </c:pt>
                <c:pt idx="46">
                  <c:v>1.5823041452842204E-2</c:v>
                </c:pt>
                <c:pt idx="47">
                  <c:v>1.5807299218969683E-2</c:v>
                </c:pt>
                <c:pt idx="48">
                  <c:v>1.5802935582212036E-2</c:v>
                </c:pt>
                <c:pt idx="49">
                  <c:v>1.5785204855639823E-2</c:v>
                </c:pt>
                <c:pt idx="50">
                  <c:v>1.5767142713617663E-2</c:v>
                </c:pt>
                <c:pt idx="51">
                  <c:v>1.5762613369135044E-2</c:v>
                </c:pt>
                <c:pt idx="52">
                  <c:v>1.5762392425501745E-2</c:v>
                </c:pt>
                <c:pt idx="53">
                  <c:v>1.5762337189593419E-2</c:v>
                </c:pt>
                <c:pt idx="54">
                  <c:v>1.5755128903557052E-2</c:v>
                </c:pt>
                <c:pt idx="55">
                  <c:v>1.5750599559074433E-2</c:v>
                </c:pt>
                <c:pt idx="56">
                  <c:v>1.5745628327325213E-2</c:v>
                </c:pt>
                <c:pt idx="57">
                  <c:v>1.5743695070533852E-2</c:v>
                </c:pt>
                <c:pt idx="58">
                  <c:v>1.5743474126900553E-2</c:v>
                </c:pt>
                <c:pt idx="59">
                  <c:v>1.5741264690567566E-2</c:v>
                </c:pt>
                <c:pt idx="60">
                  <c:v>1.5741098982842594E-2</c:v>
                </c:pt>
                <c:pt idx="61">
                  <c:v>1.5741043746934268E-2</c:v>
                </c:pt>
                <c:pt idx="62">
                  <c:v>1.5739745703088639E-2</c:v>
                </c:pt>
                <c:pt idx="63">
                  <c:v>1.5738558131059659E-2</c:v>
                </c:pt>
                <c:pt idx="64">
                  <c:v>1.5726875736448997E-2</c:v>
                </c:pt>
                <c:pt idx="65">
                  <c:v>1.5723313020362058E-2</c:v>
                </c:pt>
                <c:pt idx="66">
                  <c:v>1.5723257784453732E-2</c:v>
                </c:pt>
                <c:pt idx="67">
                  <c:v>1.5722291156058051E-2</c:v>
                </c:pt>
                <c:pt idx="68">
                  <c:v>1.5722125448333079E-2</c:v>
                </c:pt>
                <c:pt idx="69">
                  <c:v>1.572190450469978E-2</c:v>
                </c:pt>
                <c:pt idx="70">
                  <c:v>1.5718452260429488E-2</c:v>
                </c:pt>
                <c:pt idx="71">
                  <c:v>1.5718452260429488E-2</c:v>
                </c:pt>
                <c:pt idx="72">
                  <c:v>1.5718452260429488E-2</c:v>
                </c:pt>
                <c:pt idx="73">
                  <c:v>1.5718452260429488E-2</c:v>
                </c:pt>
                <c:pt idx="74">
                  <c:v>1.5706769865818825E-2</c:v>
                </c:pt>
                <c:pt idx="75">
                  <c:v>1.5706659394002176E-2</c:v>
                </c:pt>
                <c:pt idx="76">
                  <c:v>1.5705527057881523E-2</c:v>
                </c:pt>
                <c:pt idx="77">
                  <c:v>1.5705527057881523E-2</c:v>
                </c:pt>
                <c:pt idx="78">
                  <c:v>1.5696993110045365E-2</c:v>
                </c:pt>
                <c:pt idx="79">
                  <c:v>1.5695916009833034E-2</c:v>
                </c:pt>
                <c:pt idx="80">
                  <c:v>1.5695750302108059E-2</c:v>
                </c:pt>
                <c:pt idx="81">
                  <c:v>1.5684012671589073E-2</c:v>
                </c:pt>
                <c:pt idx="82">
                  <c:v>1.5681637527531114E-2</c:v>
                </c:pt>
                <c:pt idx="83">
                  <c:v>1.5676887239415193E-2</c:v>
                </c:pt>
                <c:pt idx="84">
                  <c:v>1.5675533959661241E-2</c:v>
                </c:pt>
                <c:pt idx="85">
                  <c:v>1.5666116237291888E-2</c:v>
                </c:pt>
                <c:pt idx="86">
                  <c:v>1.5662498285296624E-2</c:v>
                </c:pt>
                <c:pt idx="87">
                  <c:v>1.5661310713267644E-2</c:v>
                </c:pt>
                <c:pt idx="88">
                  <c:v>1.5661089769634345E-2</c:v>
                </c:pt>
                <c:pt idx="89">
                  <c:v>1.5660288848963637E-2</c:v>
                </c:pt>
                <c:pt idx="90">
                  <c:v>1.5660288848963637E-2</c:v>
                </c:pt>
                <c:pt idx="91">
                  <c:v>1.5660288848963637E-2</c:v>
                </c:pt>
                <c:pt idx="92">
                  <c:v>1.5660288848963637E-2</c:v>
                </c:pt>
                <c:pt idx="93">
                  <c:v>1.5660288848963637E-2</c:v>
                </c:pt>
                <c:pt idx="94">
                  <c:v>1.5659266984659633E-2</c:v>
                </c:pt>
                <c:pt idx="95">
                  <c:v>1.5642337178758129E-2</c:v>
                </c:pt>
                <c:pt idx="96">
                  <c:v>1.5642337178758129E-2</c:v>
                </c:pt>
                <c:pt idx="97">
                  <c:v>1.5638719226762864E-2</c:v>
                </c:pt>
                <c:pt idx="98">
                  <c:v>1.5635322218400898E-2</c:v>
                </c:pt>
                <c:pt idx="99">
                  <c:v>1.5635322218400898E-2</c:v>
                </c:pt>
                <c:pt idx="100">
                  <c:v>1.5623253172431963E-2</c:v>
                </c:pt>
                <c:pt idx="101">
                  <c:v>1.5622120836311308E-2</c:v>
                </c:pt>
                <c:pt idx="102">
                  <c:v>1.5622120836311308E-2</c:v>
                </c:pt>
                <c:pt idx="103">
                  <c:v>1.5620822792465679E-2</c:v>
                </c:pt>
                <c:pt idx="104">
                  <c:v>1.5620822792465679E-2</c:v>
                </c:pt>
                <c:pt idx="105">
                  <c:v>1.5618723827949342E-2</c:v>
                </c:pt>
                <c:pt idx="106">
                  <c:v>1.5618668592041017E-2</c:v>
                </c:pt>
                <c:pt idx="107">
                  <c:v>1.5618668592041017E-2</c:v>
                </c:pt>
                <c:pt idx="108">
                  <c:v>1.5618668592041017E-2</c:v>
                </c:pt>
                <c:pt idx="109">
                  <c:v>1.5618668592041017E-2</c:v>
                </c:pt>
                <c:pt idx="110">
                  <c:v>1.5618558120224368E-2</c:v>
                </c:pt>
                <c:pt idx="111">
                  <c:v>1.5618558120224368E-2</c:v>
                </c:pt>
                <c:pt idx="112">
                  <c:v>1.5618558120224368E-2</c:v>
                </c:pt>
                <c:pt idx="113">
                  <c:v>1.5618558120224368E-2</c:v>
                </c:pt>
                <c:pt idx="114">
                  <c:v>1.5618558120224368E-2</c:v>
                </c:pt>
                <c:pt idx="115">
                  <c:v>1.5618558120224368E-2</c:v>
                </c:pt>
                <c:pt idx="116">
                  <c:v>1.5615050640045753E-2</c:v>
                </c:pt>
                <c:pt idx="117">
                  <c:v>1.5614995404137428E-2</c:v>
                </c:pt>
                <c:pt idx="118">
                  <c:v>1.5603036829985142E-2</c:v>
                </c:pt>
                <c:pt idx="119">
                  <c:v>1.5598397013685872E-2</c:v>
                </c:pt>
                <c:pt idx="120">
                  <c:v>1.5593757197386602E-2</c:v>
                </c:pt>
                <c:pt idx="121">
                  <c:v>1.5592403917632648E-2</c:v>
                </c:pt>
                <c:pt idx="122">
                  <c:v>1.5578125435330728E-2</c:v>
                </c:pt>
                <c:pt idx="123">
                  <c:v>1.5575805527181092E-2</c:v>
                </c:pt>
                <c:pt idx="124">
                  <c:v>1.5574673191060437E-2</c:v>
                </c:pt>
                <c:pt idx="125">
                  <c:v>1.5574673191060437E-2</c:v>
                </c:pt>
                <c:pt idx="126">
                  <c:v>1.5573485619031458E-2</c:v>
                </c:pt>
                <c:pt idx="127">
                  <c:v>1.5561471808970847E-2</c:v>
                </c:pt>
                <c:pt idx="128">
                  <c:v>1.5560063293308569E-2</c:v>
                </c:pt>
                <c:pt idx="129">
                  <c:v>1.5540123130403372E-2</c:v>
                </c:pt>
                <c:pt idx="130">
                  <c:v>1.5531810126200512E-2</c:v>
                </c:pt>
                <c:pt idx="131">
                  <c:v>1.5519851552048226E-2</c:v>
                </c:pt>
                <c:pt idx="132">
                  <c:v>1.5516454543686262E-2</c:v>
                </c:pt>
                <c:pt idx="133">
                  <c:v>1.5516233600052963E-2</c:v>
                </c:pt>
                <c:pt idx="134">
                  <c:v>1.5512781355782672E-2</c:v>
                </c:pt>
                <c:pt idx="135">
                  <c:v>1.5512781355782672E-2</c:v>
                </c:pt>
                <c:pt idx="136">
                  <c:v>1.5511759491478667E-2</c:v>
                </c:pt>
                <c:pt idx="137">
                  <c:v>1.5511759491478667E-2</c:v>
                </c:pt>
                <c:pt idx="138">
                  <c:v>1.5501043725263685E-2</c:v>
                </c:pt>
                <c:pt idx="139">
                  <c:v>1.5497094357818472E-2</c:v>
                </c:pt>
                <c:pt idx="140">
                  <c:v>1.5490189869277892E-2</c:v>
                </c:pt>
                <c:pt idx="141">
                  <c:v>1.547602185879262E-2</c:v>
                </c:pt>
                <c:pt idx="142">
                  <c:v>1.5474668579038666E-2</c:v>
                </c:pt>
                <c:pt idx="143">
                  <c:v>1.5473591478826336E-2</c:v>
                </c:pt>
                <c:pt idx="144">
                  <c:v>1.54712715706767E-2</c:v>
                </c:pt>
                <c:pt idx="145">
                  <c:v>1.54712715706767E-2</c:v>
                </c:pt>
                <c:pt idx="146">
                  <c:v>1.54712715706767E-2</c:v>
                </c:pt>
                <c:pt idx="147">
                  <c:v>1.54712715706767E-2</c:v>
                </c:pt>
                <c:pt idx="148">
                  <c:v>1.5461798612399024E-2</c:v>
                </c:pt>
                <c:pt idx="149">
                  <c:v>1.5453319900471191E-2</c:v>
                </c:pt>
                <c:pt idx="150">
                  <c:v>1.5453264664562866E-2</c:v>
                </c:pt>
                <c:pt idx="151">
                  <c:v>1.5452463743892159E-2</c:v>
                </c:pt>
                <c:pt idx="152">
                  <c:v>1.5441471798135554E-2</c:v>
                </c:pt>
                <c:pt idx="153">
                  <c:v>1.5432937850299398E-2</c:v>
                </c:pt>
                <c:pt idx="154">
                  <c:v>1.5430728413966411E-2</c:v>
                </c:pt>
                <c:pt idx="155">
                  <c:v>1.541774797551012E-2</c:v>
                </c:pt>
                <c:pt idx="156">
                  <c:v>1.5417692739601795E-2</c:v>
                </c:pt>
                <c:pt idx="157">
                  <c:v>1.5415041416002213E-2</c:v>
                </c:pt>
                <c:pt idx="158">
                  <c:v>1.5413798608064907E-2</c:v>
                </c:pt>
                <c:pt idx="159">
                  <c:v>1.5413798608064907E-2</c:v>
                </c:pt>
                <c:pt idx="160">
                  <c:v>1.5412776743760901E-2</c:v>
                </c:pt>
                <c:pt idx="161">
                  <c:v>1.5411699643548571E-2</c:v>
                </c:pt>
                <c:pt idx="162">
                  <c:v>1.5410512071519592E-2</c:v>
                </c:pt>
                <c:pt idx="163">
                  <c:v>1.5409269263582286E-2</c:v>
                </c:pt>
                <c:pt idx="164">
                  <c:v>1.5408192163369956E-2</c:v>
                </c:pt>
                <c:pt idx="165">
                  <c:v>1.5408026455644982E-2</c:v>
                </c:pt>
                <c:pt idx="166">
                  <c:v>1.5405706547495348E-2</c:v>
                </c:pt>
                <c:pt idx="167">
                  <c:v>1.5404518975466366E-2</c:v>
                </c:pt>
                <c:pt idx="168">
                  <c:v>1.5396067881492696E-2</c:v>
                </c:pt>
                <c:pt idx="169">
                  <c:v>1.5386733012985831E-2</c:v>
                </c:pt>
                <c:pt idx="170">
                  <c:v>1.5385545440956851E-2</c:v>
                </c:pt>
                <c:pt idx="171">
                  <c:v>1.5384247397111223E-2</c:v>
                </c:pt>
                <c:pt idx="172">
                  <c:v>1.537731529061648E-2</c:v>
                </c:pt>
                <c:pt idx="173">
                  <c:v>1.5372509766592235E-2</c:v>
                </c:pt>
                <c:pt idx="174">
                  <c:v>1.5363009190360396E-2</c:v>
                </c:pt>
                <c:pt idx="175">
                  <c:v>1.5354558096386726E-2</c:v>
                </c:pt>
                <c:pt idx="176">
                  <c:v>1.5354558096386726E-2</c:v>
                </c:pt>
                <c:pt idx="177">
                  <c:v>1.5347432664212846E-2</c:v>
                </c:pt>
                <c:pt idx="178">
                  <c:v>1.5333264653727575E-2</c:v>
                </c:pt>
                <c:pt idx="179">
                  <c:v>1.5331911373973621E-2</c:v>
                </c:pt>
                <c:pt idx="180">
                  <c:v>1.533072380194464E-2</c:v>
                </c:pt>
                <c:pt idx="181">
                  <c:v>1.5329757173548959E-2</c:v>
                </c:pt>
                <c:pt idx="182">
                  <c:v>1.5326705389614023E-2</c:v>
                </c:pt>
                <c:pt idx="183">
                  <c:v>1.5317853835304998E-2</c:v>
                </c:pt>
                <c:pt idx="184">
                  <c:v>1.531180550334345E-2</c:v>
                </c:pt>
                <c:pt idx="185">
                  <c:v>1.5310507459497821E-2</c:v>
                </c:pt>
                <c:pt idx="186">
                  <c:v>1.5305411946954872E-2</c:v>
                </c:pt>
                <c:pt idx="187">
                  <c:v>1.5303547735048915E-2</c:v>
                </c:pt>
                <c:pt idx="188">
                  <c:v>1.5296449920829198E-2</c:v>
                </c:pt>
                <c:pt idx="189">
                  <c:v>1.5292942440650584E-2</c:v>
                </c:pt>
                <c:pt idx="190">
                  <c:v>1.5292831968833935E-2</c:v>
                </c:pt>
                <c:pt idx="191">
                  <c:v>1.5287860737084717E-2</c:v>
                </c:pt>
                <c:pt idx="192">
                  <c:v>1.5283897560662422E-2</c:v>
                </c:pt>
                <c:pt idx="193">
                  <c:v>1.5283331392602096E-2</c:v>
                </c:pt>
                <c:pt idx="194">
                  <c:v>1.5270143819489585E-2</c:v>
                </c:pt>
                <c:pt idx="195">
                  <c:v>1.5269039101323094E-2</c:v>
                </c:pt>
                <c:pt idx="196">
                  <c:v>1.526673300215054E-2</c:v>
                </c:pt>
                <c:pt idx="197">
                  <c:v>1.5247704231732698E-2</c:v>
                </c:pt>
                <c:pt idx="198">
                  <c:v>1.5242898707708454E-2</c:v>
                </c:pt>
                <c:pt idx="199">
                  <c:v>1.5231299166960279E-2</c:v>
                </c:pt>
                <c:pt idx="200">
                  <c:v>1.5230056359022975E-2</c:v>
                </c:pt>
                <c:pt idx="201">
                  <c:v>1.5229655898687621E-2</c:v>
                </c:pt>
                <c:pt idx="202">
                  <c:v>1.5229034494718968E-2</c:v>
                </c:pt>
                <c:pt idx="203">
                  <c:v>1.5229034494718968E-2</c:v>
                </c:pt>
                <c:pt idx="204">
                  <c:v>1.5225623677379922E-2</c:v>
                </c:pt>
                <c:pt idx="205">
                  <c:v>1.5225057509319594E-2</c:v>
                </c:pt>
                <c:pt idx="206">
                  <c:v>1.5208293411143064E-2</c:v>
                </c:pt>
                <c:pt idx="207">
                  <c:v>1.5206083974810079E-2</c:v>
                </c:pt>
                <c:pt idx="208">
                  <c:v>1.5202355550998164E-2</c:v>
                </c:pt>
                <c:pt idx="209">
                  <c:v>1.5188187540512894E-2</c:v>
                </c:pt>
                <c:pt idx="210">
                  <c:v>1.5185701924638284E-2</c:v>
                </c:pt>
                <c:pt idx="211">
                  <c:v>1.5166728390128769E-2</c:v>
                </c:pt>
                <c:pt idx="212">
                  <c:v>1.504141192311723E-2</c:v>
                </c:pt>
                <c:pt idx="213">
                  <c:v>1.5024192128697021E-2</c:v>
                </c:pt>
                <c:pt idx="214">
                  <c:v>1.4999625958469634E-2</c:v>
                </c:pt>
                <c:pt idx="215">
                  <c:v>1.4870857247187806E-2</c:v>
                </c:pt>
                <c:pt idx="216">
                  <c:v>1.487080201127948E-2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CD-4AC8-A614-6FDE8CB937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95">
                  <c:v>5.8426404997589998E-2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8CD-4AC8-A614-6FDE8CB93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512104"/>
        <c:axId val="1"/>
      </c:scatterChart>
      <c:valAx>
        <c:axId val="46451210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5672333848531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5904173106646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512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83462132921174"/>
          <c:y val="0.92000129214617399"/>
          <c:w val="0.7434312210200926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Her - O-C Diagr.</a:t>
            </a:r>
          </a:p>
        </c:rich>
      </c:tx>
      <c:layout>
        <c:manualLayout>
          <c:xMode val="edge"/>
          <c:yMode val="edge"/>
          <c:x val="0.3842599073263989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0267379598554"/>
          <c:y val="0.14723926380368099"/>
          <c:w val="0.81327283057368616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5">
                  <c:v>-9.3765494999388466E-2</c:v>
                </c:pt>
                <c:pt idx="6">
                  <c:v>-2.3562720001791604E-2</c:v>
                </c:pt>
                <c:pt idx="11">
                  <c:v>2.022835499883513E-2</c:v>
                </c:pt>
                <c:pt idx="12">
                  <c:v>1.2835759996960405E-2</c:v>
                </c:pt>
                <c:pt idx="14">
                  <c:v>1.2400179999531247E-2</c:v>
                </c:pt>
                <c:pt idx="16">
                  <c:v>1.2529019997600699E-2</c:v>
                </c:pt>
                <c:pt idx="17">
                  <c:v>1.7093439997552196E-2</c:v>
                </c:pt>
                <c:pt idx="18">
                  <c:v>1.2535210000351071E-2</c:v>
                </c:pt>
                <c:pt idx="20">
                  <c:v>8.6640499976056162E-3</c:v>
                </c:pt>
                <c:pt idx="22">
                  <c:v>6.3144599916995503E-3</c:v>
                </c:pt>
                <c:pt idx="25">
                  <c:v>-7.0977200084598735E-3</c:v>
                </c:pt>
                <c:pt idx="27">
                  <c:v>-4.4840100017609075E-3</c:v>
                </c:pt>
                <c:pt idx="3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EA-44E9-855C-661EFB4D16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91">
                    <c:v>0</c:v>
                  </c:pt>
                  <c:pt idx="103">
                    <c:v>0</c:v>
                  </c:pt>
                  <c:pt idx="110">
                    <c:v>0</c:v>
                  </c:pt>
                  <c:pt idx="131">
                    <c:v>6.0000000000000001E-3</c:v>
                  </c:pt>
                  <c:pt idx="132">
                    <c:v>3.0000000000000001E-3</c:v>
                  </c:pt>
                  <c:pt idx="138">
                    <c:v>8.0000000000000002E-3</c:v>
                  </c:pt>
                  <c:pt idx="139">
                    <c:v>0.01</c:v>
                  </c:pt>
                  <c:pt idx="140">
                    <c:v>3.0000000000000001E-3</c:v>
                  </c:pt>
                  <c:pt idx="141">
                    <c:v>3.0000000000000001E-3</c:v>
                  </c:pt>
                  <c:pt idx="142">
                    <c:v>4.0000000000000001E-3</c:v>
                  </c:pt>
                  <c:pt idx="143">
                    <c:v>6.0000000000000001E-3</c:v>
                  </c:pt>
                  <c:pt idx="146">
                    <c:v>5.0000000000000001E-3</c:v>
                  </c:pt>
                  <c:pt idx="149">
                    <c:v>5.0000000000000001E-3</c:v>
                  </c:pt>
                  <c:pt idx="150">
                    <c:v>5.0000000000000001E-3</c:v>
                  </c:pt>
                  <c:pt idx="151">
                    <c:v>5.0000000000000001E-3</c:v>
                  </c:pt>
                  <c:pt idx="152">
                    <c:v>3.0000000000000001E-3</c:v>
                  </c:pt>
                  <c:pt idx="153">
                    <c:v>4.0000000000000001E-3</c:v>
                  </c:pt>
                  <c:pt idx="154">
                    <c:v>6.0000000000000001E-3</c:v>
                  </c:pt>
                  <c:pt idx="155">
                    <c:v>4.0000000000000001E-3</c:v>
                  </c:pt>
                  <c:pt idx="156">
                    <c:v>0</c:v>
                  </c:pt>
                  <c:pt idx="157">
                    <c:v>4.0000000000000001E-3</c:v>
                  </c:pt>
                  <c:pt idx="158">
                    <c:v>1E-3</c:v>
                  </c:pt>
                  <c:pt idx="159">
                    <c:v>1E-3</c:v>
                  </c:pt>
                  <c:pt idx="160">
                    <c:v>4.0000000000000001E-3</c:v>
                  </c:pt>
                  <c:pt idx="161">
                    <c:v>0</c:v>
                  </c:pt>
                  <c:pt idx="162">
                    <c:v>6.0000000000000001E-3</c:v>
                  </c:pt>
                  <c:pt idx="163">
                    <c:v>5.0000000000000001E-3</c:v>
                  </c:pt>
                  <c:pt idx="164">
                    <c:v>6.0000000000000001E-3</c:v>
                  </c:pt>
                  <c:pt idx="165">
                    <c:v>3.0000000000000001E-3</c:v>
                  </c:pt>
                  <c:pt idx="166">
                    <c:v>3.0000000000000001E-3</c:v>
                  </c:pt>
                  <c:pt idx="167">
                    <c:v>4.0000000000000001E-3</c:v>
                  </c:pt>
                  <c:pt idx="168">
                    <c:v>5.0000000000000001E-3</c:v>
                  </c:pt>
                  <c:pt idx="169">
                    <c:v>5.0000000000000001E-3</c:v>
                  </c:pt>
                  <c:pt idx="170">
                    <c:v>6.0000000000000001E-3</c:v>
                  </c:pt>
                  <c:pt idx="171">
                    <c:v>4.0000000000000001E-3</c:v>
                  </c:pt>
                  <c:pt idx="172">
                    <c:v>4.0000000000000001E-3</c:v>
                  </c:pt>
                  <c:pt idx="173">
                    <c:v>4.0000000000000001E-3</c:v>
                  </c:pt>
                  <c:pt idx="174">
                    <c:v>5.0000000000000001E-3</c:v>
                  </c:pt>
                  <c:pt idx="175">
                    <c:v>4.0000000000000001E-3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5.9999999999999995E-4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1.6999999999999999E-3</c:v>
                  </c:pt>
                  <c:pt idx="193">
                    <c:v>4.0000000000000001E-3</c:v>
                  </c:pt>
                  <c:pt idx="194">
                    <c:v>0</c:v>
                  </c:pt>
                  <c:pt idx="195">
                    <c:v>2E-3</c:v>
                  </c:pt>
                  <c:pt idx="196">
                    <c:v>7.0000000000000001E-3</c:v>
                  </c:pt>
                  <c:pt idx="197">
                    <c:v>1.8E-3</c:v>
                  </c:pt>
                  <c:pt idx="198">
                    <c:v>3.0000000000000001E-3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4.0000000000000002E-4</c:v>
                  </c:pt>
                  <c:pt idx="205">
                    <c:v>5.0000000000000001E-3</c:v>
                  </c:pt>
                  <c:pt idx="206">
                    <c:v>2.0000000000000001E-4</c:v>
                  </c:pt>
                  <c:pt idx="207">
                    <c:v>1.4E-2</c:v>
                  </c:pt>
                  <c:pt idx="208">
                    <c:v>1E-3</c:v>
                  </c:pt>
                  <c:pt idx="209">
                    <c:v>2.0000000000000001E-4</c:v>
                  </c:pt>
                  <c:pt idx="210">
                    <c:v>1E-4</c:v>
                  </c:pt>
                  <c:pt idx="211">
                    <c:v>1E-4</c:v>
                  </c:pt>
                  <c:pt idx="212">
                    <c:v>2.8E-3</c:v>
                  </c:pt>
                  <c:pt idx="213">
                    <c:v>1E-4</c:v>
                  </c:pt>
                  <c:pt idx="214">
                    <c:v>4.3E-3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91">
                    <c:v>0</c:v>
                  </c:pt>
                  <c:pt idx="103">
                    <c:v>0</c:v>
                  </c:pt>
                  <c:pt idx="110">
                    <c:v>0</c:v>
                  </c:pt>
                  <c:pt idx="131">
                    <c:v>6.0000000000000001E-3</c:v>
                  </c:pt>
                  <c:pt idx="132">
                    <c:v>3.0000000000000001E-3</c:v>
                  </c:pt>
                  <c:pt idx="138">
                    <c:v>8.0000000000000002E-3</c:v>
                  </c:pt>
                  <c:pt idx="139">
                    <c:v>0.01</c:v>
                  </c:pt>
                  <c:pt idx="140">
                    <c:v>3.0000000000000001E-3</c:v>
                  </c:pt>
                  <c:pt idx="141">
                    <c:v>3.0000000000000001E-3</c:v>
                  </c:pt>
                  <c:pt idx="142">
                    <c:v>4.0000000000000001E-3</c:v>
                  </c:pt>
                  <c:pt idx="143">
                    <c:v>6.0000000000000001E-3</c:v>
                  </c:pt>
                  <c:pt idx="146">
                    <c:v>5.0000000000000001E-3</c:v>
                  </c:pt>
                  <c:pt idx="149">
                    <c:v>5.0000000000000001E-3</c:v>
                  </c:pt>
                  <c:pt idx="150">
                    <c:v>5.0000000000000001E-3</c:v>
                  </c:pt>
                  <c:pt idx="151">
                    <c:v>5.0000000000000001E-3</c:v>
                  </c:pt>
                  <c:pt idx="152">
                    <c:v>3.0000000000000001E-3</c:v>
                  </c:pt>
                  <c:pt idx="153">
                    <c:v>4.0000000000000001E-3</c:v>
                  </c:pt>
                  <c:pt idx="154">
                    <c:v>6.0000000000000001E-3</c:v>
                  </c:pt>
                  <c:pt idx="155">
                    <c:v>4.0000000000000001E-3</c:v>
                  </c:pt>
                  <c:pt idx="156">
                    <c:v>0</c:v>
                  </c:pt>
                  <c:pt idx="157">
                    <c:v>4.0000000000000001E-3</c:v>
                  </c:pt>
                  <c:pt idx="158">
                    <c:v>1E-3</c:v>
                  </c:pt>
                  <c:pt idx="159">
                    <c:v>1E-3</c:v>
                  </c:pt>
                  <c:pt idx="160">
                    <c:v>4.0000000000000001E-3</c:v>
                  </c:pt>
                  <c:pt idx="161">
                    <c:v>0</c:v>
                  </c:pt>
                  <c:pt idx="162">
                    <c:v>6.0000000000000001E-3</c:v>
                  </c:pt>
                  <c:pt idx="163">
                    <c:v>5.0000000000000001E-3</c:v>
                  </c:pt>
                  <c:pt idx="164">
                    <c:v>6.0000000000000001E-3</c:v>
                  </c:pt>
                  <c:pt idx="165">
                    <c:v>3.0000000000000001E-3</c:v>
                  </c:pt>
                  <c:pt idx="166">
                    <c:v>3.0000000000000001E-3</c:v>
                  </c:pt>
                  <c:pt idx="167">
                    <c:v>4.0000000000000001E-3</c:v>
                  </c:pt>
                  <c:pt idx="168">
                    <c:v>5.0000000000000001E-3</c:v>
                  </c:pt>
                  <c:pt idx="169">
                    <c:v>5.0000000000000001E-3</c:v>
                  </c:pt>
                  <c:pt idx="170">
                    <c:v>6.0000000000000001E-3</c:v>
                  </c:pt>
                  <c:pt idx="171">
                    <c:v>4.0000000000000001E-3</c:v>
                  </c:pt>
                  <c:pt idx="172">
                    <c:v>4.0000000000000001E-3</c:v>
                  </c:pt>
                  <c:pt idx="173">
                    <c:v>4.0000000000000001E-3</c:v>
                  </c:pt>
                  <c:pt idx="174">
                    <c:v>5.0000000000000001E-3</c:v>
                  </c:pt>
                  <c:pt idx="175">
                    <c:v>4.0000000000000001E-3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5.9999999999999995E-4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1.6999999999999999E-3</c:v>
                  </c:pt>
                  <c:pt idx="193">
                    <c:v>4.0000000000000001E-3</c:v>
                  </c:pt>
                  <c:pt idx="194">
                    <c:v>0</c:v>
                  </c:pt>
                  <c:pt idx="195">
                    <c:v>2E-3</c:v>
                  </c:pt>
                  <c:pt idx="196">
                    <c:v>7.0000000000000001E-3</c:v>
                  </c:pt>
                  <c:pt idx="197">
                    <c:v>1.8E-3</c:v>
                  </c:pt>
                  <c:pt idx="198">
                    <c:v>3.0000000000000001E-3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4.0000000000000002E-4</c:v>
                  </c:pt>
                  <c:pt idx="205">
                    <c:v>5.0000000000000001E-3</c:v>
                  </c:pt>
                  <c:pt idx="206">
                    <c:v>2.0000000000000001E-4</c:v>
                  </c:pt>
                  <c:pt idx="207">
                    <c:v>1.4E-2</c:v>
                  </c:pt>
                  <c:pt idx="208">
                    <c:v>1E-3</c:v>
                  </c:pt>
                  <c:pt idx="209">
                    <c:v>2.0000000000000001E-4</c:v>
                  </c:pt>
                  <c:pt idx="210">
                    <c:v>1E-4</c:v>
                  </c:pt>
                  <c:pt idx="211">
                    <c:v>1E-4</c:v>
                  </c:pt>
                  <c:pt idx="212">
                    <c:v>2.8E-3</c:v>
                  </c:pt>
                  <c:pt idx="213">
                    <c:v>1E-4</c:v>
                  </c:pt>
                  <c:pt idx="214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0.10968590999982553</c:v>
                </c:pt>
                <c:pt idx="1">
                  <c:v>7.3381469996093074E-2</c:v>
                </c:pt>
                <c:pt idx="2">
                  <c:v>-6.6838400016422383E-3</c:v>
                </c:pt>
                <c:pt idx="3">
                  <c:v>9.7009419998357771E-2</c:v>
                </c:pt>
                <c:pt idx="4">
                  <c:v>8.3644059996004216E-2</c:v>
                </c:pt>
                <c:pt idx="7">
                  <c:v>9.8538700003700797E-3</c:v>
                </c:pt>
                <c:pt idx="8">
                  <c:v>1.316679999945336E-2</c:v>
                </c:pt>
                <c:pt idx="9">
                  <c:v>1.3430669998342637E-2</c:v>
                </c:pt>
                <c:pt idx="10">
                  <c:v>1.3694540000869893E-2</c:v>
                </c:pt>
                <c:pt idx="13">
                  <c:v>1.140017999932752E-2</c:v>
                </c:pt>
                <c:pt idx="15">
                  <c:v>1.2964599998667836E-2</c:v>
                </c:pt>
                <c:pt idx="19">
                  <c:v>1.1099629999080207E-2</c:v>
                </c:pt>
                <c:pt idx="21">
                  <c:v>1.3597109998954693E-2</c:v>
                </c:pt>
                <c:pt idx="23">
                  <c:v>-5.3450900013558567E-3</c:v>
                </c:pt>
                <c:pt idx="24">
                  <c:v>9.3543599941767752E-3</c:v>
                </c:pt>
                <c:pt idx="26">
                  <c:v>-1.6190399983315729E-3</c:v>
                </c:pt>
                <c:pt idx="28">
                  <c:v>-1.2130299946875311E-3</c:v>
                </c:pt>
                <c:pt idx="29">
                  <c:v>-4.9766200027079321E-3</c:v>
                </c:pt>
                <c:pt idx="30">
                  <c:v>-4.5531900032074191E-3</c:v>
                </c:pt>
                <c:pt idx="31">
                  <c:v>6.8578599966713227E-3</c:v>
                </c:pt>
                <c:pt idx="32">
                  <c:v>4.3067400038125925E-3</c:v>
                </c:pt>
                <c:pt idx="33">
                  <c:v>4.3067400038125925E-3</c:v>
                </c:pt>
                <c:pt idx="34">
                  <c:v>-1.0000000038417056E-3</c:v>
                </c:pt>
                <c:pt idx="36">
                  <c:v>9.9999999656574801E-4</c:v>
                </c:pt>
                <c:pt idx="37">
                  <c:v>-7.5520399986999109E-3</c:v>
                </c:pt>
                <c:pt idx="38">
                  <c:v>4.4795999565394595E-4</c:v>
                </c:pt>
                <c:pt idx="39">
                  <c:v>1.4479599994956516E-3</c:v>
                </c:pt>
                <c:pt idx="40">
                  <c:v>-3.4128700062865391E-3</c:v>
                </c:pt>
                <c:pt idx="41">
                  <c:v>-1.019737000024179E-2</c:v>
                </c:pt>
                <c:pt idx="42">
                  <c:v>6.0309997934382409E-5</c:v>
                </c:pt>
                <c:pt idx="43">
                  <c:v>1.0665000008884817E-3</c:v>
                </c:pt>
                <c:pt idx="44">
                  <c:v>-1.3690799969481304E-3</c:v>
                </c:pt>
                <c:pt idx="45">
                  <c:v>-1.9825600029435009E-3</c:v>
                </c:pt>
                <c:pt idx="46">
                  <c:v>-1.5650900022592396E-3</c:v>
                </c:pt>
                <c:pt idx="47">
                  <c:v>-2.7053900048485957E-3</c:v>
                </c:pt>
                <c:pt idx="48">
                  <c:v>-5.1162099989596754E-3</c:v>
                </c:pt>
                <c:pt idx="49">
                  <c:v>2.0626100013032556E-3</c:v>
                </c:pt>
                <c:pt idx="50">
                  <c:v>5.6279499985976145E-3</c:v>
                </c:pt>
                <c:pt idx="51">
                  <c:v>5.9103899984620512E-3</c:v>
                </c:pt>
                <c:pt idx="52">
                  <c:v>3.1680699976277538E-3</c:v>
                </c:pt>
                <c:pt idx="53">
                  <c:v>1.7324899963568896E-3</c:v>
                </c:pt>
                <c:pt idx="54">
                  <c:v>-1.0610699995595496E-2</c:v>
                </c:pt>
                <c:pt idx="55">
                  <c:v>3.6717399998451583E-3</c:v>
                </c:pt>
                <c:pt idx="56">
                  <c:v>-1.5304599946830422E-3</c:v>
                </c:pt>
                <c:pt idx="57">
                  <c:v>-1.0775760005344637E-2</c:v>
                </c:pt>
                <c:pt idx="58">
                  <c:v>-5.1807999989250675E-4</c:v>
                </c:pt>
                <c:pt idx="59">
                  <c:v>5.8719997468870133E-5</c:v>
                </c:pt>
                <c:pt idx="60">
                  <c:v>-4.2480199990677647E-3</c:v>
                </c:pt>
                <c:pt idx="61">
                  <c:v>5.3163999982643872E-3</c:v>
                </c:pt>
                <c:pt idx="62">
                  <c:v>5.5802700007916428E-3</c:v>
                </c:pt>
                <c:pt idx="63">
                  <c:v>2.7152999973623082E-3</c:v>
                </c:pt>
                <c:pt idx="64">
                  <c:v>3.0901299978722818E-3</c:v>
                </c:pt>
                <c:pt idx="65">
                  <c:v>6.4952199973049574E-3</c:v>
                </c:pt>
                <c:pt idx="66">
                  <c:v>9.0596399968490005E-3</c:v>
                </c:pt>
                <c:pt idx="67">
                  <c:v>-9.0630100021371618E-3</c:v>
                </c:pt>
                <c:pt idx="68">
                  <c:v>4.6302499977173284E-3</c:v>
                </c:pt>
                <c:pt idx="69">
                  <c:v>-3.0120700030238368E-3</c:v>
                </c:pt>
                <c:pt idx="70">
                  <c:v>-5.8358200039947405E-3</c:v>
                </c:pt>
                <c:pt idx="71">
                  <c:v>2.164179997635074E-3</c:v>
                </c:pt>
                <c:pt idx="72">
                  <c:v>6.1641799984499812E-3</c:v>
                </c:pt>
                <c:pt idx="73">
                  <c:v>1.316417999623809E-2</c:v>
                </c:pt>
                <c:pt idx="74">
                  <c:v>-1.0460990000865422E-2</c:v>
                </c:pt>
                <c:pt idx="75">
                  <c:v>-1.1332150002999697E-2</c:v>
                </c:pt>
                <c:pt idx="76">
                  <c:v>-4.7615399962523952E-3</c:v>
                </c:pt>
                <c:pt idx="77">
                  <c:v>2.3846000112826005E-4</c:v>
                </c:pt>
                <c:pt idx="78">
                  <c:v>-4.5586500054923818E-3</c:v>
                </c:pt>
                <c:pt idx="79">
                  <c:v>-4.5524599991040304E-3</c:v>
                </c:pt>
                <c:pt idx="80">
                  <c:v>4.1407999960938469E-3</c:v>
                </c:pt>
                <c:pt idx="81">
                  <c:v>-4.9199500062968582E-3</c:v>
                </c:pt>
                <c:pt idx="82">
                  <c:v>-4.6498899973812513E-3</c:v>
                </c:pt>
                <c:pt idx="83">
                  <c:v>1.8902299998444505E-3</c:v>
                </c:pt>
                <c:pt idx="84">
                  <c:v>-1.2814800065825693E-3</c:v>
                </c:pt>
                <c:pt idx="85">
                  <c:v>-3.0478699991363101E-3</c:v>
                </c:pt>
                <c:pt idx="86">
                  <c:v>1.9216400032746606E-3</c:v>
                </c:pt>
                <c:pt idx="87">
                  <c:v>9.0566700018825941E-3</c:v>
                </c:pt>
                <c:pt idx="88">
                  <c:v>1.1314349998428952E-2</c:v>
                </c:pt>
                <c:pt idx="89">
                  <c:v>-1.5015600001788698E-3</c:v>
                </c:pt>
                <c:pt idx="90">
                  <c:v>4.4984400010434911E-3</c:v>
                </c:pt>
                <c:pt idx="91">
                  <c:v>1.2498440002673306E-2</c:v>
                </c:pt>
                <c:pt idx="92">
                  <c:v>1.5498439999646507E-2</c:v>
                </c:pt>
                <c:pt idx="93">
                  <c:v>1.8498440003895666E-2</c:v>
                </c:pt>
                <c:pt idx="94">
                  <c:v>7.9402099945582449E-3</c:v>
                </c:pt>
                <c:pt idx="95">
                  <c:v>6.934940000064671E-3</c:v>
                </c:pt>
                <c:pt idx="96">
                  <c:v>7.934939996630419E-3</c:v>
                </c:pt>
                <c:pt idx="97">
                  <c:v>4.9044500046875328E-3</c:v>
                </c:pt>
                <c:pt idx="98">
                  <c:v>-3.8372000562958419E-4</c:v>
                </c:pt>
                <c:pt idx="99">
                  <c:v>8.6162799925659783E-3</c:v>
                </c:pt>
                <c:pt idx="100">
                  <c:v>-3.0579500016756356E-3</c:v>
                </c:pt>
                <c:pt idx="101">
                  <c:v>5.1265999354654923E-4</c:v>
                </c:pt>
                <c:pt idx="102">
                  <c:v>7.5126599986106157E-3</c:v>
                </c:pt>
                <c:pt idx="103">
                  <c:v>3.776530000322964E-3</c:v>
                </c:pt>
                <c:pt idx="104">
                  <c:v>2.3776529997121543E-2</c:v>
                </c:pt>
                <c:pt idx="105">
                  <c:v>1.6224489998421632E-2</c:v>
                </c:pt>
                <c:pt idx="106">
                  <c:v>-1.1211090000870172E-2</c:v>
                </c:pt>
                <c:pt idx="107">
                  <c:v>-2.2110899953986518E-3</c:v>
                </c:pt>
                <c:pt idx="108">
                  <c:v>-2.110900022671558E-4</c:v>
                </c:pt>
                <c:pt idx="109">
                  <c:v>7.8891000157454982E-4</c:v>
                </c:pt>
                <c:pt idx="110">
                  <c:v>-4.0822500013746321E-3</c:v>
                </c:pt>
                <c:pt idx="111">
                  <c:v>3.9177500002551824E-3</c:v>
                </c:pt>
                <c:pt idx="112">
                  <c:v>3.9177500002551824E-3</c:v>
                </c:pt>
                <c:pt idx="113">
                  <c:v>7.9177500010700896E-3</c:v>
                </c:pt>
                <c:pt idx="114">
                  <c:v>1.0917750005319249E-2</c:v>
                </c:pt>
                <c:pt idx="115">
                  <c:v>1.6917749999265652E-2</c:v>
                </c:pt>
                <c:pt idx="116">
                  <c:v>-2.2415799976442941E-3</c:v>
                </c:pt>
                <c:pt idx="117">
                  <c:v>2.3228400023072027E-3</c:v>
                </c:pt>
                <c:pt idx="118">
                  <c:v>-2.4802300031296909E-3</c:v>
                </c:pt>
                <c:pt idx="119">
                  <c:v>9.3105000269133598E-4</c:v>
                </c:pt>
                <c:pt idx="120">
                  <c:v>5.3423299978021532E-3</c:v>
                </c:pt>
                <c:pt idx="121">
                  <c:v>4.1706199990585446E-3</c:v>
                </c:pt>
                <c:pt idx="122">
                  <c:v>9.0731900054379366E-3</c:v>
                </c:pt>
                <c:pt idx="123">
                  <c:v>-1.2211700013722293E-3</c:v>
                </c:pt>
                <c:pt idx="124">
                  <c:v>-2.6505600035306998E-3</c:v>
                </c:pt>
                <c:pt idx="125">
                  <c:v>2.3494400011259131E-3</c:v>
                </c:pt>
                <c:pt idx="126">
                  <c:v>3.4844699985114858E-3</c:v>
                </c:pt>
                <c:pt idx="127">
                  <c:v>2.2458200037362985E-3</c:v>
                </c:pt>
                <c:pt idx="128">
                  <c:v>1.6385300041292794E-3</c:v>
                </c:pt>
                <c:pt idx="129">
                  <c:v>1.3941500001237728E-3</c:v>
                </c:pt>
                <c:pt idx="130">
                  <c:v>3.393600054550916E-4</c:v>
                </c:pt>
                <c:pt idx="131">
                  <c:v>3.5362900016480125E-3</c:v>
                </c:pt>
                <c:pt idx="132">
                  <c:v>1.3248119998024777E-2</c:v>
                </c:pt>
                <c:pt idx="133">
                  <c:v>8.5058000040589832E-3</c:v>
                </c:pt>
                <c:pt idx="134">
                  <c:v>6.7820499971276149E-3</c:v>
                </c:pt>
                <c:pt idx="135">
                  <c:v>1.2782049998349976E-2</c:v>
                </c:pt>
                <c:pt idx="136">
                  <c:v>-6.7761800019070506E-3</c:v>
                </c:pt>
                <c:pt idx="137">
                  <c:v>-1.7761799972504377E-3</c:v>
                </c:pt>
                <c:pt idx="138">
                  <c:v>1.7212999955518171E-3</c:v>
                </c:pt>
                <c:pt idx="139">
                  <c:v>-6.9226699997670949E-3</c:v>
                </c:pt>
                <c:pt idx="140">
                  <c:v>2.6298299999325536E-3</c:v>
                </c:pt>
                <c:pt idx="141">
                  <c:v>8.4035600011702627E-3</c:v>
                </c:pt>
                <c:pt idx="142">
                  <c:v>1.823185000102967E-2</c:v>
                </c:pt>
                <c:pt idx="143">
                  <c:v>1.4238039999327157E-2</c:v>
                </c:pt>
                <c:pt idx="144">
                  <c:v>1.2943679997988511E-2</c:v>
                </c:pt>
                <c:pt idx="145">
                  <c:v>1.3943679994554259E-2</c:v>
                </c:pt>
                <c:pt idx="146">
                  <c:v>1.5943679994961713E-2</c:v>
                </c:pt>
                <c:pt idx="147">
                  <c:v>2.3943679996591527E-2</c:v>
                </c:pt>
                <c:pt idx="148">
                  <c:v>7.7417099964804947E-3</c:v>
                </c:pt>
                <c:pt idx="149">
                  <c:v>1.2380180000036489E-2</c:v>
                </c:pt>
                <c:pt idx="150">
                  <c:v>1.1944600002607331E-2</c:v>
                </c:pt>
                <c:pt idx="151">
                  <c:v>1.1128689999168273E-2</c:v>
                </c:pt>
                <c:pt idx="152">
                  <c:v>1.2448270004824735E-2</c:v>
                </c:pt>
                <c:pt idx="153">
                  <c:v>8.6511599947698414E-3</c:v>
                </c:pt>
                <c:pt idx="154">
                  <c:v>1.5227960000629537E-2</c:v>
                </c:pt>
                <c:pt idx="155">
                  <c:v>9.8666600024444051E-3</c:v>
                </c:pt>
                <c:pt idx="156">
                  <c:v>1.0331079996831249E-2</c:v>
                </c:pt>
                <c:pt idx="157">
                  <c:v>1.3523239998903591E-2</c:v>
                </c:pt>
                <c:pt idx="158">
                  <c:v>8.2226899976376444E-3</c:v>
                </c:pt>
                <c:pt idx="159">
                  <c:v>8.6226899948087521E-3</c:v>
                </c:pt>
                <c:pt idx="160">
                  <c:v>1.366445999883581E-2</c:v>
                </c:pt>
                <c:pt idx="161">
                  <c:v>2.7706500040949322E-3</c:v>
                </c:pt>
                <c:pt idx="162">
                  <c:v>1.7805679992306978E-2</c:v>
                </c:pt>
                <c:pt idx="163">
                  <c:v>1.4505129998724442E-2</c:v>
                </c:pt>
                <c:pt idx="164">
                  <c:v>1.8511319998651743E-2</c:v>
                </c:pt>
                <c:pt idx="165">
                  <c:v>7.2045800043269992E-3</c:v>
                </c:pt>
                <c:pt idx="166">
                  <c:v>1.2910219993500505E-2</c:v>
                </c:pt>
                <c:pt idx="167">
                  <c:v>1.80452500062529E-2</c:v>
                </c:pt>
                <c:pt idx="168">
                  <c:v>9.4015100039541721E-3</c:v>
                </c:pt>
                <c:pt idx="169">
                  <c:v>6.788489998143632E-3</c:v>
                </c:pt>
                <c:pt idx="170">
                  <c:v>1.4923519993317313E-2</c:v>
                </c:pt>
                <c:pt idx="171">
                  <c:v>1.0187389998463914E-2</c:v>
                </c:pt>
                <c:pt idx="172">
                  <c:v>4.0221000017481856E-3</c:v>
                </c:pt>
                <c:pt idx="173">
                  <c:v>2.1266399999149144E-3</c:v>
                </c:pt>
                <c:pt idx="174">
                  <c:v>7.2068800000124611E-3</c:v>
                </c:pt>
                <c:pt idx="175">
                  <c:v>1.3563139997131657E-2</c:v>
                </c:pt>
                <c:pt idx="176">
                  <c:v>3.3463139996456448E-2</c:v>
                </c:pt>
                <c:pt idx="177">
                  <c:v>6.3733199931448326E-3</c:v>
                </c:pt>
                <c:pt idx="178">
                  <c:v>1.3147049998224247E-2</c:v>
                </c:pt>
                <c:pt idx="179">
                  <c:v>1.1275339995336253E-2</c:v>
                </c:pt>
                <c:pt idx="180">
                  <c:v>1.3110369996866211E-2</c:v>
                </c:pt>
                <c:pt idx="181">
                  <c:v>1.0987720001139678E-2</c:v>
                </c:pt>
                <c:pt idx="183">
                  <c:v>2.1620229999825824E-2</c:v>
                </c:pt>
                <c:pt idx="185">
                  <c:v>1.3688090002688114E-2</c:v>
                </c:pt>
                <c:pt idx="186">
                  <c:v>1.1355834998539649E-2</c:v>
                </c:pt>
                <c:pt idx="187">
                  <c:v>1.7805010000301991E-2</c:v>
                </c:pt>
                <c:pt idx="188">
                  <c:v>2.4332979999599047E-2</c:v>
                </c:pt>
                <c:pt idx="189">
                  <c:v>2.0173650002107024E-2</c:v>
                </c:pt>
                <c:pt idx="190">
                  <c:v>1.3302489991474431E-2</c:v>
                </c:pt>
                <c:pt idx="191">
                  <c:v>1.1900290002813563E-2</c:v>
                </c:pt>
                <c:pt idx="193">
                  <c:v>1.8382730006123893E-2</c:v>
                </c:pt>
                <c:pt idx="196">
                  <c:v>1.1990939994575456E-2</c:v>
                </c:pt>
                <c:pt idx="198">
                  <c:v>1.8538169999374077E-2</c:v>
                </c:pt>
                <c:pt idx="205">
                  <c:v>1.884583000355633E-2</c:v>
                </c:pt>
                <c:pt idx="207">
                  <c:v>1.1424099997384474E-2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EA-44E9-855C-661EFB4D16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82">
                  <c:v>1.2171925001894124E-2</c:v>
                </c:pt>
                <c:pt idx="197">
                  <c:v>1.4033629995537922E-2</c:v>
                </c:pt>
                <c:pt idx="206">
                  <c:v>1.4747300003364217E-2</c:v>
                </c:pt>
                <c:pt idx="210">
                  <c:v>1.6195079995668493E-2</c:v>
                </c:pt>
                <c:pt idx="211">
                  <c:v>1.6173349999007769E-2</c:v>
                </c:pt>
                <c:pt idx="212">
                  <c:v>1.3701225005206652E-2</c:v>
                </c:pt>
                <c:pt idx="214">
                  <c:v>2.0584954996593297E-2</c:v>
                </c:pt>
                <c:pt idx="215">
                  <c:v>1.2989079899853095E-2</c:v>
                </c:pt>
                <c:pt idx="216">
                  <c:v>1.2953499783179723E-2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EA-44E9-855C-661EFB4D16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84">
                  <c:v>1.4024219999555498E-2</c:v>
                </c:pt>
                <c:pt idx="192">
                  <c:v>1.7297424994467292E-2</c:v>
                </c:pt>
                <c:pt idx="194">
                  <c:v>1.4438004996918608E-2</c:v>
                </c:pt>
                <c:pt idx="199">
                  <c:v>1.3966369995614514E-2</c:v>
                </c:pt>
                <c:pt idx="200">
                  <c:v>1.3465820004057605E-2</c:v>
                </c:pt>
                <c:pt idx="201">
                  <c:v>1.3657864998094738E-2</c:v>
                </c:pt>
                <c:pt idx="202">
                  <c:v>1.410759000282269E-2</c:v>
                </c:pt>
                <c:pt idx="203">
                  <c:v>1.4307590005046222E-2</c:v>
                </c:pt>
                <c:pt idx="204">
                  <c:v>2.0860525000898633E-2</c:v>
                </c:pt>
                <c:pt idx="208">
                  <c:v>1.5762449998874217E-2</c:v>
                </c:pt>
                <c:pt idx="209">
                  <c:v>1.4786179999646265E-2</c:v>
                </c:pt>
                <c:pt idx="213">
                  <c:v>1.4239159994758666E-2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EA-44E9-855C-661EFB4D16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EA-44E9-855C-661EFB4D16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EA-44E9-855C-661EFB4D16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EA-44E9-855C-661EFB4D16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1.7394503044678367E-2</c:v>
                </c:pt>
                <c:pt idx="1">
                  <c:v>1.7349320071668808E-2</c:v>
                </c:pt>
                <c:pt idx="2">
                  <c:v>1.718667793960689E-2</c:v>
                </c:pt>
                <c:pt idx="3">
                  <c:v>1.7186512231881914E-2</c:v>
                </c:pt>
                <c:pt idx="4">
                  <c:v>1.6772684806713671E-2</c:v>
                </c:pt>
                <c:pt idx="5">
                  <c:v>1.6743561674049501E-2</c:v>
                </c:pt>
                <c:pt idx="6">
                  <c:v>1.6737278589477576E-2</c:v>
                </c:pt>
                <c:pt idx="7">
                  <c:v>1.6508629546967704E-2</c:v>
                </c:pt>
                <c:pt idx="8">
                  <c:v>1.6507718154480346E-2</c:v>
                </c:pt>
                <c:pt idx="9">
                  <c:v>1.6506420110634717E-2</c:v>
                </c:pt>
                <c:pt idx="10">
                  <c:v>1.6505122066789089E-2</c:v>
                </c:pt>
                <c:pt idx="11">
                  <c:v>1.6503699742149731E-2</c:v>
                </c:pt>
                <c:pt idx="12">
                  <c:v>1.6502857394547779E-2</c:v>
                </c:pt>
                <c:pt idx="13">
                  <c:v>1.6502802158639453E-2</c:v>
                </c:pt>
                <c:pt idx="14">
                  <c:v>1.6502802158639453E-2</c:v>
                </c:pt>
                <c:pt idx="15">
                  <c:v>1.650274692273113E-2</c:v>
                </c:pt>
                <c:pt idx="16">
                  <c:v>1.6502691686822803E-2</c:v>
                </c:pt>
                <c:pt idx="17">
                  <c:v>1.650263645091448E-2</c:v>
                </c:pt>
                <c:pt idx="18">
                  <c:v>1.6501614586610473E-2</c:v>
                </c:pt>
                <c:pt idx="19">
                  <c:v>1.650155935070215E-2</c:v>
                </c:pt>
                <c:pt idx="20">
                  <c:v>1.6501504114793824E-2</c:v>
                </c:pt>
                <c:pt idx="21">
                  <c:v>1.6490843584487169E-2</c:v>
                </c:pt>
                <c:pt idx="22">
                  <c:v>1.6379405139442197E-2</c:v>
                </c:pt>
                <c:pt idx="23">
                  <c:v>1.6320164627764012E-2</c:v>
                </c:pt>
                <c:pt idx="24">
                  <c:v>1.631892181982671E-2</c:v>
                </c:pt>
                <c:pt idx="25">
                  <c:v>1.628158234579925E-2</c:v>
                </c:pt>
                <c:pt idx="26">
                  <c:v>1.6278599606749718E-2</c:v>
                </c:pt>
                <c:pt idx="27">
                  <c:v>1.6277412034720738E-2</c:v>
                </c:pt>
                <c:pt idx="28">
                  <c:v>1.6257029984548945E-2</c:v>
                </c:pt>
                <c:pt idx="29">
                  <c:v>1.5952652511725986E-2</c:v>
                </c:pt>
                <c:pt idx="30">
                  <c:v>1.5950360221530513E-2</c:v>
                </c:pt>
                <c:pt idx="31">
                  <c:v>1.59502221317597E-2</c:v>
                </c:pt>
                <c:pt idx="32">
                  <c:v>1.5930116261129529E-2</c:v>
                </c:pt>
                <c:pt idx="33">
                  <c:v>1.5930116261129529E-2</c:v>
                </c:pt>
                <c:pt idx="34">
                  <c:v>1.5929950553404557E-2</c:v>
                </c:pt>
                <c:pt idx="35">
                  <c:v>1.5929950553404557E-2</c:v>
                </c:pt>
                <c:pt idx="36">
                  <c:v>1.5929950553404557E-2</c:v>
                </c:pt>
                <c:pt idx="37">
                  <c:v>1.5927851588888219E-2</c:v>
                </c:pt>
                <c:pt idx="38">
                  <c:v>1.5927851588888219E-2</c:v>
                </c:pt>
                <c:pt idx="39">
                  <c:v>1.5927851588888219E-2</c:v>
                </c:pt>
                <c:pt idx="40">
                  <c:v>1.5845632939346984E-2</c:v>
                </c:pt>
                <c:pt idx="41">
                  <c:v>1.5830443064557709E-2</c:v>
                </c:pt>
                <c:pt idx="42">
                  <c:v>1.5830222120924411E-2</c:v>
                </c:pt>
                <c:pt idx="43">
                  <c:v>1.5829145020712077E-2</c:v>
                </c:pt>
                <c:pt idx="44">
                  <c:v>1.5829089784803754E-2</c:v>
                </c:pt>
                <c:pt idx="45">
                  <c:v>1.5828758369353806E-2</c:v>
                </c:pt>
                <c:pt idx="46">
                  <c:v>1.5823041452842204E-2</c:v>
                </c:pt>
                <c:pt idx="47">
                  <c:v>1.5807299218969683E-2</c:v>
                </c:pt>
                <c:pt idx="48">
                  <c:v>1.5802935582212036E-2</c:v>
                </c:pt>
                <c:pt idx="49">
                  <c:v>1.5785204855639823E-2</c:v>
                </c:pt>
                <c:pt idx="50">
                  <c:v>1.5767142713617663E-2</c:v>
                </c:pt>
                <c:pt idx="51">
                  <c:v>1.5762613369135044E-2</c:v>
                </c:pt>
                <c:pt idx="52">
                  <c:v>1.5762392425501745E-2</c:v>
                </c:pt>
                <c:pt idx="53">
                  <c:v>1.5762337189593419E-2</c:v>
                </c:pt>
                <c:pt idx="54">
                  <c:v>1.5755128903557052E-2</c:v>
                </c:pt>
                <c:pt idx="55">
                  <c:v>1.5750599559074433E-2</c:v>
                </c:pt>
                <c:pt idx="56">
                  <c:v>1.5745628327325213E-2</c:v>
                </c:pt>
                <c:pt idx="57">
                  <c:v>1.5743695070533852E-2</c:v>
                </c:pt>
                <c:pt idx="58">
                  <c:v>1.5743474126900553E-2</c:v>
                </c:pt>
                <c:pt idx="59">
                  <c:v>1.5741264690567566E-2</c:v>
                </c:pt>
                <c:pt idx="60">
                  <c:v>1.5741098982842594E-2</c:v>
                </c:pt>
                <c:pt idx="61">
                  <c:v>1.5741043746934268E-2</c:v>
                </c:pt>
                <c:pt idx="62">
                  <c:v>1.5739745703088639E-2</c:v>
                </c:pt>
                <c:pt idx="63">
                  <c:v>1.5738558131059659E-2</c:v>
                </c:pt>
                <c:pt idx="64">
                  <c:v>1.5726875736448997E-2</c:v>
                </c:pt>
                <c:pt idx="65">
                  <c:v>1.5723313020362058E-2</c:v>
                </c:pt>
                <c:pt idx="66">
                  <c:v>1.5723257784453732E-2</c:v>
                </c:pt>
                <c:pt idx="67">
                  <c:v>1.5722291156058051E-2</c:v>
                </c:pt>
                <c:pt idx="68">
                  <c:v>1.5722125448333079E-2</c:v>
                </c:pt>
                <c:pt idx="69">
                  <c:v>1.572190450469978E-2</c:v>
                </c:pt>
                <c:pt idx="70">
                  <c:v>1.5718452260429488E-2</c:v>
                </c:pt>
                <c:pt idx="71">
                  <c:v>1.5718452260429488E-2</c:v>
                </c:pt>
                <c:pt idx="72">
                  <c:v>1.5718452260429488E-2</c:v>
                </c:pt>
                <c:pt idx="73">
                  <c:v>1.5718452260429488E-2</c:v>
                </c:pt>
                <c:pt idx="74">
                  <c:v>1.5706769865818825E-2</c:v>
                </c:pt>
                <c:pt idx="75">
                  <c:v>1.5706659394002176E-2</c:v>
                </c:pt>
                <c:pt idx="76">
                  <c:v>1.5705527057881523E-2</c:v>
                </c:pt>
                <c:pt idx="77">
                  <c:v>1.5705527057881523E-2</c:v>
                </c:pt>
                <c:pt idx="78">
                  <c:v>1.5696993110045365E-2</c:v>
                </c:pt>
                <c:pt idx="79">
                  <c:v>1.5695916009833034E-2</c:v>
                </c:pt>
                <c:pt idx="80">
                  <c:v>1.5695750302108059E-2</c:v>
                </c:pt>
                <c:pt idx="81">
                  <c:v>1.5684012671589073E-2</c:v>
                </c:pt>
                <c:pt idx="82">
                  <c:v>1.5681637527531114E-2</c:v>
                </c:pt>
                <c:pt idx="83">
                  <c:v>1.5676887239415193E-2</c:v>
                </c:pt>
                <c:pt idx="84">
                  <c:v>1.5675533959661241E-2</c:v>
                </c:pt>
                <c:pt idx="85">
                  <c:v>1.5666116237291888E-2</c:v>
                </c:pt>
                <c:pt idx="86">
                  <c:v>1.5662498285296624E-2</c:v>
                </c:pt>
                <c:pt idx="87">
                  <c:v>1.5661310713267644E-2</c:v>
                </c:pt>
                <c:pt idx="88">
                  <c:v>1.5661089769634345E-2</c:v>
                </c:pt>
                <c:pt idx="89">
                  <c:v>1.5660288848963637E-2</c:v>
                </c:pt>
                <c:pt idx="90">
                  <c:v>1.5660288848963637E-2</c:v>
                </c:pt>
                <c:pt idx="91">
                  <c:v>1.5660288848963637E-2</c:v>
                </c:pt>
                <c:pt idx="92">
                  <c:v>1.5660288848963637E-2</c:v>
                </c:pt>
                <c:pt idx="93">
                  <c:v>1.5660288848963637E-2</c:v>
                </c:pt>
                <c:pt idx="94">
                  <c:v>1.5659266984659633E-2</c:v>
                </c:pt>
                <c:pt idx="95">
                  <c:v>1.5642337178758129E-2</c:v>
                </c:pt>
                <c:pt idx="96">
                  <c:v>1.5642337178758129E-2</c:v>
                </c:pt>
                <c:pt idx="97">
                  <c:v>1.5638719226762864E-2</c:v>
                </c:pt>
                <c:pt idx="98">
                  <c:v>1.5635322218400898E-2</c:v>
                </c:pt>
                <c:pt idx="99">
                  <c:v>1.5635322218400898E-2</c:v>
                </c:pt>
                <c:pt idx="100">
                  <c:v>1.5623253172431963E-2</c:v>
                </c:pt>
                <c:pt idx="101">
                  <c:v>1.5622120836311308E-2</c:v>
                </c:pt>
                <c:pt idx="102">
                  <c:v>1.5622120836311308E-2</c:v>
                </c:pt>
                <c:pt idx="103">
                  <c:v>1.5620822792465679E-2</c:v>
                </c:pt>
                <c:pt idx="104">
                  <c:v>1.5620822792465679E-2</c:v>
                </c:pt>
                <c:pt idx="105">
                  <c:v>1.5618723827949342E-2</c:v>
                </c:pt>
                <c:pt idx="106">
                  <c:v>1.5618668592041017E-2</c:v>
                </c:pt>
                <c:pt idx="107">
                  <c:v>1.5618668592041017E-2</c:v>
                </c:pt>
                <c:pt idx="108">
                  <c:v>1.5618668592041017E-2</c:v>
                </c:pt>
                <c:pt idx="109">
                  <c:v>1.5618668592041017E-2</c:v>
                </c:pt>
                <c:pt idx="110">
                  <c:v>1.5618558120224368E-2</c:v>
                </c:pt>
                <c:pt idx="111">
                  <c:v>1.5618558120224368E-2</c:v>
                </c:pt>
                <c:pt idx="112">
                  <c:v>1.5618558120224368E-2</c:v>
                </c:pt>
                <c:pt idx="113">
                  <c:v>1.5618558120224368E-2</c:v>
                </c:pt>
                <c:pt idx="114">
                  <c:v>1.5618558120224368E-2</c:v>
                </c:pt>
                <c:pt idx="115">
                  <c:v>1.5618558120224368E-2</c:v>
                </c:pt>
                <c:pt idx="116">
                  <c:v>1.5615050640045753E-2</c:v>
                </c:pt>
                <c:pt idx="117">
                  <c:v>1.5614995404137428E-2</c:v>
                </c:pt>
                <c:pt idx="118">
                  <c:v>1.5603036829985142E-2</c:v>
                </c:pt>
                <c:pt idx="119">
                  <c:v>1.5598397013685872E-2</c:v>
                </c:pt>
                <c:pt idx="120">
                  <c:v>1.5593757197386602E-2</c:v>
                </c:pt>
                <c:pt idx="121">
                  <c:v>1.5592403917632648E-2</c:v>
                </c:pt>
                <c:pt idx="122">
                  <c:v>1.5578125435330728E-2</c:v>
                </c:pt>
                <c:pt idx="123">
                  <c:v>1.5575805527181092E-2</c:v>
                </c:pt>
                <c:pt idx="124">
                  <c:v>1.5574673191060437E-2</c:v>
                </c:pt>
                <c:pt idx="125">
                  <c:v>1.5574673191060437E-2</c:v>
                </c:pt>
                <c:pt idx="126">
                  <c:v>1.5573485619031458E-2</c:v>
                </c:pt>
                <c:pt idx="127">
                  <c:v>1.5561471808970847E-2</c:v>
                </c:pt>
                <c:pt idx="128">
                  <c:v>1.5560063293308569E-2</c:v>
                </c:pt>
                <c:pt idx="129">
                  <c:v>1.5540123130403372E-2</c:v>
                </c:pt>
                <c:pt idx="130">
                  <c:v>1.5531810126200512E-2</c:v>
                </c:pt>
                <c:pt idx="131">
                  <c:v>1.5519851552048226E-2</c:v>
                </c:pt>
                <c:pt idx="132">
                  <c:v>1.5516454543686262E-2</c:v>
                </c:pt>
                <c:pt idx="133">
                  <c:v>1.5516233600052963E-2</c:v>
                </c:pt>
                <c:pt idx="134">
                  <c:v>1.5512781355782672E-2</c:v>
                </c:pt>
                <c:pt idx="135">
                  <c:v>1.5512781355782672E-2</c:v>
                </c:pt>
                <c:pt idx="136">
                  <c:v>1.5511759491478667E-2</c:v>
                </c:pt>
                <c:pt idx="137">
                  <c:v>1.5511759491478667E-2</c:v>
                </c:pt>
                <c:pt idx="138">
                  <c:v>1.5501043725263685E-2</c:v>
                </c:pt>
                <c:pt idx="139">
                  <c:v>1.5497094357818472E-2</c:v>
                </c:pt>
                <c:pt idx="140">
                  <c:v>1.5490189869277892E-2</c:v>
                </c:pt>
                <c:pt idx="141">
                  <c:v>1.547602185879262E-2</c:v>
                </c:pt>
                <c:pt idx="142">
                  <c:v>1.5474668579038666E-2</c:v>
                </c:pt>
                <c:pt idx="143">
                  <c:v>1.5473591478826336E-2</c:v>
                </c:pt>
                <c:pt idx="144">
                  <c:v>1.54712715706767E-2</c:v>
                </c:pt>
                <c:pt idx="145">
                  <c:v>1.54712715706767E-2</c:v>
                </c:pt>
                <c:pt idx="146">
                  <c:v>1.54712715706767E-2</c:v>
                </c:pt>
                <c:pt idx="147">
                  <c:v>1.54712715706767E-2</c:v>
                </c:pt>
                <c:pt idx="148">
                  <c:v>1.5461798612399024E-2</c:v>
                </c:pt>
                <c:pt idx="149">
                  <c:v>1.5453319900471191E-2</c:v>
                </c:pt>
                <c:pt idx="150">
                  <c:v>1.5453264664562866E-2</c:v>
                </c:pt>
                <c:pt idx="151">
                  <c:v>1.5452463743892159E-2</c:v>
                </c:pt>
                <c:pt idx="152">
                  <c:v>1.5441471798135554E-2</c:v>
                </c:pt>
                <c:pt idx="153">
                  <c:v>1.5432937850299398E-2</c:v>
                </c:pt>
                <c:pt idx="154">
                  <c:v>1.5430728413966411E-2</c:v>
                </c:pt>
                <c:pt idx="155">
                  <c:v>1.541774797551012E-2</c:v>
                </c:pt>
                <c:pt idx="156">
                  <c:v>1.5417692739601795E-2</c:v>
                </c:pt>
                <c:pt idx="157">
                  <c:v>1.5415041416002213E-2</c:v>
                </c:pt>
                <c:pt idx="158">
                  <c:v>1.5413798608064907E-2</c:v>
                </c:pt>
                <c:pt idx="159">
                  <c:v>1.5413798608064907E-2</c:v>
                </c:pt>
                <c:pt idx="160">
                  <c:v>1.5412776743760901E-2</c:v>
                </c:pt>
                <c:pt idx="161">
                  <c:v>1.5411699643548571E-2</c:v>
                </c:pt>
                <c:pt idx="162">
                  <c:v>1.5410512071519592E-2</c:v>
                </c:pt>
                <c:pt idx="163">
                  <c:v>1.5409269263582286E-2</c:v>
                </c:pt>
                <c:pt idx="164">
                  <c:v>1.5408192163369956E-2</c:v>
                </c:pt>
                <c:pt idx="165">
                  <c:v>1.5408026455644982E-2</c:v>
                </c:pt>
                <c:pt idx="166">
                  <c:v>1.5405706547495348E-2</c:v>
                </c:pt>
                <c:pt idx="167">
                  <c:v>1.5404518975466366E-2</c:v>
                </c:pt>
                <c:pt idx="168">
                  <c:v>1.5396067881492696E-2</c:v>
                </c:pt>
                <c:pt idx="169">
                  <c:v>1.5386733012985831E-2</c:v>
                </c:pt>
                <c:pt idx="170">
                  <c:v>1.5385545440956851E-2</c:v>
                </c:pt>
                <c:pt idx="171">
                  <c:v>1.5384247397111223E-2</c:v>
                </c:pt>
                <c:pt idx="172">
                  <c:v>1.537731529061648E-2</c:v>
                </c:pt>
                <c:pt idx="173">
                  <c:v>1.5372509766592235E-2</c:v>
                </c:pt>
                <c:pt idx="174">
                  <c:v>1.5363009190360396E-2</c:v>
                </c:pt>
                <c:pt idx="175">
                  <c:v>1.5354558096386726E-2</c:v>
                </c:pt>
                <c:pt idx="176">
                  <c:v>1.5354558096386726E-2</c:v>
                </c:pt>
                <c:pt idx="177">
                  <c:v>1.5347432664212846E-2</c:v>
                </c:pt>
                <c:pt idx="178">
                  <c:v>1.5333264653727575E-2</c:v>
                </c:pt>
                <c:pt idx="179">
                  <c:v>1.5331911373973621E-2</c:v>
                </c:pt>
                <c:pt idx="180">
                  <c:v>1.533072380194464E-2</c:v>
                </c:pt>
                <c:pt idx="181">
                  <c:v>1.5329757173548959E-2</c:v>
                </c:pt>
                <c:pt idx="182">
                  <c:v>1.5326705389614023E-2</c:v>
                </c:pt>
                <c:pt idx="183">
                  <c:v>1.5317853835304998E-2</c:v>
                </c:pt>
                <c:pt idx="184">
                  <c:v>1.531180550334345E-2</c:v>
                </c:pt>
                <c:pt idx="185">
                  <c:v>1.5310507459497821E-2</c:v>
                </c:pt>
                <c:pt idx="186">
                  <c:v>1.5305411946954872E-2</c:v>
                </c:pt>
                <c:pt idx="187">
                  <c:v>1.5303547735048915E-2</c:v>
                </c:pt>
                <c:pt idx="188">
                  <c:v>1.5296449920829198E-2</c:v>
                </c:pt>
                <c:pt idx="189">
                  <c:v>1.5292942440650584E-2</c:v>
                </c:pt>
                <c:pt idx="190">
                  <c:v>1.5292831968833935E-2</c:v>
                </c:pt>
                <c:pt idx="191">
                  <c:v>1.5287860737084717E-2</c:v>
                </c:pt>
                <c:pt idx="192">
                  <c:v>1.5283897560662422E-2</c:v>
                </c:pt>
                <c:pt idx="193">
                  <c:v>1.5283331392602096E-2</c:v>
                </c:pt>
                <c:pt idx="194">
                  <c:v>1.5270143819489585E-2</c:v>
                </c:pt>
                <c:pt idx="195">
                  <c:v>1.5269039101323094E-2</c:v>
                </c:pt>
                <c:pt idx="196">
                  <c:v>1.526673300215054E-2</c:v>
                </c:pt>
                <c:pt idx="197">
                  <c:v>1.5247704231732698E-2</c:v>
                </c:pt>
                <c:pt idx="198">
                  <c:v>1.5242898707708454E-2</c:v>
                </c:pt>
                <c:pt idx="199">
                  <c:v>1.5231299166960279E-2</c:v>
                </c:pt>
                <c:pt idx="200">
                  <c:v>1.5230056359022975E-2</c:v>
                </c:pt>
                <c:pt idx="201">
                  <c:v>1.5229655898687621E-2</c:v>
                </c:pt>
                <c:pt idx="202">
                  <c:v>1.5229034494718968E-2</c:v>
                </c:pt>
                <c:pt idx="203">
                  <c:v>1.5229034494718968E-2</c:v>
                </c:pt>
                <c:pt idx="204">
                  <c:v>1.5225623677379922E-2</c:v>
                </c:pt>
                <c:pt idx="205">
                  <c:v>1.5225057509319594E-2</c:v>
                </c:pt>
                <c:pt idx="206">
                  <c:v>1.5208293411143064E-2</c:v>
                </c:pt>
                <c:pt idx="207">
                  <c:v>1.5206083974810079E-2</c:v>
                </c:pt>
                <c:pt idx="208">
                  <c:v>1.5202355550998164E-2</c:v>
                </c:pt>
                <c:pt idx="209">
                  <c:v>1.5188187540512894E-2</c:v>
                </c:pt>
                <c:pt idx="210">
                  <c:v>1.5185701924638284E-2</c:v>
                </c:pt>
                <c:pt idx="211">
                  <c:v>1.5166728390128769E-2</c:v>
                </c:pt>
                <c:pt idx="212">
                  <c:v>1.504141192311723E-2</c:v>
                </c:pt>
                <c:pt idx="213">
                  <c:v>1.5024192128697021E-2</c:v>
                </c:pt>
                <c:pt idx="214">
                  <c:v>1.4999625958469634E-2</c:v>
                </c:pt>
                <c:pt idx="215">
                  <c:v>1.4870857247187806E-2</c:v>
                </c:pt>
                <c:pt idx="216">
                  <c:v>1.487080201127948E-2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EA-44E9-855C-661EFB4D160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95">
                  <c:v>5.8426404997589998E-2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EA-44E9-855C-661EFB4D1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176088"/>
        <c:axId val="1"/>
      </c:scatterChart>
      <c:valAx>
        <c:axId val="720176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0574835552964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82716049382713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176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0126697125822"/>
          <c:y val="0.92024539877300615"/>
          <c:w val="0.742285084734778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628650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CF49A6E-A6F4-8363-1F77-E745757D0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1BEFB8D-D507-B8F0-882B-CAA29AD9A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bav-astro.de/sfs/BAVM_link.php?BAVMnr=238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vsolj.cetus-net.org/no44.pdf" TargetMode="External"/><Relationship Id="rId17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bav-astro.de/sfs/BAVM_link.php?BAVMnr=152" TargetMode="External"/><Relationship Id="rId16" Type="http://schemas.openxmlformats.org/officeDocument/2006/relationships/hyperlink" Target="http://www.konkoly.hu/cgi-bin/IBVS?5713" TargetMode="External"/><Relationship Id="rId20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vsolj.cetus-net.org/no44.pdf" TargetMode="External"/><Relationship Id="rId5" Type="http://schemas.openxmlformats.org/officeDocument/2006/relationships/hyperlink" Target="http://www.konkoly.hu/cgi-bin/IBVS?5502" TargetMode="External"/><Relationship Id="rId15" Type="http://schemas.openxmlformats.org/officeDocument/2006/relationships/hyperlink" Target="http://www.bav-astro.de/sfs/BAVM_link.php?BAVMnr=186" TargetMode="External"/><Relationship Id="rId10" Type="http://schemas.openxmlformats.org/officeDocument/2006/relationships/hyperlink" Target="http://vsolj.cetus-net.org/no44.pdf" TargetMode="External"/><Relationship Id="rId19" Type="http://schemas.openxmlformats.org/officeDocument/2006/relationships/hyperlink" Target="http://www.bav-astro.de/sfs/BAVM_link.php?BAVMnr=201" TargetMode="External"/><Relationship Id="rId4" Type="http://schemas.openxmlformats.org/officeDocument/2006/relationships/hyperlink" Target="http://vsolj.cetus-net.org/no42.pdf" TargetMode="External"/><Relationship Id="rId9" Type="http://schemas.openxmlformats.org/officeDocument/2006/relationships/hyperlink" Target="http://vsolj.cetus-net.org/no44.pdf" TargetMode="External"/><Relationship Id="rId14" Type="http://schemas.openxmlformats.org/officeDocument/2006/relationships/hyperlink" Target="http://var.astro.cz/oejv/issues/oejv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8"/>
  <sheetViews>
    <sheetView tabSelected="1" workbookViewId="0">
      <pane xSplit="14" ySplit="22" topLeftCell="O22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2</v>
      </c>
    </row>
    <row r="2" spans="1:6">
      <c r="A2" t="s">
        <v>27</v>
      </c>
      <c r="B2" s="10" t="s">
        <v>128</v>
      </c>
    </row>
    <row r="4" spans="1:6" ht="14.25" thickTop="1" thickBot="1">
      <c r="A4" s="5" t="s">
        <v>3</v>
      </c>
      <c r="C4" s="2">
        <v>41117.417000000001</v>
      </c>
      <c r="D4" s="3">
        <v>0.48771778999999998</v>
      </c>
    </row>
    <row r="5" spans="1:6" ht="13.5" thickTop="1">
      <c r="A5" s="11" t="s">
        <v>129</v>
      </c>
      <c r="B5" s="12"/>
      <c r="C5" s="13">
        <v>-9.5</v>
      </c>
      <c r="D5" s="12" t="s">
        <v>130</v>
      </c>
    </row>
    <row r="6" spans="1:6">
      <c r="A6" s="5" t="s">
        <v>4</v>
      </c>
    </row>
    <row r="7" spans="1:6">
      <c r="A7" t="s">
        <v>5</v>
      </c>
      <c r="C7">
        <f>+C4</f>
        <v>41117.417000000001</v>
      </c>
    </row>
    <row r="8" spans="1:6">
      <c r="A8" t="s">
        <v>6</v>
      </c>
      <c r="C8">
        <f>+D4</f>
        <v>0.48771778999999998</v>
      </c>
    </row>
    <row r="9" spans="1:6">
      <c r="A9" s="27" t="s">
        <v>134</v>
      </c>
      <c r="B9" s="28">
        <v>200</v>
      </c>
      <c r="C9" s="16" t="str">
        <f>"F"&amp;B9</f>
        <v>F200</v>
      </c>
      <c r="D9" s="17" t="str">
        <f>"G"&amp;B9</f>
        <v>G200</v>
      </c>
    </row>
    <row r="10" spans="1:6" ht="13.5" thickBot="1">
      <c r="A10" s="12"/>
      <c r="B10" s="12"/>
      <c r="C10" s="4" t="s">
        <v>23</v>
      </c>
      <c r="D10" s="4" t="s">
        <v>24</v>
      </c>
      <c r="E10" s="12"/>
    </row>
    <row r="11" spans="1:6">
      <c r="A11" s="12" t="s">
        <v>19</v>
      </c>
      <c r="B11" s="12"/>
      <c r="C11" s="14">
        <f ca="1">INTERCEPT(INDIRECT($D$9):G992,INDIRECT($C$9):F992)</f>
        <v>1.5929950553404557E-2</v>
      </c>
      <c r="D11" s="15"/>
      <c r="E11" s="12"/>
    </row>
    <row r="12" spans="1:6">
      <c r="A12" s="12" t="s">
        <v>20</v>
      </c>
      <c r="B12" s="12"/>
      <c r="C12" s="14">
        <f ca="1">SLOPE(INDIRECT($D$9):G992,INDIRECT($C$9):F992)</f>
        <v>-2.7617954162322709E-8</v>
      </c>
      <c r="D12" s="15"/>
      <c r="E12" s="12"/>
    </row>
    <row r="13" spans="1:6">
      <c r="A13" s="12" t="s">
        <v>22</v>
      </c>
      <c r="B13" s="12"/>
      <c r="C13" s="15" t="s">
        <v>17</v>
      </c>
    </row>
    <row r="14" spans="1:6">
      <c r="A14" s="12"/>
      <c r="B14" s="12"/>
      <c r="C14" s="12"/>
    </row>
    <row r="15" spans="1:6">
      <c r="A15" s="18" t="s">
        <v>21</v>
      </c>
      <c r="B15" s="12"/>
      <c r="C15" s="19">
        <f ca="1">(C7+C11)+(C8+C12)*INT(MAX(F21:F3533))</f>
        <v>59821.409117302013</v>
      </c>
      <c r="E15" s="20" t="s">
        <v>140</v>
      </c>
      <c r="F15" s="13">
        <v>1</v>
      </c>
    </row>
    <row r="16" spans="1:6">
      <c r="A16" s="22" t="s">
        <v>7</v>
      </c>
      <c r="B16" s="12"/>
      <c r="C16" s="23">
        <f ca="1">+C8+C12</f>
        <v>0.48771776238204584</v>
      </c>
      <c r="E16" s="20" t="s">
        <v>131</v>
      </c>
      <c r="F16" s="21">
        <f ca="1">NOW()+15018.5+$C$5/24</f>
        <v>60177.787629745369</v>
      </c>
    </row>
    <row r="17" spans="1:21" ht="13.5" thickBot="1">
      <c r="A17" s="20" t="s">
        <v>125</v>
      </c>
      <c r="B17" s="12"/>
      <c r="C17" s="12">
        <f>COUNT(C21:C2191)</f>
        <v>217</v>
      </c>
      <c r="E17" s="20" t="s">
        <v>141</v>
      </c>
      <c r="F17" s="21">
        <f ca="1">ROUND(2*(F16-$C$7)/$C$8,0)/2+F15</f>
        <v>39081.5</v>
      </c>
    </row>
    <row r="18" spans="1:21" ht="14.25" thickTop="1" thickBot="1">
      <c r="A18" s="22" t="s">
        <v>8</v>
      </c>
      <c r="B18" s="12"/>
      <c r="C18" s="25">
        <f ca="1">+C15</f>
        <v>59821.409117302013</v>
      </c>
      <c r="D18" s="26">
        <f ca="1">+C16</f>
        <v>0.48771776238204584</v>
      </c>
      <c r="E18" s="20" t="s">
        <v>132</v>
      </c>
      <c r="F18" s="17">
        <f ca="1">ROUND(2*(F16-$C$15)/$C$16,0)/2+F15</f>
        <v>731.5</v>
      </c>
    </row>
    <row r="19" spans="1:21" ht="13.5" thickTop="1">
      <c r="E19" s="20" t="s">
        <v>133</v>
      </c>
      <c r="F19" s="24">
        <f ca="1">+$C$15+$C$16*F18-15018.5-$C$5/24</f>
        <v>45160.070493817817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152</v>
      </c>
      <c r="I20" s="7" t="s">
        <v>138</v>
      </c>
      <c r="J20" s="7" t="s">
        <v>149</v>
      </c>
      <c r="K20" s="7" t="s">
        <v>139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75" t="s">
        <v>1</v>
      </c>
    </row>
    <row r="21" spans="1:21" s="29" customFormat="1" ht="12.75" customHeight="1">
      <c r="A21" s="65" t="s">
        <v>164</v>
      </c>
      <c r="B21" s="66" t="s">
        <v>120</v>
      </c>
      <c r="C21" s="65">
        <v>15254.34</v>
      </c>
      <c r="D21" s="65" t="s">
        <v>138</v>
      </c>
      <c r="E21" s="9">
        <f t="shared" ref="E21:E84" si="0">+(C21-C$7)/C$8</f>
        <v>-53028.775103733664</v>
      </c>
      <c r="F21" s="29">
        <f t="shared" ref="F21:F84" si="1">ROUND(2*E21,0)/2</f>
        <v>-53029</v>
      </c>
      <c r="G21" s="29">
        <f t="shared" ref="G21:G52" si="2">+C21-(C$7+F21*C$8)</f>
        <v>0.10968590999982553</v>
      </c>
      <c r="I21" s="29">
        <f>+G21</f>
        <v>0.10968590999982553</v>
      </c>
      <c r="O21" s="29">
        <f t="shared" ref="O21:O84" ca="1" si="3">+C$11+C$12*F21</f>
        <v>1.7394503044678367E-2</v>
      </c>
      <c r="Q21" s="31">
        <f t="shared" ref="Q21:Q84" si="4">+C21-15018.5</f>
        <v>235.84000000000015</v>
      </c>
    </row>
    <row r="22" spans="1:21" s="29" customFormat="1" ht="12.75" customHeight="1">
      <c r="A22" s="65" t="s">
        <v>164</v>
      </c>
      <c r="B22" s="66" t="s">
        <v>120</v>
      </c>
      <c r="C22" s="65">
        <v>16052.21</v>
      </c>
      <c r="D22" s="65" t="s">
        <v>138</v>
      </c>
      <c r="E22" s="9">
        <f t="shared" si="0"/>
        <v>-51392.849541125011</v>
      </c>
      <c r="F22" s="29">
        <f t="shared" si="1"/>
        <v>-51393</v>
      </c>
      <c r="G22" s="29">
        <f t="shared" si="2"/>
        <v>7.3381469996093074E-2</v>
      </c>
      <c r="I22" s="29">
        <f>+G22</f>
        <v>7.3381469996093074E-2</v>
      </c>
      <c r="O22" s="29">
        <f t="shared" ca="1" si="3"/>
        <v>1.7349320071668808E-2</v>
      </c>
      <c r="Q22" s="31">
        <f t="shared" si="4"/>
        <v>1033.7099999999991</v>
      </c>
    </row>
    <row r="23" spans="1:21" s="29" customFormat="1" ht="12.75" customHeight="1">
      <c r="A23" s="65" t="s">
        <v>164</v>
      </c>
      <c r="B23" s="66" t="s">
        <v>123</v>
      </c>
      <c r="C23" s="65">
        <v>18924.3</v>
      </c>
      <c r="D23" s="65" t="s">
        <v>138</v>
      </c>
      <c r="E23" s="9">
        <f t="shared" si="0"/>
        <v>-45504.013704318648</v>
      </c>
      <c r="F23" s="29">
        <f t="shared" si="1"/>
        <v>-45504</v>
      </c>
      <c r="G23" s="29">
        <f t="shared" si="2"/>
        <v>-6.6838400016422383E-3</v>
      </c>
      <c r="I23" s="29">
        <f>+G23</f>
        <v>-6.6838400016422383E-3</v>
      </c>
      <c r="O23" s="29">
        <f t="shared" ca="1" si="3"/>
        <v>1.718667793960689E-2</v>
      </c>
      <c r="Q23" s="31">
        <f t="shared" si="4"/>
        <v>3905.7999999999993</v>
      </c>
    </row>
    <row r="24" spans="1:21" s="29" customFormat="1" ht="12.75" customHeight="1">
      <c r="A24" s="65" t="s">
        <v>164</v>
      </c>
      <c r="B24" s="66" t="s">
        <v>123</v>
      </c>
      <c r="C24" s="65">
        <v>18927.330000000002</v>
      </c>
      <c r="D24" s="65" t="s">
        <v>138</v>
      </c>
      <c r="E24" s="9">
        <f t="shared" si="0"/>
        <v>-45497.801095178424</v>
      </c>
      <c r="F24" s="29">
        <f t="shared" si="1"/>
        <v>-45498</v>
      </c>
      <c r="G24" s="29">
        <f t="shared" si="2"/>
        <v>9.7009419998357771E-2</v>
      </c>
      <c r="I24" s="29">
        <f>+G24</f>
        <v>9.7009419998357771E-2</v>
      </c>
      <c r="O24" s="29">
        <f t="shared" ca="1" si="3"/>
        <v>1.7186512231881914E-2</v>
      </c>
      <c r="Q24" s="31">
        <f t="shared" si="4"/>
        <v>3908.8300000000017</v>
      </c>
    </row>
    <row r="25" spans="1:21" s="29" customFormat="1" ht="12.75" customHeight="1">
      <c r="A25" s="65" t="s">
        <v>164</v>
      </c>
      <c r="B25" s="66" t="s">
        <v>120</v>
      </c>
      <c r="C25" s="65">
        <v>26235.279999999999</v>
      </c>
      <c r="D25" s="65" t="s">
        <v>138</v>
      </c>
      <c r="E25" s="9">
        <f t="shared" si="0"/>
        <v>-30513.828499058858</v>
      </c>
      <c r="F25" s="29">
        <f t="shared" si="1"/>
        <v>-30514</v>
      </c>
      <c r="G25" s="29">
        <f t="shared" si="2"/>
        <v>8.3644059996004216E-2</v>
      </c>
      <c r="I25" s="29">
        <f>+G25</f>
        <v>8.3644059996004216E-2</v>
      </c>
      <c r="O25" s="29">
        <f t="shared" ca="1" si="3"/>
        <v>1.6772684806713671E-2</v>
      </c>
      <c r="Q25" s="31">
        <f t="shared" si="4"/>
        <v>11216.779999999999</v>
      </c>
    </row>
    <row r="26" spans="1:21" s="29" customFormat="1" ht="12.75" customHeight="1">
      <c r="A26" s="65" t="s">
        <v>181</v>
      </c>
      <c r="B26" s="66" t="s">
        <v>120</v>
      </c>
      <c r="C26" s="65">
        <v>26749.401000000002</v>
      </c>
      <c r="D26" s="65" t="s">
        <v>138</v>
      </c>
      <c r="E26" s="9">
        <f t="shared" si="0"/>
        <v>-29459.69225358788</v>
      </c>
      <c r="F26" s="29">
        <f t="shared" si="1"/>
        <v>-29459.5</v>
      </c>
      <c r="G26" s="29">
        <f t="shared" si="2"/>
        <v>-9.3765494999388466E-2</v>
      </c>
      <c r="H26" s="29">
        <f>+G26</f>
        <v>-9.3765494999388466E-2</v>
      </c>
      <c r="O26" s="29">
        <f t="shared" ca="1" si="3"/>
        <v>1.6743561674049501E-2</v>
      </c>
      <c r="Q26" s="31">
        <f t="shared" si="4"/>
        <v>11730.901000000002</v>
      </c>
    </row>
    <row r="27" spans="1:21" s="29" customFormat="1" ht="12.75" customHeight="1">
      <c r="A27" s="65" t="s">
        <v>181</v>
      </c>
      <c r="B27" s="66" t="s">
        <v>123</v>
      </c>
      <c r="C27" s="65">
        <v>26860.427</v>
      </c>
      <c r="D27" s="65" t="s">
        <v>138</v>
      </c>
      <c r="E27" s="9">
        <f t="shared" si="0"/>
        <v>-29232.048312201205</v>
      </c>
      <c r="F27" s="29">
        <f t="shared" si="1"/>
        <v>-29232</v>
      </c>
      <c r="G27" s="29">
        <f t="shared" si="2"/>
        <v>-2.3562720001791604E-2</v>
      </c>
      <c r="H27" s="29">
        <f>+G27</f>
        <v>-2.3562720001791604E-2</v>
      </c>
      <c r="O27" s="29">
        <f t="shared" ca="1" si="3"/>
        <v>1.6737278589477576E-2</v>
      </c>
      <c r="Q27" s="31">
        <f t="shared" si="4"/>
        <v>11841.927</v>
      </c>
    </row>
    <row r="28" spans="1:21" s="29" customFormat="1" ht="12.75" customHeight="1">
      <c r="A28" s="65" t="s">
        <v>190</v>
      </c>
      <c r="B28" s="66" t="s">
        <v>123</v>
      </c>
      <c r="C28" s="65">
        <v>30898.276000000002</v>
      </c>
      <c r="D28" s="65" t="s">
        <v>138</v>
      </c>
      <c r="E28" s="9">
        <f t="shared" si="0"/>
        <v>-20952.979795959462</v>
      </c>
      <c r="F28" s="29">
        <f t="shared" si="1"/>
        <v>-20953</v>
      </c>
      <c r="G28" s="29">
        <f t="shared" si="2"/>
        <v>9.8538700003700797E-3</v>
      </c>
      <c r="I28" s="29">
        <f>+G28</f>
        <v>9.8538700003700797E-3</v>
      </c>
      <c r="O28" s="29">
        <f t="shared" ca="1" si="3"/>
        <v>1.6508629546967704E-2</v>
      </c>
      <c r="Q28" s="31">
        <f t="shared" si="4"/>
        <v>15879.776000000002</v>
      </c>
    </row>
    <row r="29" spans="1:21" s="29" customFormat="1" ht="12.75" customHeight="1">
      <c r="A29" s="65" t="s">
        <v>190</v>
      </c>
      <c r="B29" s="66" t="s">
        <v>123</v>
      </c>
      <c r="C29" s="65">
        <v>30914.374</v>
      </c>
      <c r="D29" s="65" t="s">
        <v>138</v>
      </c>
      <c r="E29" s="9">
        <f t="shared" si="0"/>
        <v>-20919.973003240259</v>
      </c>
      <c r="F29" s="29">
        <f t="shared" si="1"/>
        <v>-20920</v>
      </c>
      <c r="G29" s="29">
        <f t="shared" si="2"/>
        <v>1.316679999945336E-2</v>
      </c>
      <c r="I29" s="29">
        <f>+G29</f>
        <v>1.316679999945336E-2</v>
      </c>
      <c r="O29" s="29">
        <f t="shared" ca="1" si="3"/>
        <v>1.6507718154480346E-2</v>
      </c>
      <c r="Q29" s="31">
        <f t="shared" si="4"/>
        <v>15895.874</v>
      </c>
    </row>
    <row r="30" spans="1:21" s="29" customFormat="1" ht="12.75" customHeight="1">
      <c r="A30" s="65" t="s">
        <v>190</v>
      </c>
      <c r="B30" s="66" t="s">
        <v>123</v>
      </c>
      <c r="C30" s="65">
        <v>30937.296999999999</v>
      </c>
      <c r="D30" s="65" t="s">
        <v>138</v>
      </c>
      <c r="E30" s="9">
        <f t="shared" si="0"/>
        <v>-20872.972462210171</v>
      </c>
      <c r="F30" s="29">
        <f t="shared" si="1"/>
        <v>-20873</v>
      </c>
      <c r="G30" s="29">
        <f t="shared" si="2"/>
        <v>1.3430669998342637E-2</v>
      </c>
      <c r="I30" s="29">
        <f>+G30</f>
        <v>1.3430669998342637E-2</v>
      </c>
      <c r="O30" s="29">
        <f t="shared" ca="1" si="3"/>
        <v>1.6506420110634717E-2</v>
      </c>
      <c r="Q30" s="31">
        <f t="shared" si="4"/>
        <v>15918.796999999999</v>
      </c>
    </row>
    <row r="31" spans="1:21" s="29" customFormat="1" ht="12.75" customHeight="1">
      <c r="A31" s="65" t="s">
        <v>190</v>
      </c>
      <c r="B31" s="66" t="s">
        <v>123</v>
      </c>
      <c r="C31" s="65">
        <v>30960.22</v>
      </c>
      <c r="D31" s="65" t="s">
        <v>138</v>
      </c>
      <c r="E31" s="9">
        <f t="shared" si="0"/>
        <v>-20825.971921180077</v>
      </c>
      <c r="F31" s="29">
        <f t="shared" si="1"/>
        <v>-20826</v>
      </c>
      <c r="G31" s="29">
        <f t="shared" si="2"/>
        <v>1.3694540000869893E-2</v>
      </c>
      <c r="I31" s="29">
        <f>+G31</f>
        <v>1.3694540000869893E-2</v>
      </c>
      <c r="O31" s="29">
        <f t="shared" ca="1" si="3"/>
        <v>1.6505122066789089E-2</v>
      </c>
      <c r="Q31" s="31">
        <f t="shared" si="4"/>
        <v>15941.720000000001</v>
      </c>
    </row>
    <row r="32" spans="1:21" s="29" customFormat="1" ht="12.75" customHeight="1">
      <c r="A32" s="65" t="s">
        <v>202</v>
      </c>
      <c r="B32" s="66" t="s">
        <v>120</v>
      </c>
      <c r="C32" s="65">
        <v>30985.344000000001</v>
      </c>
      <c r="D32" s="65" t="s">
        <v>138</v>
      </c>
      <c r="E32" s="9">
        <f t="shared" si="0"/>
        <v>-20774.458524467605</v>
      </c>
      <c r="F32" s="29">
        <f t="shared" si="1"/>
        <v>-20774.5</v>
      </c>
      <c r="G32" s="29">
        <f t="shared" si="2"/>
        <v>2.022835499883513E-2</v>
      </c>
      <c r="H32" s="29">
        <f>+G32</f>
        <v>2.022835499883513E-2</v>
      </c>
      <c r="O32" s="29">
        <f t="shared" ca="1" si="3"/>
        <v>1.6503699742149731E-2</v>
      </c>
      <c r="Q32" s="31">
        <f t="shared" si="4"/>
        <v>15966.844000000001</v>
      </c>
    </row>
    <row r="33" spans="1:17" s="29" customFormat="1" ht="12.75" customHeight="1">
      <c r="A33" s="65" t="s">
        <v>202</v>
      </c>
      <c r="B33" s="66" t="s">
        <v>123</v>
      </c>
      <c r="C33" s="65">
        <v>31000.212</v>
      </c>
      <c r="D33" s="65" t="s">
        <v>138</v>
      </c>
      <c r="E33" s="9">
        <f t="shared" si="0"/>
        <v>-20743.973681993437</v>
      </c>
      <c r="F33" s="29">
        <f t="shared" si="1"/>
        <v>-20744</v>
      </c>
      <c r="G33" s="29">
        <f t="shared" si="2"/>
        <v>1.2835759996960405E-2</v>
      </c>
      <c r="H33" s="29">
        <f>+G33</f>
        <v>1.2835759996960405E-2</v>
      </c>
      <c r="O33" s="29">
        <f t="shared" ca="1" si="3"/>
        <v>1.6502857394547779E-2</v>
      </c>
      <c r="Q33" s="31">
        <f t="shared" si="4"/>
        <v>15981.712</v>
      </c>
    </row>
    <row r="34" spans="1:17" s="29" customFormat="1" ht="12.75" customHeight="1">
      <c r="A34" s="65" t="s">
        <v>190</v>
      </c>
      <c r="B34" s="66" t="s">
        <v>123</v>
      </c>
      <c r="C34" s="65">
        <v>31001.186000000002</v>
      </c>
      <c r="D34" s="65" t="s">
        <v>138</v>
      </c>
      <c r="E34" s="9">
        <f t="shared" si="0"/>
        <v>-20741.97662545793</v>
      </c>
      <c r="F34" s="29">
        <f t="shared" si="1"/>
        <v>-20742</v>
      </c>
      <c r="G34" s="29">
        <f t="shared" si="2"/>
        <v>1.140017999932752E-2</v>
      </c>
      <c r="I34" s="29">
        <f>+G34</f>
        <v>1.140017999932752E-2</v>
      </c>
      <c r="O34" s="29">
        <f t="shared" ca="1" si="3"/>
        <v>1.6502802158639453E-2</v>
      </c>
      <c r="Q34" s="31">
        <f t="shared" si="4"/>
        <v>15982.686000000002</v>
      </c>
    </row>
    <row r="35" spans="1:17" s="29" customFormat="1" ht="12.75" customHeight="1">
      <c r="A35" s="65" t="s">
        <v>202</v>
      </c>
      <c r="B35" s="66" t="s">
        <v>123</v>
      </c>
      <c r="C35" s="65">
        <v>31001.187000000002</v>
      </c>
      <c r="D35" s="65" t="s">
        <v>138</v>
      </c>
      <c r="E35" s="9">
        <f t="shared" si="0"/>
        <v>-20741.974575091877</v>
      </c>
      <c r="F35" s="29">
        <f t="shared" si="1"/>
        <v>-20742</v>
      </c>
      <c r="G35" s="29">
        <f t="shared" si="2"/>
        <v>1.2400179999531247E-2</v>
      </c>
      <c r="H35" s="29">
        <f>+G35</f>
        <v>1.2400179999531247E-2</v>
      </c>
      <c r="O35" s="29">
        <f t="shared" ca="1" si="3"/>
        <v>1.6502802158639453E-2</v>
      </c>
      <c r="Q35" s="31">
        <f t="shared" si="4"/>
        <v>15982.687000000002</v>
      </c>
    </row>
    <row r="36" spans="1:17" s="29" customFormat="1" ht="12.75" customHeight="1">
      <c r="A36" s="65" t="s">
        <v>190</v>
      </c>
      <c r="B36" s="66" t="s">
        <v>123</v>
      </c>
      <c r="C36" s="65">
        <v>31002.163</v>
      </c>
      <c r="D36" s="65" t="s">
        <v>138</v>
      </c>
      <c r="E36" s="9">
        <f t="shared" si="0"/>
        <v>-20739.973417824272</v>
      </c>
      <c r="F36" s="29">
        <f t="shared" si="1"/>
        <v>-20740</v>
      </c>
      <c r="G36" s="29">
        <f t="shared" si="2"/>
        <v>1.2964599998667836E-2</v>
      </c>
      <c r="I36" s="29">
        <f>+G36</f>
        <v>1.2964599998667836E-2</v>
      </c>
      <c r="O36" s="29">
        <f t="shared" ca="1" si="3"/>
        <v>1.650274692273113E-2</v>
      </c>
      <c r="Q36" s="31">
        <f t="shared" si="4"/>
        <v>15983.663</v>
      </c>
    </row>
    <row r="37" spans="1:17" s="29" customFormat="1" ht="12.75" customHeight="1">
      <c r="A37" s="65" t="s">
        <v>202</v>
      </c>
      <c r="B37" s="66" t="s">
        <v>123</v>
      </c>
      <c r="C37" s="65">
        <v>31003.137999999999</v>
      </c>
      <c r="D37" s="65" t="s">
        <v>138</v>
      </c>
      <c r="E37" s="9">
        <f t="shared" si="0"/>
        <v>-20737.97431092272</v>
      </c>
      <c r="F37" s="29">
        <f t="shared" si="1"/>
        <v>-20738</v>
      </c>
      <c r="G37" s="29">
        <f t="shared" si="2"/>
        <v>1.2529019997600699E-2</v>
      </c>
      <c r="H37" s="29">
        <f>+G37</f>
        <v>1.2529019997600699E-2</v>
      </c>
      <c r="O37" s="29">
        <f t="shared" ca="1" si="3"/>
        <v>1.6502691686822803E-2</v>
      </c>
      <c r="Q37" s="31">
        <f t="shared" si="4"/>
        <v>15984.637999999999</v>
      </c>
    </row>
    <row r="38" spans="1:17" s="29" customFormat="1" ht="12.75" customHeight="1">
      <c r="A38" s="65" t="s">
        <v>202</v>
      </c>
      <c r="B38" s="66" t="s">
        <v>123</v>
      </c>
      <c r="C38" s="65">
        <v>31004.117999999999</v>
      </c>
      <c r="D38" s="65" t="s">
        <v>138</v>
      </c>
      <c r="E38" s="9">
        <f t="shared" si="0"/>
        <v>-20735.964952190905</v>
      </c>
      <c r="F38" s="29">
        <f t="shared" si="1"/>
        <v>-20736</v>
      </c>
      <c r="G38" s="29">
        <f t="shared" si="2"/>
        <v>1.7093439997552196E-2</v>
      </c>
      <c r="H38" s="29">
        <f>+G38</f>
        <v>1.7093439997552196E-2</v>
      </c>
      <c r="O38" s="29">
        <f t="shared" ca="1" si="3"/>
        <v>1.650263645091448E-2</v>
      </c>
      <c r="Q38" s="31">
        <f t="shared" si="4"/>
        <v>15985.617999999999</v>
      </c>
    </row>
    <row r="39" spans="1:17" s="29" customFormat="1" ht="12.75" customHeight="1">
      <c r="A39" s="65" t="s">
        <v>202</v>
      </c>
      <c r="B39" s="66" t="s">
        <v>123</v>
      </c>
      <c r="C39" s="65">
        <v>31022.159</v>
      </c>
      <c r="D39" s="65" t="s">
        <v>138</v>
      </c>
      <c r="E39" s="9">
        <f t="shared" si="0"/>
        <v>-20698.974298230954</v>
      </c>
      <c r="F39" s="29">
        <f t="shared" si="1"/>
        <v>-20699</v>
      </c>
      <c r="G39" s="29">
        <f t="shared" si="2"/>
        <v>1.2535210000351071E-2</v>
      </c>
      <c r="H39" s="29">
        <f>+G39</f>
        <v>1.2535210000351071E-2</v>
      </c>
      <c r="O39" s="29">
        <f t="shared" ca="1" si="3"/>
        <v>1.6501614586610473E-2</v>
      </c>
      <c r="Q39" s="31">
        <f t="shared" si="4"/>
        <v>16003.659</v>
      </c>
    </row>
    <row r="40" spans="1:17" s="29" customFormat="1" ht="12.75" customHeight="1">
      <c r="A40" s="65" t="s">
        <v>190</v>
      </c>
      <c r="B40" s="66" t="s">
        <v>123</v>
      </c>
      <c r="C40" s="65">
        <v>31023.133000000002</v>
      </c>
      <c r="D40" s="65" t="s">
        <v>138</v>
      </c>
      <c r="E40" s="9">
        <f t="shared" si="0"/>
        <v>-20696.977241695447</v>
      </c>
      <c r="F40" s="29">
        <f t="shared" si="1"/>
        <v>-20697</v>
      </c>
      <c r="G40" s="29">
        <f t="shared" si="2"/>
        <v>1.1099629999080207E-2</v>
      </c>
      <c r="I40" s="29">
        <f>+G40</f>
        <v>1.1099629999080207E-2</v>
      </c>
      <c r="O40" s="29">
        <f t="shared" ca="1" si="3"/>
        <v>1.650155935070215E-2</v>
      </c>
      <c r="Q40" s="31">
        <f t="shared" si="4"/>
        <v>16004.633000000002</v>
      </c>
    </row>
    <row r="41" spans="1:17" s="29" customFormat="1" ht="12.75" customHeight="1">
      <c r="A41" s="65" t="s">
        <v>202</v>
      </c>
      <c r="B41" s="66" t="s">
        <v>123</v>
      </c>
      <c r="C41" s="65">
        <v>31024.106</v>
      </c>
      <c r="D41" s="65" t="s">
        <v>138</v>
      </c>
      <c r="E41" s="9">
        <f t="shared" si="0"/>
        <v>-20694.982235526004</v>
      </c>
      <c r="F41" s="29">
        <f t="shared" si="1"/>
        <v>-20695</v>
      </c>
      <c r="G41" s="29">
        <f t="shared" si="2"/>
        <v>8.6640499976056162E-3</v>
      </c>
      <c r="H41" s="29">
        <f>+G41</f>
        <v>8.6640499976056162E-3</v>
      </c>
      <c r="O41" s="29">
        <f t="shared" ca="1" si="3"/>
        <v>1.6501504114793824E-2</v>
      </c>
      <c r="Q41" s="31">
        <f t="shared" si="4"/>
        <v>16005.606</v>
      </c>
    </row>
    <row r="42" spans="1:17" s="29" customFormat="1" ht="12.75" customHeight="1">
      <c r="A42" s="65" t="s">
        <v>190</v>
      </c>
      <c r="B42" s="66" t="s">
        <v>123</v>
      </c>
      <c r="C42" s="65">
        <v>31212.37</v>
      </c>
      <c r="D42" s="65" t="s">
        <v>138</v>
      </c>
      <c r="E42" s="9">
        <f t="shared" si="0"/>
        <v>-20308.972120947245</v>
      </c>
      <c r="F42" s="29">
        <f t="shared" si="1"/>
        <v>-20309</v>
      </c>
      <c r="G42" s="29">
        <f t="shared" si="2"/>
        <v>1.3597109998954693E-2</v>
      </c>
      <c r="I42" s="29">
        <f>+G42</f>
        <v>1.3597109998954693E-2</v>
      </c>
      <c r="O42" s="29">
        <f t="shared" ca="1" si="3"/>
        <v>1.6490843584487169E-2</v>
      </c>
      <c r="Q42" s="31">
        <f t="shared" si="4"/>
        <v>16193.869999999999</v>
      </c>
    </row>
    <row r="43" spans="1:17" s="29" customFormat="1" ht="12.75" customHeight="1">
      <c r="A43" s="65" t="s">
        <v>181</v>
      </c>
      <c r="B43" s="66" t="s">
        <v>123</v>
      </c>
      <c r="C43" s="65">
        <v>33180.303999999996</v>
      </c>
      <c r="D43" s="65" t="s">
        <v>138</v>
      </c>
      <c r="E43" s="9">
        <f t="shared" si="0"/>
        <v>-16273.987053045585</v>
      </c>
      <c r="F43" s="29">
        <f t="shared" si="1"/>
        <v>-16274</v>
      </c>
      <c r="G43" s="29">
        <f t="shared" si="2"/>
        <v>6.3144599916995503E-3</v>
      </c>
      <c r="H43" s="29">
        <f>+G43</f>
        <v>6.3144599916995503E-3</v>
      </c>
      <c r="O43" s="29">
        <f t="shared" ca="1" si="3"/>
        <v>1.6379405139442197E-2</v>
      </c>
      <c r="Q43" s="31">
        <f t="shared" si="4"/>
        <v>18161.803999999996</v>
      </c>
    </row>
    <row r="44" spans="1:17" s="29" customFormat="1" ht="12.75" customHeight="1">
      <c r="A44" s="65" t="s">
        <v>235</v>
      </c>
      <c r="B44" s="66" t="s">
        <v>123</v>
      </c>
      <c r="C44" s="65">
        <v>34226.447</v>
      </c>
      <c r="D44" s="65" t="s">
        <v>138</v>
      </c>
      <c r="E44" s="9">
        <f t="shared" si="0"/>
        <v>-14129.010959391089</v>
      </c>
      <c r="F44" s="29">
        <f t="shared" si="1"/>
        <v>-14129</v>
      </c>
      <c r="G44" s="29">
        <f t="shared" si="2"/>
        <v>-5.3450900013558567E-3</v>
      </c>
      <c r="I44" s="29">
        <f>+G44</f>
        <v>-5.3450900013558567E-3</v>
      </c>
      <c r="O44" s="29">
        <f t="shared" ca="1" si="3"/>
        <v>1.6320164627764012E-2</v>
      </c>
      <c r="Q44" s="31">
        <f t="shared" si="4"/>
        <v>19207.947</v>
      </c>
    </row>
    <row r="45" spans="1:17" s="29" customFormat="1" ht="12.75" customHeight="1">
      <c r="A45" s="65" t="s">
        <v>239</v>
      </c>
      <c r="B45" s="66" t="s">
        <v>123</v>
      </c>
      <c r="C45" s="65">
        <v>34248.409</v>
      </c>
      <c r="D45" s="65" t="s">
        <v>138</v>
      </c>
      <c r="E45" s="9">
        <f t="shared" si="0"/>
        <v>-14083.980820137813</v>
      </c>
      <c r="F45" s="29">
        <f t="shared" si="1"/>
        <v>-14084</v>
      </c>
      <c r="G45" s="29">
        <f t="shared" si="2"/>
        <v>9.3543599941767752E-3</v>
      </c>
      <c r="I45" s="29">
        <f>+G45</f>
        <v>9.3543599941767752E-3</v>
      </c>
      <c r="O45" s="29">
        <f t="shared" ca="1" si="3"/>
        <v>1.631892181982671E-2</v>
      </c>
      <c r="Q45" s="31">
        <f t="shared" si="4"/>
        <v>19229.909</v>
      </c>
    </row>
    <row r="46" spans="1:17" s="29" customFormat="1" ht="12.75" customHeight="1">
      <c r="A46" s="65" t="s">
        <v>158</v>
      </c>
      <c r="B46" s="66" t="s">
        <v>123</v>
      </c>
      <c r="C46" s="65">
        <v>34907.786999999997</v>
      </c>
      <c r="D46" s="65" t="s">
        <v>138</v>
      </c>
      <c r="E46" s="9">
        <f t="shared" si="0"/>
        <v>-12732.014552924151</v>
      </c>
      <c r="F46" s="29">
        <f t="shared" si="1"/>
        <v>-12732</v>
      </c>
      <c r="G46" s="29">
        <f t="shared" si="2"/>
        <v>-7.0977200084598735E-3</v>
      </c>
      <c r="H46" s="29">
        <f>+G46</f>
        <v>-7.0977200084598735E-3</v>
      </c>
      <c r="O46" s="29">
        <f t="shared" ca="1" si="3"/>
        <v>1.628158234579925E-2</v>
      </c>
      <c r="Q46" s="31">
        <f t="shared" si="4"/>
        <v>19889.286999999997</v>
      </c>
    </row>
    <row r="47" spans="1:17" s="29" customFormat="1" ht="12.75" customHeight="1">
      <c r="A47" s="65" t="s">
        <v>247</v>
      </c>
      <c r="B47" s="66" t="s">
        <v>123</v>
      </c>
      <c r="C47" s="65">
        <v>34960.466</v>
      </c>
      <c r="D47" s="65" t="s">
        <v>138</v>
      </c>
      <c r="E47" s="9">
        <f t="shared" si="0"/>
        <v>-12624.003319624657</v>
      </c>
      <c r="F47" s="29">
        <f t="shared" si="1"/>
        <v>-12624</v>
      </c>
      <c r="G47" s="29">
        <f t="shared" si="2"/>
        <v>-1.6190399983315729E-3</v>
      </c>
      <c r="I47" s="29">
        <f>+G47</f>
        <v>-1.6190399983315729E-3</v>
      </c>
      <c r="O47" s="29">
        <f t="shared" ca="1" si="3"/>
        <v>1.6278599606749718E-2</v>
      </c>
      <c r="Q47" s="31">
        <f t="shared" si="4"/>
        <v>19941.966</v>
      </c>
    </row>
    <row r="48" spans="1:17" s="29" customFormat="1" ht="12.75" customHeight="1">
      <c r="A48" s="65" t="s">
        <v>252</v>
      </c>
      <c r="B48" s="66" t="s">
        <v>123</v>
      </c>
      <c r="C48" s="65">
        <v>34981.434999999998</v>
      </c>
      <c r="D48" s="65" t="s">
        <v>138</v>
      </c>
      <c r="E48" s="9">
        <f t="shared" si="0"/>
        <v>-12581.009193861893</v>
      </c>
      <c r="F48" s="29">
        <f t="shared" si="1"/>
        <v>-12581</v>
      </c>
      <c r="G48" s="29">
        <f t="shared" si="2"/>
        <v>-4.4840100017609075E-3</v>
      </c>
      <c r="H48" s="29">
        <f>+G48</f>
        <v>-4.4840100017609075E-3</v>
      </c>
      <c r="O48" s="29">
        <f t="shared" ca="1" si="3"/>
        <v>1.6277412034720738E-2</v>
      </c>
      <c r="Q48" s="31">
        <f t="shared" si="4"/>
        <v>19962.934999999998</v>
      </c>
    </row>
    <row r="49" spans="1:32" s="29" customFormat="1" ht="12.75" customHeight="1">
      <c r="A49" s="65" t="s">
        <v>239</v>
      </c>
      <c r="B49" s="66" t="s">
        <v>123</v>
      </c>
      <c r="C49" s="65">
        <v>35341.374000000003</v>
      </c>
      <c r="D49" s="65" t="s">
        <v>138</v>
      </c>
      <c r="E49" s="9">
        <f t="shared" si="0"/>
        <v>-11843.002487155529</v>
      </c>
      <c r="F49" s="29">
        <f t="shared" si="1"/>
        <v>-11843</v>
      </c>
      <c r="G49" s="29">
        <f t="shared" si="2"/>
        <v>-1.2130299946875311E-3</v>
      </c>
      <c r="I49" s="29">
        <f t="shared" ref="I49:I55" si="5">+G49</f>
        <v>-1.2130299946875311E-3</v>
      </c>
      <c r="O49" s="29">
        <f t="shared" ca="1" si="3"/>
        <v>1.6257029984548945E-2</v>
      </c>
      <c r="Q49" s="31">
        <f t="shared" si="4"/>
        <v>20322.874000000003</v>
      </c>
    </row>
    <row r="50" spans="1:32" s="29" customFormat="1" ht="12.75" customHeight="1">
      <c r="A50" s="65" t="s">
        <v>260</v>
      </c>
      <c r="B50" s="66" t="s">
        <v>123</v>
      </c>
      <c r="C50" s="65">
        <v>40716.508000000002</v>
      </c>
      <c r="D50" s="65" t="s">
        <v>138</v>
      </c>
      <c r="E50" s="9">
        <f t="shared" si="0"/>
        <v>-822.01020389270536</v>
      </c>
      <c r="F50" s="29">
        <f t="shared" si="1"/>
        <v>-822</v>
      </c>
      <c r="G50" s="29">
        <f t="shared" si="2"/>
        <v>-4.9766200027079321E-3</v>
      </c>
      <c r="I50" s="29">
        <f t="shared" si="5"/>
        <v>-4.9766200027079321E-3</v>
      </c>
      <c r="O50" s="29">
        <f t="shared" ca="1" si="3"/>
        <v>1.5952652511725986E-2</v>
      </c>
      <c r="Q50" s="31">
        <f t="shared" si="4"/>
        <v>25698.008000000002</v>
      </c>
    </row>
    <row r="51" spans="1:32" s="29" customFormat="1" ht="12.75" customHeight="1">
      <c r="A51" s="65" t="s">
        <v>260</v>
      </c>
      <c r="B51" s="66" t="s">
        <v>123</v>
      </c>
      <c r="C51" s="65">
        <v>40756.989000000001</v>
      </c>
      <c r="D51" s="65" t="s">
        <v>138</v>
      </c>
      <c r="E51" s="9">
        <f t="shared" si="0"/>
        <v>-739.00933570620805</v>
      </c>
      <c r="F51" s="29">
        <f t="shared" si="1"/>
        <v>-739</v>
      </c>
      <c r="G51" s="29">
        <f t="shared" si="2"/>
        <v>-4.5531900032074191E-3</v>
      </c>
      <c r="I51" s="29">
        <f t="shared" si="5"/>
        <v>-4.5531900032074191E-3</v>
      </c>
      <c r="O51" s="29">
        <f t="shared" ca="1" si="3"/>
        <v>1.5950360221530513E-2</v>
      </c>
      <c r="Q51" s="31">
        <f t="shared" si="4"/>
        <v>25738.489000000001</v>
      </c>
    </row>
    <row r="52" spans="1:32" s="29" customFormat="1" ht="12.75" customHeight="1">
      <c r="A52" s="65" t="s">
        <v>260</v>
      </c>
      <c r="B52" s="66" t="s">
        <v>123</v>
      </c>
      <c r="C52" s="65">
        <v>40759.438999999998</v>
      </c>
      <c r="D52" s="65" t="s">
        <v>138</v>
      </c>
      <c r="E52" s="9">
        <f t="shared" si="0"/>
        <v>-733.98593887666641</v>
      </c>
      <c r="F52" s="29">
        <f t="shared" si="1"/>
        <v>-734</v>
      </c>
      <c r="G52" s="29">
        <f t="shared" si="2"/>
        <v>6.8578599966713227E-3</v>
      </c>
      <c r="I52" s="29">
        <f t="shared" si="5"/>
        <v>6.8578599966713227E-3</v>
      </c>
      <c r="O52" s="29">
        <f t="shared" ca="1" si="3"/>
        <v>1.59502221317597E-2</v>
      </c>
      <c r="Q52" s="31">
        <f t="shared" si="4"/>
        <v>25740.938999999998</v>
      </c>
    </row>
    <row r="53" spans="1:32" s="29" customFormat="1" ht="12.75" customHeight="1">
      <c r="A53" s="65" t="s">
        <v>269</v>
      </c>
      <c r="B53" s="66" t="s">
        <v>123</v>
      </c>
      <c r="C53" s="65">
        <v>41114.495000000003</v>
      </c>
      <c r="D53" s="65" t="s">
        <v>138</v>
      </c>
      <c r="E53" s="9">
        <f t="shared" si="0"/>
        <v>-5.9911696065026891</v>
      </c>
      <c r="F53" s="29">
        <f t="shared" si="1"/>
        <v>-6</v>
      </c>
      <c r="G53" s="29">
        <f t="shared" ref="G53:G84" si="6">+C53-(C$7+F53*C$8)</f>
        <v>4.3067400038125925E-3</v>
      </c>
      <c r="I53" s="29">
        <f t="shared" si="5"/>
        <v>4.3067400038125925E-3</v>
      </c>
      <c r="O53" s="29">
        <f t="shared" ca="1" si="3"/>
        <v>1.5930116261129529E-2</v>
      </c>
      <c r="Q53" s="31">
        <f t="shared" si="4"/>
        <v>26095.995000000003</v>
      </c>
    </row>
    <row r="54" spans="1:32" s="29" customFormat="1" ht="12.75" customHeight="1">
      <c r="A54" s="65" t="s">
        <v>269</v>
      </c>
      <c r="B54" s="66" t="s">
        <v>123</v>
      </c>
      <c r="C54" s="65">
        <v>41114.495000000003</v>
      </c>
      <c r="D54" s="65" t="s">
        <v>138</v>
      </c>
      <c r="E54" s="9">
        <f t="shared" si="0"/>
        <v>-5.9911696065026891</v>
      </c>
      <c r="F54" s="29">
        <f t="shared" si="1"/>
        <v>-6</v>
      </c>
      <c r="G54" s="29">
        <f t="shared" si="6"/>
        <v>4.3067400038125925E-3</v>
      </c>
      <c r="I54" s="29">
        <f t="shared" si="5"/>
        <v>4.3067400038125925E-3</v>
      </c>
      <c r="O54" s="29">
        <f t="shared" ca="1" si="3"/>
        <v>1.5930116261129529E-2</v>
      </c>
      <c r="Q54" s="31">
        <f t="shared" si="4"/>
        <v>26095.995000000003</v>
      </c>
    </row>
    <row r="55" spans="1:32" s="29" customFormat="1" ht="12.75" customHeight="1">
      <c r="A55" s="65" t="s">
        <v>269</v>
      </c>
      <c r="B55" s="66" t="s">
        <v>123</v>
      </c>
      <c r="C55" s="65">
        <v>41117.415999999997</v>
      </c>
      <c r="D55" s="65" t="s">
        <v>138</v>
      </c>
      <c r="E55" s="9">
        <f t="shared" si="0"/>
        <v>-2.050366060753506E-3</v>
      </c>
      <c r="F55" s="29">
        <f t="shared" si="1"/>
        <v>0</v>
      </c>
      <c r="G55" s="29">
        <f t="shared" si="6"/>
        <v>-1.0000000038417056E-3</v>
      </c>
      <c r="I55" s="29">
        <f t="shared" si="5"/>
        <v>-1.0000000038417056E-3</v>
      </c>
      <c r="O55" s="29">
        <f t="shared" ca="1" si="3"/>
        <v>1.5929950553404557E-2</v>
      </c>
      <c r="Q55" s="31">
        <f t="shared" si="4"/>
        <v>26098.915999999997</v>
      </c>
    </row>
    <row r="56" spans="1:32" s="29" customFormat="1" ht="12.75" customHeight="1">
      <c r="A56" s="29" t="s">
        <v>15</v>
      </c>
      <c r="C56" s="30">
        <v>41117.417000000001</v>
      </c>
      <c r="D56" s="30" t="s">
        <v>17</v>
      </c>
      <c r="E56" s="29">
        <f t="shared" si="0"/>
        <v>0</v>
      </c>
      <c r="F56" s="29">
        <f t="shared" si="1"/>
        <v>0</v>
      </c>
      <c r="G56" s="29">
        <f t="shared" si="6"/>
        <v>0</v>
      </c>
      <c r="H56" s="29">
        <f>+G56</f>
        <v>0</v>
      </c>
      <c r="O56" s="29">
        <f t="shared" ca="1" si="3"/>
        <v>1.5929950553404557E-2</v>
      </c>
      <c r="Q56" s="31">
        <f t="shared" si="4"/>
        <v>26098.917000000001</v>
      </c>
    </row>
    <row r="57" spans="1:32" s="29" customFormat="1" ht="12.75" customHeight="1">
      <c r="A57" s="65" t="s">
        <v>269</v>
      </c>
      <c r="B57" s="66" t="s">
        <v>123</v>
      </c>
      <c r="C57" s="65">
        <v>41117.417999999998</v>
      </c>
      <c r="D57" s="65" t="s">
        <v>138</v>
      </c>
      <c r="E57" s="9">
        <f t="shared" si="0"/>
        <v>2.0503660458351296E-3</v>
      </c>
      <c r="F57" s="29">
        <f t="shared" si="1"/>
        <v>0</v>
      </c>
      <c r="G57" s="29">
        <f t="shared" si="6"/>
        <v>9.9999999656574801E-4</v>
      </c>
      <c r="I57" s="29">
        <f t="shared" ref="I57:I88" si="7">+G57</f>
        <v>9.9999999656574801E-4</v>
      </c>
      <c r="O57" s="29">
        <f t="shared" ca="1" si="3"/>
        <v>1.5929950553404557E-2</v>
      </c>
      <c r="Q57" s="31">
        <f t="shared" si="4"/>
        <v>26098.917999999998</v>
      </c>
    </row>
    <row r="58" spans="1:32" s="29" customFormat="1" ht="12.75" customHeight="1">
      <c r="A58" s="65" t="s">
        <v>269</v>
      </c>
      <c r="B58" s="66" t="s">
        <v>123</v>
      </c>
      <c r="C58" s="65">
        <v>41154.476000000002</v>
      </c>
      <c r="D58" s="65" t="s">
        <v>138</v>
      </c>
      <c r="E58" s="9">
        <f t="shared" si="0"/>
        <v>75.984515553556307</v>
      </c>
      <c r="F58" s="29">
        <f t="shared" si="1"/>
        <v>76</v>
      </c>
      <c r="G58" s="29">
        <f t="shared" si="6"/>
        <v>-7.5520399986999109E-3</v>
      </c>
      <c r="I58" s="29">
        <f t="shared" si="7"/>
        <v>-7.5520399986999109E-3</v>
      </c>
      <c r="O58" s="29">
        <f t="shared" ca="1" si="3"/>
        <v>1.5927851588888219E-2</v>
      </c>
      <c r="Q58" s="31">
        <f t="shared" si="4"/>
        <v>26135.976000000002</v>
      </c>
    </row>
    <row r="59" spans="1:32" s="29" customFormat="1" ht="12.75" customHeight="1">
      <c r="A59" s="65" t="s">
        <v>269</v>
      </c>
      <c r="B59" s="66" t="s">
        <v>123</v>
      </c>
      <c r="C59" s="65">
        <v>41154.483999999997</v>
      </c>
      <c r="D59" s="65" t="s">
        <v>138</v>
      </c>
      <c r="E59" s="9">
        <f t="shared" si="0"/>
        <v>76.000918481967744</v>
      </c>
      <c r="F59" s="29">
        <f t="shared" si="1"/>
        <v>76</v>
      </c>
      <c r="G59" s="29">
        <f t="shared" si="6"/>
        <v>4.4795999565394595E-4</v>
      </c>
      <c r="I59" s="29">
        <f t="shared" si="7"/>
        <v>4.4795999565394595E-4</v>
      </c>
      <c r="O59" s="29">
        <f t="shared" ca="1" si="3"/>
        <v>1.5927851588888219E-2</v>
      </c>
      <c r="Q59" s="31">
        <f t="shared" si="4"/>
        <v>26135.983999999997</v>
      </c>
    </row>
    <row r="60" spans="1:32" s="29" customFormat="1" ht="12.75" customHeight="1">
      <c r="A60" s="65" t="s">
        <v>269</v>
      </c>
      <c r="B60" s="66" t="s">
        <v>123</v>
      </c>
      <c r="C60" s="65">
        <v>41154.485000000001</v>
      </c>
      <c r="D60" s="65" t="s">
        <v>138</v>
      </c>
      <c r="E60" s="9">
        <f t="shared" si="0"/>
        <v>76.002968848028488</v>
      </c>
      <c r="F60" s="29">
        <f t="shared" si="1"/>
        <v>76</v>
      </c>
      <c r="G60" s="29">
        <f t="shared" si="6"/>
        <v>1.4479599994956516E-3</v>
      </c>
      <c r="I60" s="29">
        <f t="shared" si="7"/>
        <v>1.4479599994956516E-3</v>
      </c>
      <c r="O60" s="29">
        <f t="shared" ca="1" si="3"/>
        <v>1.5927851588888219E-2</v>
      </c>
      <c r="Q60" s="31">
        <f t="shared" si="4"/>
        <v>26135.985000000001</v>
      </c>
    </row>
    <row r="61" spans="1:32" s="29" customFormat="1" ht="12.75" customHeight="1">
      <c r="A61" s="29" t="s">
        <v>32</v>
      </c>
      <c r="C61" s="32">
        <v>42606.415999999997</v>
      </c>
      <c r="D61" s="30"/>
      <c r="E61" s="29">
        <f t="shared" si="0"/>
        <v>3052.9930023672014</v>
      </c>
      <c r="F61" s="29">
        <f t="shared" si="1"/>
        <v>3053</v>
      </c>
      <c r="G61" s="29">
        <f t="shared" si="6"/>
        <v>-3.4128700062865391E-3</v>
      </c>
      <c r="I61" s="29">
        <f t="shared" si="7"/>
        <v>-3.4128700062865391E-3</v>
      </c>
      <c r="O61" s="29">
        <f t="shared" ca="1" si="3"/>
        <v>1.5845632939346984E-2</v>
      </c>
      <c r="Q61" s="31">
        <f t="shared" si="4"/>
        <v>27587.915999999997</v>
      </c>
      <c r="AB61" s="29">
        <v>8</v>
      </c>
      <c r="AD61" s="29" t="s">
        <v>31</v>
      </c>
      <c r="AF61" s="29" t="s">
        <v>33</v>
      </c>
    </row>
    <row r="62" spans="1:32" s="29" customFormat="1" ht="12.75" customHeight="1">
      <c r="A62" s="29" t="s">
        <v>36</v>
      </c>
      <c r="C62" s="32">
        <v>42874.654000000002</v>
      </c>
      <c r="D62" s="30"/>
      <c r="E62" s="29">
        <f t="shared" si="0"/>
        <v>3602.9790916587253</v>
      </c>
      <c r="F62" s="29">
        <f t="shared" si="1"/>
        <v>3603</v>
      </c>
      <c r="G62" s="29">
        <f t="shared" si="6"/>
        <v>-1.019737000024179E-2</v>
      </c>
      <c r="I62" s="29">
        <f t="shared" si="7"/>
        <v>-1.019737000024179E-2</v>
      </c>
      <c r="O62" s="29">
        <f t="shared" ca="1" si="3"/>
        <v>1.5830443064557709E-2</v>
      </c>
      <c r="Q62" s="31">
        <f t="shared" si="4"/>
        <v>27856.154000000002</v>
      </c>
      <c r="AA62" s="29" t="s">
        <v>34</v>
      </c>
      <c r="AB62" s="29">
        <v>10</v>
      </c>
      <c r="AD62" s="29" t="s">
        <v>35</v>
      </c>
      <c r="AF62" s="29" t="s">
        <v>33</v>
      </c>
    </row>
    <row r="63" spans="1:32" s="29" customFormat="1" ht="12.75" customHeight="1">
      <c r="A63" s="29" t="s">
        <v>36</v>
      </c>
      <c r="C63" s="32">
        <v>42878.565999999999</v>
      </c>
      <c r="D63" s="30"/>
      <c r="E63" s="29">
        <f t="shared" si="0"/>
        <v>3611.0001236575717</v>
      </c>
      <c r="F63" s="29">
        <f t="shared" si="1"/>
        <v>3611</v>
      </c>
      <c r="G63" s="29">
        <f t="shared" si="6"/>
        <v>6.0309997934382409E-5</v>
      </c>
      <c r="I63" s="29">
        <f t="shared" si="7"/>
        <v>6.0309997934382409E-5</v>
      </c>
      <c r="O63" s="29">
        <f t="shared" ca="1" si="3"/>
        <v>1.5830222120924411E-2</v>
      </c>
      <c r="Q63" s="31">
        <f t="shared" si="4"/>
        <v>27860.065999999999</v>
      </c>
      <c r="AA63" s="29" t="s">
        <v>34</v>
      </c>
      <c r="AB63" s="29">
        <v>10</v>
      </c>
      <c r="AD63" s="29" t="s">
        <v>35</v>
      </c>
      <c r="AF63" s="29" t="s">
        <v>33</v>
      </c>
    </row>
    <row r="64" spans="1:32" s="29" customFormat="1" ht="12.75" customHeight="1">
      <c r="A64" s="29" t="s">
        <v>36</v>
      </c>
      <c r="C64" s="32">
        <v>42897.588000000003</v>
      </c>
      <c r="D64" s="30"/>
      <c r="E64" s="29">
        <f t="shared" si="0"/>
        <v>3650.0021867153996</v>
      </c>
      <c r="F64" s="29">
        <f t="shared" si="1"/>
        <v>3650</v>
      </c>
      <c r="G64" s="29">
        <f t="shared" si="6"/>
        <v>1.0665000008884817E-3</v>
      </c>
      <c r="I64" s="29">
        <f t="shared" si="7"/>
        <v>1.0665000008884817E-3</v>
      </c>
      <c r="O64" s="29">
        <f t="shared" ca="1" si="3"/>
        <v>1.5829145020712077E-2</v>
      </c>
      <c r="Q64" s="31">
        <f t="shared" si="4"/>
        <v>27879.088000000003</v>
      </c>
      <c r="AA64" s="29" t="s">
        <v>34</v>
      </c>
      <c r="AB64" s="29">
        <v>7</v>
      </c>
      <c r="AD64" s="29" t="s">
        <v>35</v>
      </c>
      <c r="AF64" s="29" t="s">
        <v>33</v>
      </c>
    </row>
    <row r="65" spans="1:32" s="29" customFormat="1" ht="12.75" customHeight="1">
      <c r="A65" s="29" t="s">
        <v>36</v>
      </c>
      <c r="C65" s="32">
        <v>42898.561000000002</v>
      </c>
      <c r="D65" s="30"/>
      <c r="E65" s="29">
        <f t="shared" si="0"/>
        <v>3651.9971928848449</v>
      </c>
      <c r="F65" s="29">
        <f t="shared" si="1"/>
        <v>3652</v>
      </c>
      <c r="G65" s="29">
        <f t="shared" si="6"/>
        <v>-1.3690799969481304E-3</v>
      </c>
      <c r="I65" s="29">
        <f t="shared" si="7"/>
        <v>-1.3690799969481304E-3</v>
      </c>
      <c r="O65" s="29">
        <f t="shared" ca="1" si="3"/>
        <v>1.5829089784803754E-2</v>
      </c>
      <c r="Q65" s="31">
        <f t="shared" si="4"/>
        <v>27880.061000000002</v>
      </c>
      <c r="AA65" s="29" t="s">
        <v>34</v>
      </c>
      <c r="AB65" s="29">
        <v>7</v>
      </c>
      <c r="AD65" s="29" t="s">
        <v>35</v>
      </c>
      <c r="AF65" s="29" t="s">
        <v>33</v>
      </c>
    </row>
    <row r="66" spans="1:32" s="29" customFormat="1" ht="12.75" customHeight="1">
      <c r="A66" s="29" t="s">
        <v>37</v>
      </c>
      <c r="C66" s="32">
        <v>42904.413</v>
      </c>
      <c r="D66" s="30"/>
      <c r="E66" s="29">
        <f t="shared" si="0"/>
        <v>3663.9959350262766</v>
      </c>
      <c r="F66" s="29">
        <f t="shared" si="1"/>
        <v>3664</v>
      </c>
      <c r="G66" s="29">
        <f t="shared" si="6"/>
        <v>-1.9825600029435009E-3</v>
      </c>
      <c r="I66" s="29">
        <f t="shared" si="7"/>
        <v>-1.9825600029435009E-3</v>
      </c>
      <c r="O66" s="29">
        <f t="shared" ca="1" si="3"/>
        <v>1.5828758369353806E-2</v>
      </c>
      <c r="Q66" s="31">
        <f t="shared" si="4"/>
        <v>27885.913</v>
      </c>
      <c r="AA66" s="29" t="s">
        <v>34</v>
      </c>
      <c r="AB66" s="29">
        <v>9</v>
      </c>
      <c r="AD66" s="29" t="s">
        <v>35</v>
      </c>
      <c r="AF66" s="29" t="s">
        <v>33</v>
      </c>
    </row>
    <row r="67" spans="1:32" s="29" customFormat="1" ht="12.75" customHeight="1">
      <c r="A67" s="29" t="s">
        <v>38</v>
      </c>
      <c r="C67" s="32">
        <v>43005.370999999999</v>
      </c>
      <c r="D67" s="30"/>
      <c r="E67" s="29">
        <f t="shared" si="0"/>
        <v>3870.9967909925899</v>
      </c>
      <c r="F67" s="29">
        <f t="shared" si="1"/>
        <v>3871</v>
      </c>
      <c r="G67" s="29">
        <f t="shared" si="6"/>
        <v>-1.5650900022592396E-3</v>
      </c>
      <c r="I67" s="29">
        <f t="shared" si="7"/>
        <v>-1.5650900022592396E-3</v>
      </c>
      <c r="O67" s="29">
        <f t="shared" ca="1" si="3"/>
        <v>1.5823041452842204E-2</v>
      </c>
      <c r="Q67" s="31">
        <f t="shared" si="4"/>
        <v>27986.870999999999</v>
      </c>
      <c r="AA67" s="29" t="s">
        <v>34</v>
      </c>
      <c r="AB67" s="29">
        <v>10</v>
      </c>
      <c r="AD67" s="29" t="s">
        <v>35</v>
      </c>
      <c r="AF67" s="29" t="s">
        <v>33</v>
      </c>
    </row>
    <row r="68" spans="1:32" s="29" customFormat="1" ht="12.75" customHeight="1">
      <c r="A68" s="29" t="s">
        <v>39</v>
      </c>
      <c r="C68" s="32">
        <v>43283.368999999999</v>
      </c>
      <c r="D68" s="30"/>
      <c r="E68" s="29">
        <f t="shared" si="0"/>
        <v>4440.9944529601789</v>
      </c>
      <c r="F68" s="29">
        <f t="shared" si="1"/>
        <v>4441</v>
      </c>
      <c r="G68" s="29">
        <f t="shared" si="6"/>
        <v>-2.7053900048485957E-3</v>
      </c>
      <c r="I68" s="29">
        <f t="shared" si="7"/>
        <v>-2.7053900048485957E-3</v>
      </c>
      <c r="O68" s="29">
        <f t="shared" ca="1" si="3"/>
        <v>1.5807299218969683E-2</v>
      </c>
      <c r="Q68" s="31">
        <f t="shared" si="4"/>
        <v>28264.868999999999</v>
      </c>
      <c r="AA68" s="29" t="s">
        <v>34</v>
      </c>
      <c r="AB68" s="29">
        <v>6</v>
      </c>
      <c r="AD68" s="29" t="s">
        <v>35</v>
      </c>
      <c r="AF68" s="29" t="s">
        <v>33</v>
      </c>
    </row>
    <row r="69" spans="1:32" s="29" customFormat="1" ht="12.75" customHeight="1">
      <c r="A69" s="29" t="s">
        <v>40</v>
      </c>
      <c r="C69" s="32">
        <v>43360.425999999999</v>
      </c>
      <c r="D69" s="30"/>
      <c r="E69" s="29">
        <f t="shared" si="0"/>
        <v>4598.9895098966927</v>
      </c>
      <c r="F69" s="29">
        <f t="shared" si="1"/>
        <v>4599</v>
      </c>
      <c r="G69" s="29">
        <f t="shared" si="6"/>
        <v>-5.1162099989596754E-3</v>
      </c>
      <c r="I69" s="29">
        <f t="shared" si="7"/>
        <v>-5.1162099989596754E-3</v>
      </c>
      <c r="O69" s="29">
        <f t="shared" ca="1" si="3"/>
        <v>1.5802935582212036E-2</v>
      </c>
      <c r="Q69" s="31">
        <f t="shared" si="4"/>
        <v>28341.925999999999</v>
      </c>
      <c r="AA69" s="29" t="s">
        <v>34</v>
      </c>
      <c r="AB69" s="29">
        <v>5</v>
      </c>
      <c r="AD69" s="29" t="s">
        <v>31</v>
      </c>
      <c r="AF69" s="29" t="s">
        <v>33</v>
      </c>
    </row>
    <row r="70" spans="1:32" s="29" customFormat="1" ht="12.75" customHeight="1">
      <c r="A70" s="29" t="s">
        <v>41</v>
      </c>
      <c r="C70" s="32">
        <v>43673.548000000003</v>
      </c>
      <c r="D70" s="30"/>
      <c r="E70" s="29">
        <f t="shared" si="0"/>
        <v>5241.004229105527</v>
      </c>
      <c r="F70" s="29">
        <f t="shared" si="1"/>
        <v>5241</v>
      </c>
      <c r="G70" s="29">
        <f t="shared" si="6"/>
        <v>2.0626100013032556E-3</v>
      </c>
      <c r="I70" s="29">
        <f t="shared" si="7"/>
        <v>2.0626100013032556E-3</v>
      </c>
      <c r="O70" s="29">
        <f t="shared" ca="1" si="3"/>
        <v>1.5785204855639823E-2</v>
      </c>
      <c r="Q70" s="31">
        <f t="shared" si="4"/>
        <v>28655.048000000003</v>
      </c>
      <c r="AA70" s="29" t="s">
        <v>34</v>
      </c>
      <c r="AB70" s="29">
        <v>7</v>
      </c>
      <c r="AD70" s="29" t="s">
        <v>35</v>
      </c>
      <c r="AF70" s="29" t="s">
        <v>33</v>
      </c>
    </row>
    <row r="71" spans="1:32" s="29" customFormat="1" ht="12.75" customHeight="1">
      <c r="A71" s="29" t="s">
        <v>42</v>
      </c>
      <c r="C71" s="32">
        <v>43992.519</v>
      </c>
      <c r="D71" s="30"/>
      <c r="E71" s="29">
        <f t="shared" si="0"/>
        <v>5895.0115393576252</v>
      </c>
      <c r="F71" s="29">
        <f t="shared" si="1"/>
        <v>5895</v>
      </c>
      <c r="G71" s="29">
        <f t="shared" si="6"/>
        <v>5.6279499985976145E-3</v>
      </c>
      <c r="I71" s="29">
        <f t="shared" si="7"/>
        <v>5.6279499985976145E-3</v>
      </c>
      <c r="O71" s="29">
        <f t="shared" ca="1" si="3"/>
        <v>1.5767142713617663E-2</v>
      </c>
      <c r="Q71" s="31">
        <f t="shared" si="4"/>
        <v>28974.019</v>
      </c>
      <c r="AA71" s="29" t="s">
        <v>34</v>
      </c>
      <c r="AB71" s="29">
        <v>6</v>
      </c>
      <c r="AD71" s="29" t="s">
        <v>35</v>
      </c>
      <c r="AF71" s="29" t="s">
        <v>33</v>
      </c>
    </row>
    <row r="72" spans="1:32" s="29" customFormat="1" ht="12.75" customHeight="1">
      <c r="A72" s="29" t="s">
        <v>43</v>
      </c>
      <c r="C72" s="32">
        <v>44072.504999999997</v>
      </c>
      <c r="D72" s="30"/>
      <c r="E72" s="29">
        <f t="shared" si="0"/>
        <v>6059.012118463007</v>
      </c>
      <c r="F72" s="29">
        <f t="shared" si="1"/>
        <v>6059</v>
      </c>
      <c r="G72" s="29">
        <f t="shared" si="6"/>
        <v>5.9103899984620512E-3</v>
      </c>
      <c r="I72" s="29">
        <f t="shared" si="7"/>
        <v>5.9103899984620512E-3</v>
      </c>
      <c r="O72" s="29">
        <f t="shared" ca="1" si="3"/>
        <v>1.5762613369135044E-2</v>
      </c>
      <c r="Q72" s="31">
        <f t="shared" si="4"/>
        <v>29054.004999999997</v>
      </c>
      <c r="AA72" s="29" t="s">
        <v>34</v>
      </c>
      <c r="AB72" s="29">
        <v>5</v>
      </c>
      <c r="AD72" s="29" t="s">
        <v>35</v>
      </c>
      <c r="AF72" s="29" t="s">
        <v>33</v>
      </c>
    </row>
    <row r="73" spans="1:32" s="29" customFormat="1" ht="12.75" customHeight="1">
      <c r="A73" s="29" t="s">
        <v>43</v>
      </c>
      <c r="C73" s="32">
        <v>44076.404000000002</v>
      </c>
      <c r="D73" s="30"/>
      <c r="E73" s="29">
        <f t="shared" si="0"/>
        <v>6067.0064957031836</v>
      </c>
      <c r="F73" s="29">
        <f t="shared" si="1"/>
        <v>6067</v>
      </c>
      <c r="G73" s="29">
        <f t="shared" si="6"/>
        <v>3.1680699976277538E-3</v>
      </c>
      <c r="I73" s="29">
        <f t="shared" si="7"/>
        <v>3.1680699976277538E-3</v>
      </c>
      <c r="O73" s="29">
        <f t="shared" ca="1" si="3"/>
        <v>1.5762392425501745E-2</v>
      </c>
      <c r="Q73" s="31">
        <f t="shared" si="4"/>
        <v>29057.904000000002</v>
      </c>
      <c r="AA73" s="29" t="s">
        <v>34</v>
      </c>
      <c r="AB73" s="29">
        <v>4</v>
      </c>
      <c r="AD73" s="29" t="s">
        <v>35</v>
      </c>
      <c r="AF73" s="29" t="s">
        <v>33</v>
      </c>
    </row>
    <row r="74" spans="1:32" s="29" customFormat="1" ht="12.75" customHeight="1">
      <c r="A74" s="29" t="s">
        <v>43</v>
      </c>
      <c r="C74" s="32">
        <v>44077.377999999997</v>
      </c>
      <c r="D74" s="30"/>
      <c r="E74" s="29">
        <f t="shared" si="0"/>
        <v>6069.0035522386743</v>
      </c>
      <c r="F74" s="29">
        <f t="shared" si="1"/>
        <v>6069</v>
      </c>
      <c r="G74" s="29">
        <f t="shared" si="6"/>
        <v>1.7324899963568896E-3</v>
      </c>
      <c r="I74" s="29">
        <f t="shared" si="7"/>
        <v>1.7324899963568896E-3</v>
      </c>
      <c r="O74" s="29">
        <f t="shared" ca="1" si="3"/>
        <v>1.5762337189593419E-2</v>
      </c>
      <c r="Q74" s="31">
        <f t="shared" si="4"/>
        <v>29058.877999999997</v>
      </c>
      <c r="AA74" s="29" t="s">
        <v>34</v>
      </c>
      <c r="AB74" s="29">
        <v>6</v>
      </c>
      <c r="AD74" s="29" t="s">
        <v>35</v>
      </c>
      <c r="AF74" s="29" t="s">
        <v>33</v>
      </c>
    </row>
    <row r="75" spans="1:32" s="29" customFormat="1" ht="12.75" customHeight="1">
      <c r="A75" s="29" t="s">
        <v>44</v>
      </c>
      <c r="C75" s="32">
        <v>44204.66</v>
      </c>
      <c r="D75" s="30"/>
      <c r="E75" s="29">
        <f t="shared" si="0"/>
        <v>6329.9782441809275</v>
      </c>
      <c r="F75" s="29">
        <f t="shared" si="1"/>
        <v>6330</v>
      </c>
      <c r="G75" s="29">
        <f t="shared" si="6"/>
        <v>-1.0610699995595496E-2</v>
      </c>
      <c r="I75" s="29">
        <f t="shared" si="7"/>
        <v>-1.0610699995595496E-2</v>
      </c>
      <c r="O75" s="29">
        <f t="shared" ca="1" si="3"/>
        <v>1.5755128903557052E-2</v>
      </c>
      <c r="Q75" s="31">
        <f t="shared" si="4"/>
        <v>29186.160000000003</v>
      </c>
      <c r="AB75" s="29">
        <v>8</v>
      </c>
      <c r="AD75" s="29" t="s">
        <v>35</v>
      </c>
      <c r="AF75" s="29" t="s">
        <v>33</v>
      </c>
    </row>
    <row r="76" spans="1:32" s="29" customFormat="1" ht="12.75" customHeight="1">
      <c r="A76" s="29" t="s">
        <v>45</v>
      </c>
      <c r="C76" s="32">
        <v>44284.66</v>
      </c>
      <c r="D76" s="30"/>
      <c r="E76" s="29">
        <f t="shared" si="0"/>
        <v>6494.0075284110553</v>
      </c>
      <c r="F76" s="29">
        <f t="shared" si="1"/>
        <v>6494</v>
      </c>
      <c r="G76" s="29">
        <f t="shared" si="6"/>
        <v>3.6717399998451583E-3</v>
      </c>
      <c r="I76" s="29">
        <f t="shared" si="7"/>
        <v>3.6717399998451583E-3</v>
      </c>
      <c r="O76" s="29">
        <f t="shared" ca="1" si="3"/>
        <v>1.5750599559074433E-2</v>
      </c>
      <c r="Q76" s="31">
        <f t="shared" si="4"/>
        <v>29266.160000000003</v>
      </c>
      <c r="AA76" s="29" t="s">
        <v>34</v>
      </c>
      <c r="AF76" s="29" t="s">
        <v>46</v>
      </c>
    </row>
    <row r="77" spans="1:32" s="29" customFormat="1" ht="12.75" customHeight="1">
      <c r="A77" s="29" t="s">
        <v>47</v>
      </c>
      <c r="C77" s="32">
        <v>44372.444000000003</v>
      </c>
      <c r="D77" s="30"/>
      <c r="E77" s="29">
        <f t="shared" si="0"/>
        <v>6673.9968619967749</v>
      </c>
      <c r="F77" s="29">
        <f t="shared" si="1"/>
        <v>6674</v>
      </c>
      <c r="G77" s="29">
        <f t="shared" si="6"/>
        <v>-1.5304599946830422E-3</v>
      </c>
      <c r="I77" s="29">
        <f t="shared" si="7"/>
        <v>-1.5304599946830422E-3</v>
      </c>
      <c r="O77" s="29">
        <f t="shared" ca="1" si="3"/>
        <v>1.5745628327325213E-2</v>
      </c>
      <c r="Q77" s="31">
        <f t="shared" si="4"/>
        <v>29353.944000000003</v>
      </c>
      <c r="AA77" s="29" t="s">
        <v>34</v>
      </c>
      <c r="AB77" s="29">
        <v>6</v>
      </c>
      <c r="AD77" s="29" t="s">
        <v>35</v>
      </c>
      <c r="AF77" s="29" t="s">
        <v>33</v>
      </c>
    </row>
    <row r="78" spans="1:32" s="29" customFormat="1" ht="12.75" customHeight="1">
      <c r="A78" s="29" t="s">
        <v>47</v>
      </c>
      <c r="C78" s="32">
        <v>44406.574999999997</v>
      </c>
      <c r="D78" s="30"/>
      <c r="E78" s="29">
        <f t="shared" si="0"/>
        <v>6743.9779057474934</v>
      </c>
      <c r="F78" s="29">
        <f t="shared" si="1"/>
        <v>6744</v>
      </c>
      <c r="G78" s="29">
        <f t="shared" si="6"/>
        <v>-1.0775760005344637E-2</v>
      </c>
      <c r="I78" s="29">
        <f t="shared" si="7"/>
        <v>-1.0775760005344637E-2</v>
      </c>
      <c r="O78" s="29">
        <f t="shared" ca="1" si="3"/>
        <v>1.5743695070533852E-2</v>
      </c>
      <c r="Q78" s="31">
        <f t="shared" si="4"/>
        <v>29388.074999999997</v>
      </c>
      <c r="AA78" s="29" t="s">
        <v>34</v>
      </c>
      <c r="AB78" s="29">
        <v>5</v>
      </c>
      <c r="AD78" s="29" t="s">
        <v>35</v>
      </c>
      <c r="AF78" s="29" t="s">
        <v>33</v>
      </c>
    </row>
    <row r="79" spans="1:32" s="29" customFormat="1" ht="12.75" customHeight="1">
      <c r="A79" s="29" t="s">
        <v>48</v>
      </c>
      <c r="C79" s="32">
        <v>44410.487000000001</v>
      </c>
      <c r="D79" s="30"/>
      <c r="E79" s="29">
        <f t="shared" si="0"/>
        <v>6751.9989377463553</v>
      </c>
      <c r="F79" s="29">
        <f t="shared" si="1"/>
        <v>6752</v>
      </c>
      <c r="G79" s="29">
        <f t="shared" si="6"/>
        <v>-5.1807999989250675E-4</v>
      </c>
      <c r="I79" s="29">
        <f t="shared" si="7"/>
        <v>-5.1807999989250675E-4</v>
      </c>
      <c r="O79" s="29">
        <f t="shared" ca="1" si="3"/>
        <v>1.5743474126900553E-2</v>
      </c>
      <c r="Q79" s="31">
        <f t="shared" si="4"/>
        <v>29391.987000000001</v>
      </c>
      <c r="AA79" s="29" t="s">
        <v>34</v>
      </c>
      <c r="AF79" s="29" t="s">
        <v>46</v>
      </c>
    </row>
    <row r="80" spans="1:32" s="29" customFormat="1" ht="12.75" customHeight="1">
      <c r="A80" s="29" t="s">
        <v>49</v>
      </c>
      <c r="C80" s="32">
        <v>44449.504999999997</v>
      </c>
      <c r="D80" s="30"/>
      <c r="E80" s="29">
        <f t="shared" si="0"/>
        <v>6832.0001203974871</v>
      </c>
      <c r="F80" s="29">
        <f t="shared" si="1"/>
        <v>6832</v>
      </c>
      <c r="G80" s="29">
        <f t="shared" si="6"/>
        <v>5.8719997468870133E-5</v>
      </c>
      <c r="I80" s="29">
        <f t="shared" si="7"/>
        <v>5.8719997468870133E-5</v>
      </c>
      <c r="O80" s="29">
        <f t="shared" ca="1" si="3"/>
        <v>1.5741264690567566E-2</v>
      </c>
      <c r="Q80" s="31">
        <f t="shared" si="4"/>
        <v>29431.004999999997</v>
      </c>
      <c r="AA80" s="29" t="s">
        <v>34</v>
      </c>
      <c r="AB80" s="29">
        <v>7</v>
      </c>
      <c r="AD80" s="29" t="s">
        <v>35</v>
      </c>
      <c r="AF80" s="29" t="s">
        <v>33</v>
      </c>
    </row>
    <row r="81" spans="1:32" s="29" customFormat="1" ht="12.75" customHeight="1">
      <c r="A81" s="29" t="s">
        <v>49</v>
      </c>
      <c r="C81" s="32">
        <v>44452.427000000003</v>
      </c>
      <c r="D81" s="30"/>
      <c r="E81" s="29">
        <f t="shared" si="0"/>
        <v>6837.9912900040044</v>
      </c>
      <c r="F81" s="29">
        <f t="shared" si="1"/>
        <v>6838</v>
      </c>
      <c r="G81" s="29">
        <f t="shared" si="6"/>
        <v>-4.2480199990677647E-3</v>
      </c>
      <c r="I81" s="29">
        <f t="shared" si="7"/>
        <v>-4.2480199990677647E-3</v>
      </c>
      <c r="O81" s="29">
        <f t="shared" ca="1" si="3"/>
        <v>1.5741098982842594E-2</v>
      </c>
      <c r="Q81" s="31">
        <f t="shared" si="4"/>
        <v>29433.927000000003</v>
      </c>
      <c r="AA81" s="29" t="s">
        <v>34</v>
      </c>
      <c r="AB81" s="29">
        <v>6</v>
      </c>
      <c r="AD81" s="29" t="s">
        <v>35</v>
      </c>
      <c r="AF81" s="29" t="s">
        <v>33</v>
      </c>
    </row>
    <row r="82" spans="1:32" s="29" customFormat="1" ht="12.75" customHeight="1">
      <c r="A82" s="29" t="s">
        <v>49</v>
      </c>
      <c r="C82" s="32">
        <v>44453.411999999997</v>
      </c>
      <c r="D82" s="30"/>
      <c r="E82" s="29">
        <f t="shared" si="0"/>
        <v>6840.0109005660743</v>
      </c>
      <c r="F82" s="29">
        <f t="shared" si="1"/>
        <v>6840</v>
      </c>
      <c r="G82" s="29">
        <f t="shared" si="6"/>
        <v>5.3163999982643872E-3</v>
      </c>
      <c r="I82" s="29">
        <f t="shared" si="7"/>
        <v>5.3163999982643872E-3</v>
      </c>
      <c r="O82" s="29">
        <f t="shared" ca="1" si="3"/>
        <v>1.5741043746934268E-2</v>
      </c>
      <c r="Q82" s="31">
        <f t="shared" si="4"/>
        <v>29434.911999999997</v>
      </c>
      <c r="AA82" s="29" t="s">
        <v>34</v>
      </c>
      <c r="AB82" s="29">
        <v>6</v>
      </c>
      <c r="AD82" s="29" t="s">
        <v>35</v>
      </c>
      <c r="AF82" s="29" t="s">
        <v>33</v>
      </c>
    </row>
    <row r="83" spans="1:32" s="29" customFormat="1" ht="12.75" customHeight="1">
      <c r="A83" s="29" t="s">
        <v>49</v>
      </c>
      <c r="C83" s="32">
        <v>44476.334999999999</v>
      </c>
      <c r="D83" s="30"/>
      <c r="E83" s="29">
        <f t="shared" si="0"/>
        <v>6887.0114415961698</v>
      </c>
      <c r="F83" s="29">
        <f t="shared" si="1"/>
        <v>6887</v>
      </c>
      <c r="G83" s="29">
        <f t="shared" si="6"/>
        <v>5.5802700007916428E-3</v>
      </c>
      <c r="I83" s="29">
        <f t="shared" si="7"/>
        <v>5.5802700007916428E-3</v>
      </c>
      <c r="O83" s="29">
        <f t="shared" ca="1" si="3"/>
        <v>1.5739745703088639E-2</v>
      </c>
      <c r="Q83" s="31">
        <f t="shared" si="4"/>
        <v>29457.834999999999</v>
      </c>
      <c r="AA83" s="29" t="s">
        <v>34</v>
      </c>
      <c r="AB83" s="29">
        <v>6</v>
      </c>
      <c r="AD83" s="29" t="s">
        <v>35</v>
      </c>
      <c r="AF83" s="29" t="s">
        <v>33</v>
      </c>
    </row>
    <row r="84" spans="1:32" s="29" customFormat="1" ht="12.75" customHeight="1">
      <c r="A84" s="29" t="s">
        <v>50</v>
      </c>
      <c r="C84" s="32">
        <v>44497.303999999996</v>
      </c>
      <c r="D84" s="30"/>
      <c r="E84" s="29">
        <f t="shared" si="0"/>
        <v>6930.0055673589341</v>
      </c>
      <c r="F84" s="29">
        <f t="shared" si="1"/>
        <v>6930</v>
      </c>
      <c r="G84" s="29">
        <f t="shared" si="6"/>
        <v>2.7152999973623082E-3</v>
      </c>
      <c r="I84" s="29">
        <f t="shared" si="7"/>
        <v>2.7152999973623082E-3</v>
      </c>
      <c r="O84" s="29">
        <f t="shared" ca="1" si="3"/>
        <v>1.5738558131059659E-2</v>
      </c>
      <c r="Q84" s="31">
        <f t="shared" si="4"/>
        <v>29478.803999999996</v>
      </c>
      <c r="AA84" s="29" t="s">
        <v>34</v>
      </c>
      <c r="AB84" s="29">
        <v>7</v>
      </c>
      <c r="AD84" s="29" t="s">
        <v>35</v>
      </c>
      <c r="AF84" s="29" t="s">
        <v>33</v>
      </c>
    </row>
    <row r="85" spans="1:32" s="29" customFormat="1" ht="12.75" customHeight="1">
      <c r="A85" s="29" t="s">
        <v>51</v>
      </c>
      <c r="C85" s="32">
        <v>44703.608999999997</v>
      </c>
      <c r="D85" s="30"/>
      <c r="E85" s="29">
        <f t="shared" ref="E85:E148" si="8">+(C85-C$7)/C$8</f>
        <v>7353.0063358976422</v>
      </c>
      <c r="F85" s="29">
        <f t="shared" ref="F85:F148" si="9">ROUND(2*E85,0)/2</f>
        <v>7353</v>
      </c>
      <c r="G85" s="29">
        <f t="shared" ref="G85:G116" si="10">+C85-(C$7+F85*C$8)</f>
        <v>3.0901299978722818E-3</v>
      </c>
      <c r="I85" s="29">
        <f t="shared" si="7"/>
        <v>3.0901299978722818E-3</v>
      </c>
      <c r="O85" s="29">
        <f t="shared" ref="O85:O148" ca="1" si="11">+C$11+C$12*F85</f>
        <v>1.5726875736448997E-2</v>
      </c>
      <c r="Q85" s="31">
        <f t="shared" ref="Q85:Q148" si="12">+C85-15018.5</f>
        <v>29685.108999999997</v>
      </c>
      <c r="AA85" s="29" t="s">
        <v>34</v>
      </c>
      <c r="AB85" s="29">
        <v>6</v>
      </c>
      <c r="AD85" s="29" t="s">
        <v>35</v>
      </c>
      <c r="AF85" s="29" t="s">
        <v>33</v>
      </c>
    </row>
    <row r="86" spans="1:32" s="29" customFormat="1" ht="12.75" customHeight="1">
      <c r="A86" s="29" t="s">
        <v>52</v>
      </c>
      <c r="C86" s="32">
        <v>44766.527999999998</v>
      </c>
      <c r="D86" s="30"/>
      <c r="E86" s="29">
        <f t="shared" si="8"/>
        <v>7482.0133175785886</v>
      </c>
      <c r="F86" s="29">
        <f t="shared" si="9"/>
        <v>7482</v>
      </c>
      <c r="G86" s="29">
        <f t="shared" si="10"/>
        <v>6.4952199973049574E-3</v>
      </c>
      <c r="I86" s="29">
        <f t="shared" si="7"/>
        <v>6.4952199973049574E-3</v>
      </c>
      <c r="O86" s="29">
        <f t="shared" ca="1" si="11"/>
        <v>1.5723313020362058E-2</v>
      </c>
      <c r="Q86" s="31">
        <f t="shared" si="12"/>
        <v>29748.027999999998</v>
      </c>
      <c r="AA86" s="29" t="s">
        <v>34</v>
      </c>
      <c r="AB86" s="29">
        <v>6</v>
      </c>
      <c r="AD86" s="29" t="s">
        <v>35</v>
      </c>
      <c r="AF86" s="29" t="s">
        <v>33</v>
      </c>
    </row>
    <row r="87" spans="1:32" s="29" customFormat="1" ht="12.75" customHeight="1">
      <c r="A87" s="29" t="s">
        <v>52</v>
      </c>
      <c r="C87" s="32">
        <v>44767.506000000001</v>
      </c>
      <c r="D87" s="30"/>
      <c r="E87" s="29">
        <f t="shared" si="8"/>
        <v>7484.0185755783077</v>
      </c>
      <c r="F87" s="29">
        <f t="shared" si="9"/>
        <v>7484</v>
      </c>
      <c r="G87" s="29">
        <f t="shared" si="10"/>
        <v>9.0596399968490005E-3</v>
      </c>
      <c r="I87" s="29">
        <f t="shared" si="7"/>
        <v>9.0596399968490005E-3</v>
      </c>
      <c r="O87" s="29">
        <f t="shared" ca="1" si="11"/>
        <v>1.5723257784453732E-2</v>
      </c>
      <c r="Q87" s="31">
        <f t="shared" si="12"/>
        <v>29749.006000000001</v>
      </c>
      <c r="AA87" s="29" t="s">
        <v>34</v>
      </c>
      <c r="AB87" s="29">
        <v>6</v>
      </c>
      <c r="AD87" s="29" t="s">
        <v>35</v>
      </c>
      <c r="AF87" s="29" t="s">
        <v>33</v>
      </c>
    </row>
    <row r="88" spans="1:32" s="29" customFormat="1" ht="12.75" customHeight="1">
      <c r="A88" s="29" t="s">
        <v>54</v>
      </c>
      <c r="C88" s="32">
        <v>44784.557999999997</v>
      </c>
      <c r="D88" s="30"/>
      <c r="E88" s="29">
        <f t="shared" si="8"/>
        <v>7518.9814175119509</v>
      </c>
      <c r="F88" s="29">
        <f t="shared" si="9"/>
        <v>7519</v>
      </c>
      <c r="G88" s="29">
        <f t="shared" si="10"/>
        <v>-9.0630100021371618E-3</v>
      </c>
      <c r="I88" s="29">
        <f t="shared" si="7"/>
        <v>-9.0630100021371618E-3</v>
      </c>
      <c r="O88" s="29">
        <f t="shared" ca="1" si="11"/>
        <v>1.5722291156058051E-2</v>
      </c>
      <c r="Q88" s="31">
        <f t="shared" si="12"/>
        <v>29766.057999999997</v>
      </c>
      <c r="AA88" s="29" t="s">
        <v>34</v>
      </c>
      <c r="AB88" s="29">
        <v>21</v>
      </c>
      <c r="AD88" s="29" t="s">
        <v>53</v>
      </c>
      <c r="AF88" s="29" t="s">
        <v>33</v>
      </c>
    </row>
    <row r="89" spans="1:32" s="29" customFormat="1" ht="12.75" customHeight="1">
      <c r="A89" s="29" t="s">
        <v>54</v>
      </c>
      <c r="C89" s="32">
        <v>44787.498</v>
      </c>
      <c r="D89" s="30"/>
      <c r="E89" s="29">
        <f t="shared" si="8"/>
        <v>7525.0094937074127</v>
      </c>
      <c r="F89" s="29">
        <f t="shared" si="9"/>
        <v>7525</v>
      </c>
      <c r="G89" s="29">
        <f t="shared" si="10"/>
        <v>4.6302499977173284E-3</v>
      </c>
      <c r="I89" s="29">
        <f t="shared" ref="I89:I120" si="13">+G89</f>
        <v>4.6302499977173284E-3</v>
      </c>
      <c r="O89" s="29">
        <f t="shared" ca="1" si="11"/>
        <v>1.5722125448333079E-2</v>
      </c>
      <c r="Q89" s="31">
        <f t="shared" si="12"/>
        <v>29768.998</v>
      </c>
      <c r="AA89" s="29" t="s">
        <v>34</v>
      </c>
      <c r="AB89" s="29">
        <v>8</v>
      </c>
      <c r="AD89" s="29" t="s">
        <v>35</v>
      </c>
      <c r="AF89" s="29" t="s">
        <v>33</v>
      </c>
    </row>
    <row r="90" spans="1:32" s="29" customFormat="1" ht="12.75" customHeight="1">
      <c r="A90" s="29" t="s">
        <v>56</v>
      </c>
      <c r="C90" s="32">
        <v>44791.392099999997</v>
      </c>
      <c r="D90" s="30"/>
      <c r="E90" s="29">
        <f t="shared" si="8"/>
        <v>7532.9938241539148</v>
      </c>
      <c r="F90" s="29">
        <f t="shared" si="9"/>
        <v>7533</v>
      </c>
      <c r="G90" s="29">
        <f t="shared" si="10"/>
        <v>-3.0120700030238368E-3</v>
      </c>
      <c r="I90" s="29">
        <f t="shared" si="13"/>
        <v>-3.0120700030238368E-3</v>
      </c>
      <c r="O90" s="29">
        <f t="shared" ca="1" si="11"/>
        <v>1.572190450469978E-2</v>
      </c>
      <c r="Q90" s="31">
        <f t="shared" si="12"/>
        <v>29772.892099999997</v>
      </c>
      <c r="AA90" s="29" t="s">
        <v>55</v>
      </c>
      <c r="AF90" s="29" t="s">
        <v>46</v>
      </c>
    </row>
    <row r="91" spans="1:32" s="29" customFormat="1" ht="12.75" customHeight="1">
      <c r="A91" s="29" t="s">
        <v>57</v>
      </c>
      <c r="C91" s="32">
        <v>44852.353999999999</v>
      </c>
      <c r="D91" s="30"/>
      <c r="E91" s="29">
        <f t="shared" si="8"/>
        <v>7657.9880344327776</v>
      </c>
      <c r="F91" s="29">
        <f t="shared" si="9"/>
        <v>7658</v>
      </c>
      <c r="G91" s="29">
        <f t="shared" si="10"/>
        <v>-5.8358200039947405E-3</v>
      </c>
      <c r="I91" s="29">
        <f t="shared" si="13"/>
        <v>-5.8358200039947405E-3</v>
      </c>
      <c r="O91" s="29">
        <f t="shared" ca="1" si="11"/>
        <v>1.5718452260429488E-2</v>
      </c>
      <c r="Q91" s="31">
        <f t="shared" si="12"/>
        <v>29833.853999999999</v>
      </c>
      <c r="AA91" s="29" t="s">
        <v>34</v>
      </c>
      <c r="AF91" s="29" t="s">
        <v>46</v>
      </c>
    </row>
    <row r="92" spans="1:32" s="29" customFormat="1" ht="12.75" customHeight="1">
      <c r="A92" s="29" t="s">
        <v>57</v>
      </c>
      <c r="C92" s="32">
        <v>44852.362000000001</v>
      </c>
      <c r="D92" s="30"/>
      <c r="E92" s="29">
        <f t="shared" si="8"/>
        <v>7658.0044373612036</v>
      </c>
      <c r="F92" s="29">
        <f t="shared" si="9"/>
        <v>7658</v>
      </c>
      <c r="G92" s="29">
        <f t="shared" si="10"/>
        <v>2.164179997635074E-3</v>
      </c>
      <c r="I92" s="29">
        <f t="shared" si="13"/>
        <v>2.164179997635074E-3</v>
      </c>
      <c r="O92" s="29">
        <f t="shared" ca="1" si="11"/>
        <v>1.5718452260429488E-2</v>
      </c>
      <c r="Q92" s="31">
        <f t="shared" si="12"/>
        <v>29833.862000000001</v>
      </c>
      <c r="AA92" s="29" t="s">
        <v>34</v>
      </c>
      <c r="AF92" s="29" t="s">
        <v>46</v>
      </c>
    </row>
    <row r="93" spans="1:32" s="29" customFormat="1" ht="12.75" customHeight="1">
      <c r="A93" s="29" t="s">
        <v>57</v>
      </c>
      <c r="C93" s="32">
        <v>44852.366000000002</v>
      </c>
      <c r="D93" s="30"/>
      <c r="E93" s="29">
        <f t="shared" si="8"/>
        <v>7658.0126388254175</v>
      </c>
      <c r="F93" s="29">
        <f t="shared" si="9"/>
        <v>7658</v>
      </c>
      <c r="G93" s="29">
        <f t="shared" si="10"/>
        <v>6.1641799984499812E-3</v>
      </c>
      <c r="I93" s="29">
        <f t="shared" si="13"/>
        <v>6.1641799984499812E-3</v>
      </c>
      <c r="O93" s="29">
        <f t="shared" ca="1" si="11"/>
        <v>1.5718452260429488E-2</v>
      </c>
      <c r="Q93" s="31">
        <f t="shared" si="12"/>
        <v>29833.866000000002</v>
      </c>
      <c r="AA93" s="29" t="s">
        <v>34</v>
      </c>
      <c r="AF93" s="29" t="s">
        <v>46</v>
      </c>
    </row>
    <row r="94" spans="1:32" s="29" customFormat="1" ht="12.75" customHeight="1">
      <c r="A94" s="29" t="s">
        <v>57</v>
      </c>
      <c r="C94" s="32">
        <v>44852.373</v>
      </c>
      <c r="D94" s="30"/>
      <c r="E94" s="29">
        <f t="shared" si="8"/>
        <v>7658.0269913877828</v>
      </c>
      <c r="F94" s="29">
        <f t="shared" si="9"/>
        <v>7658</v>
      </c>
      <c r="G94" s="29">
        <f t="shared" si="10"/>
        <v>1.316417999623809E-2</v>
      </c>
      <c r="I94" s="29">
        <f t="shared" si="13"/>
        <v>1.316417999623809E-2</v>
      </c>
      <c r="O94" s="29">
        <f t="shared" ca="1" si="11"/>
        <v>1.5718452260429488E-2</v>
      </c>
      <c r="Q94" s="31">
        <f t="shared" si="12"/>
        <v>29833.873</v>
      </c>
      <c r="AA94" s="29" t="s">
        <v>34</v>
      </c>
      <c r="AF94" s="29" t="s">
        <v>46</v>
      </c>
    </row>
    <row r="95" spans="1:32" s="29" customFormat="1" ht="12.75" customHeight="1">
      <c r="A95" s="29" t="s">
        <v>58</v>
      </c>
      <c r="C95" s="32">
        <v>45058.654000000002</v>
      </c>
      <c r="D95" s="30"/>
      <c r="E95" s="29">
        <f t="shared" si="8"/>
        <v>8080.9785511412265</v>
      </c>
      <c r="F95" s="29">
        <f t="shared" si="9"/>
        <v>8081</v>
      </c>
      <c r="G95" s="29">
        <f t="shared" si="10"/>
        <v>-1.0460990000865422E-2</v>
      </c>
      <c r="I95" s="29">
        <f t="shared" si="13"/>
        <v>-1.0460990000865422E-2</v>
      </c>
      <c r="O95" s="29">
        <f t="shared" ca="1" si="11"/>
        <v>1.5706769865818825E-2</v>
      </c>
      <c r="Q95" s="31">
        <f t="shared" si="12"/>
        <v>30040.154000000002</v>
      </c>
      <c r="AA95" s="29" t="s">
        <v>34</v>
      </c>
      <c r="AB95" s="29">
        <v>6</v>
      </c>
      <c r="AD95" s="29" t="s">
        <v>35</v>
      </c>
      <c r="AF95" s="29" t="s">
        <v>33</v>
      </c>
    </row>
    <row r="96" spans="1:32" s="29" customFormat="1" ht="12.75" customHeight="1">
      <c r="A96" s="29" t="s">
        <v>58</v>
      </c>
      <c r="C96" s="32">
        <v>45060.603999999999</v>
      </c>
      <c r="D96" s="30"/>
      <c r="E96" s="29">
        <f t="shared" si="8"/>
        <v>8084.9767649443302</v>
      </c>
      <c r="F96" s="29">
        <f t="shared" si="9"/>
        <v>8085</v>
      </c>
      <c r="G96" s="29">
        <f t="shared" si="10"/>
        <v>-1.1332150002999697E-2</v>
      </c>
      <c r="I96" s="29">
        <f t="shared" si="13"/>
        <v>-1.1332150002999697E-2</v>
      </c>
      <c r="O96" s="29">
        <f t="shared" ca="1" si="11"/>
        <v>1.5706659394002176E-2</v>
      </c>
      <c r="Q96" s="31">
        <f t="shared" si="12"/>
        <v>30042.103999999999</v>
      </c>
      <c r="AA96" s="29" t="s">
        <v>34</v>
      </c>
      <c r="AB96" s="29">
        <v>6</v>
      </c>
      <c r="AD96" s="29" t="s">
        <v>35</v>
      </c>
      <c r="AF96" s="29" t="s">
        <v>33</v>
      </c>
    </row>
    <row r="97" spans="1:32" s="29" customFormat="1" ht="12.75" customHeight="1">
      <c r="A97" s="29" t="s">
        <v>60</v>
      </c>
      <c r="C97" s="32">
        <v>45080.607000000004</v>
      </c>
      <c r="D97" s="30"/>
      <c r="E97" s="29">
        <f t="shared" si="8"/>
        <v>8125.9902371000298</v>
      </c>
      <c r="F97" s="29">
        <f t="shared" si="9"/>
        <v>8126</v>
      </c>
      <c r="G97" s="29">
        <f t="shared" si="10"/>
        <v>-4.7615399962523952E-3</v>
      </c>
      <c r="I97" s="29">
        <f t="shared" si="13"/>
        <v>-4.7615399962523952E-3</v>
      </c>
      <c r="O97" s="29">
        <f t="shared" ca="1" si="11"/>
        <v>1.5705527057881523E-2</v>
      </c>
      <c r="Q97" s="31">
        <f t="shared" si="12"/>
        <v>30062.107000000004</v>
      </c>
      <c r="AA97" s="29" t="s">
        <v>34</v>
      </c>
      <c r="AB97" s="29">
        <v>10</v>
      </c>
      <c r="AD97" s="29" t="s">
        <v>59</v>
      </c>
      <c r="AF97" s="29" t="s">
        <v>33</v>
      </c>
    </row>
    <row r="98" spans="1:32" s="29" customFormat="1" ht="12.75" customHeight="1">
      <c r="A98" s="29" t="s">
        <v>60</v>
      </c>
      <c r="C98" s="32">
        <v>45080.612000000001</v>
      </c>
      <c r="D98" s="30"/>
      <c r="E98" s="29">
        <f t="shared" si="8"/>
        <v>8126.0004889302891</v>
      </c>
      <c r="F98" s="29">
        <f t="shared" si="9"/>
        <v>8126</v>
      </c>
      <c r="G98" s="29">
        <f t="shared" si="10"/>
        <v>2.3846000112826005E-4</v>
      </c>
      <c r="I98" s="29">
        <f t="shared" si="13"/>
        <v>2.3846000112826005E-4</v>
      </c>
      <c r="O98" s="29">
        <f t="shared" ca="1" si="11"/>
        <v>1.5705527057881523E-2</v>
      </c>
      <c r="Q98" s="31">
        <f t="shared" si="12"/>
        <v>30062.112000000001</v>
      </c>
      <c r="AA98" s="29" t="s">
        <v>34</v>
      </c>
      <c r="AB98" s="29">
        <v>9</v>
      </c>
      <c r="AD98" s="29" t="s">
        <v>35</v>
      </c>
      <c r="AF98" s="29" t="s">
        <v>33</v>
      </c>
    </row>
    <row r="99" spans="1:32" s="29" customFormat="1" ht="12.75" customHeight="1">
      <c r="A99" s="29" t="s">
        <v>62</v>
      </c>
      <c r="C99" s="32">
        <v>45231.311999999998</v>
      </c>
      <c r="D99" s="30"/>
      <c r="E99" s="29">
        <f t="shared" si="8"/>
        <v>8434.9906530987864</v>
      </c>
      <c r="F99" s="29">
        <f t="shared" si="9"/>
        <v>8435</v>
      </c>
      <c r="G99" s="29">
        <f t="shared" si="10"/>
        <v>-4.5586500054923818E-3</v>
      </c>
      <c r="I99" s="29">
        <f t="shared" si="13"/>
        <v>-4.5586500054923818E-3</v>
      </c>
      <c r="O99" s="29">
        <f t="shared" ca="1" si="11"/>
        <v>1.5696993110045365E-2</v>
      </c>
      <c r="Q99" s="31">
        <f t="shared" si="12"/>
        <v>30212.811999999998</v>
      </c>
      <c r="AA99" s="29" t="s">
        <v>34</v>
      </c>
      <c r="AB99" s="29">
        <v>7</v>
      </c>
      <c r="AD99" s="29" t="s">
        <v>61</v>
      </c>
      <c r="AF99" s="29" t="s">
        <v>33</v>
      </c>
    </row>
    <row r="100" spans="1:32" s="29" customFormat="1" ht="12.75" customHeight="1">
      <c r="A100" s="29" t="s">
        <v>63</v>
      </c>
      <c r="C100" s="32">
        <v>45250.332999999999</v>
      </c>
      <c r="D100" s="30"/>
      <c r="E100" s="29">
        <f t="shared" si="8"/>
        <v>8473.990665790554</v>
      </c>
      <c r="F100" s="29">
        <f t="shared" si="9"/>
        <v>8474</v>
      </c>
      <c r="G100" s="29">
        <f t="shared" si="10"/>
        <v>-4.5524599991040304E-3</v>
      </c>
      <c r="I100" s="29">
        <f t="shared" si="13"/>
        <v>-4.5524599991040304E-3</v>
      </c>
      <c r="O100" s="29">
        <f t="shared" ca="1" si="11"/>
        <v>1.5695916009833034E-2</v>
      </c>
      <c r="Q100" s="31">
        <f t="shared" si="12"/>
        <v>30231.832999999999</v>
      </c>
      <c r="AA100" s="29" t="s">
        <v>34</v>
      </c>
      <c r="AB100" s="29">
        <v>5</v>
      </c>
      <c r="AD100" s="29" t="s">
        <v>35</v>
      </c>
      <c r="AF100" s="29" t="s">
        <v>33</v>
      </c>
    </row>
    <row r="101" spans="1:32" s="29" customFormat="1" ht="12.75" customHeight="1">
      <c r="A101" s="29" t="s">
        <v>64</v>
      </c>
      <c r="C101" s="32">
        <v>45253.267999999996</v>
      </c>
      <c r="D101" s="30"/>
      <c r="E101" s="29">
        <f t="shared" si="8"/>
        <v>8480.008490155742</v>
      </c>
      <c r="F101" s="29">
        <f t="shared" si="9"/>
        <v>8480</v>
      </c>
      <c r="G101" s="29">
        <f t="shared" si="10"/>
        <v>4.1407999960938469E-3</v>
      </c>
      <c r="I101" s="29">
        <f t="shared" si="13"/>
        <v>4.1407999960938469E-3</v>
      </c>
      <c r="O101" s="29">
        <f t="shared" ca="1" si="11"/>
        <v>1.5695750302108059E-2</v>
      </c>
      <c r="Q101" s="31">
        <f t="shared" si="12"/>
        <v>30234.767999999996</v>
      </c>
      <c r="AA101" s="29" t="s">
        <v>34</v>
      </c>
      <c r="AB101" s="29">
        <v>6</v>
      </c>
      <c r="AD101" s="29" t="s">
        <v>35</v>
      </c>
      <c r="AF101" s="29" t="s">
        <v>33</v>
      </c>
    </row>
    <row r="102" spans="1:32" s="29" customFormat="1" ht="12.75" customHeight="1">
      <c r="A102" s="29" t="s">
        <v>65</v>
      </c>
      <c r="C102" s="32">
        <v>45460.538999999997</v>
      </c>
      <c r="D102" s="30"/>
      <c r="E102" s="29">
        <f t="shared" si="8"/>
        <v>8904.9899123015293</v>
      </c>
      <c r="F102" s="29">
        <f t="shared" si="9"/>
        <v>8905</v>
      </c>
      <c r="G102" s="29">
        <f t="shared" si="10"/>
        <v>-4.9199500062968582E-3</v>
      </c>
      <c r="I102" s="29">
        <f t="shared" si="13"/>
        <v>-4.9199500062968582E-3</v>
      </c>
      <c r="O102" s="29">
        <f t="shared" ca="1" si="11"/>
        <v>1.5684012671589073E-2</v>
      </c>
      <c r="Q102" s="31">
        <f t="shared" si="12"/>
        <v>30442.038999999997</v>
      </c>
      <c r="AA102" s="29" t="s">
        <v>34</v>
      </c>
      <c r="AB102" s="29">
        <v>6</v>
      </c>
      <c r="AD102" s="29" t="s">
        <v>35</v>
      </c>
      <c r="AF102" s="29" t="s">
        <v>33</v>
      </c>
    </row>
    <row r="103" spans="1:32" s="29" customFormat="1" ht="12.75" customHeight="1">
      <c r="A103" s="29" t="s">
        <v>66</v>
      </c>
      <c r="C103" s="32">
        <v>45502.483</v>
      </c>
      <c r="D103" s="30"/>
      <c r="E103" s="29">
        <f t="shared" si="8"/>
        <v>8990.9904660233933</v>
      </c>
      <c r="F103" s="29">
        <f t="shared" si="9"/>
        <v>8991</v>
      </c>
      <c r="G103" s="29">
        <f t="shared" si="10"/>
        <v>-4.6498899973812513E-3</v>
      </c>
      <c r="I103" s="29">
        <f t="shared" si="13"/>
        <v>-4.6498899973812513E-3</v>
      </c>
      <c r="O103" s="29">
        <f t="shared" ca="1" si="11"/>
        <v>1.5681637527531114E-2</v>
      </c>
      <c r="Q103" s="31">
        <f t="shared" si="12"/>
        <v>30483.983</v>
      </c>
      <c r="AA103" s="29" t="s">
        <v>34</v>
      </c>
      <c r="AB103" s="29">
        <v>6</v>
      </c>
      <c r="AD103" s="29" t="s">
        <v>35</v>
      </c>
      <c r="AF103" s="29" t="s">
        <v>33</v>
      </c>
    </row>
    <row r="104" spans="1:32" s="29" customFormat="1" ht="12.75" customHeight="1">
      <c r="A104" s="29" t="s">
        <v>67</v>
      </c>
      <c r="C104" s="32">
        <v>45586.377</v>
      </c>
      <c r="D104" s="30"/>
      <c r="E104" s="29">
        <f t="shared" si="8"/>
        <v>9163.0038756634221</v>
      </c>
      <c r="F104" s="29">
        <f t="shared" si="9"/>
        <v>9163</v>
      </c>
      <c r="G104" s="29">
        <f t="shared" si="10"/>
        <v>1.8902299998444505E-3</v>
      </c>
      <c r="I104" s="29">
        <f t="shared" si="13"/>
        <v>1.8902299998444505E-3</v>
      </c>
      <c r="O104" s="29">
        <f t="shared" ca="1" si="11"/>
        <v>1.5676887239415193E-2</v>
      </c>
      <c r="Q104" s="31">
        <f t="shared" si="12"/>
        <v>30567.877</v>
      </c>
      <c r="AA104" s="29" t="s">
        <v>34</v>
      </c>
      <c r="AB104" s="29">
        <v>6</v>
      </c>
      <c r="AD104" s="29" t="s">
        <v>35</v>
      </c>
      <c r="AF104" s="29" t="s">
        <v>33</v>
      </c>
    </row>
    <row r="105" spans="1:32" s="29" customFormat="1" ht="12.75" customHeight="1">
      <c r="A105" s="29" t="s">
        <v>68</v>
      </c>
      <c r="C105" s="32">
        <v>45610.271999999997</v>
      </c>
      <c r="D105" s="30"/>
      <c r="E105" s="29">
        <f t="shared" si="8"/>
        <v>9211.9973724969022</v>
      </c>
      <c r="F105" s="29">
        <f t="shared" si="9"/>
        <v>9212</v>
      </c>
      <c r="G105" s="29">
        <f t="shared" si="10"/>
        <v>-1.2814800065825693E-3</v>
      </c>
      <c r="I105" s="29">
        <f t="shared" si="13"/>
        <v>-1.2814800065825693E-3</v>
      </c>
      <c r="O105" s="29">
        <f t="shared" ca="1" si="11"/>
        <v>1.5675533959661241E-2</v>
      </c>
      <c r="Q105" s="31">
        <f t="shared" si="12"/>
        <v>30591.771999999997</v>
      </c>
      <c r="AA105" s="29" t="s">
        <v>34</v>
      </c>
      <c r="AB105" s="29">
        <v>6</v>
      </c>
      <c r="AD105" s="29" t="s">
        <v>35</v>
      </c>
      <c r="AF105" s="29" t="s">
        <v>33</v>
      </c>
    </row>
    <row r="106" spans="1:32" s="29" customFormat="1" ht="12.75" customHeight="1">
      <c r="A106" s="29" t="s">
        <v>69</v>
      </c>
      <c r="C106" s="32">
        <v>45776.582000000002</v>
      </c>
      <c r="D106" s="30"/>
      <c r="E106" s="29">
        <f t="shared" si="8"/>
        <v>9552.9937507508203</v>
      </c>
      <c r="F106" s="29">
        <f t="shared" si="9"/>
        <v>9553</v>
      </c>
      <c r="G106" s="29">
        <f t="shared" si="10"/>
        <v>-3.0478699991363101E-3</v>
      </c>
      <c r="I106" s="29">
        <f t="shared" si="13"/>
        <v>-3.0478699991363101E-3</v>
      </c>
      <c r="O106" s="29">
        <f t="shared" ca="1" si="11"/>
        <v>1.5666116237291888E-2</v>
      </c>
      <c r="Q106" s="31">
        <f t="shared" si="12"/>
        <v>30758.082000000002</v>
      </c>
      <c r="AA106" s="29" t="s">
        <v>34</v>
      </c>
      <c r="AB106" s="29">
        <v>10</v>
      </c>
      <c r="AD106" s="29" t="s">
        <v>35</v>
      </c>
      <c r="AF106" s="29" t="s">
        <v>33</v>
      </c>
    </row>
    <row r="107" spans="1:32" s="29" customFormat="1" ht="12.75" customHeight="1">
      <c r="A107" s="29" t="s">
        <v>70</v>
      </c>
      <c r="C107" s="32">
        <v>45840.478000000003</v>
      </c>
      <c r="D107" s="30"/>
      <c r="E107" s="29">
        <f t="shared" si="8"/>
        <v>9684.0039400654259</v>
      </c>
      <c r="F107" s="29">
        <f t="shared" si="9"/>
        <v>9684</v>
      </c>
      <c r="G107" s="29">
        <f t="shared" si="10"/>
        <v>1.9216400032746606E-3</v>
      </c>
      <c r="I107" s="29">
        <f t="shared" si="13"/>
        <v>1.9216400032746606E-3</v>
      </c>
      <c r="O107" s="29">
        <f t="shared" ca="1" si="11"/>
        <v>1.5662498285296624E-2</v>
      </c>
      <c r="Q107" s="31">
        <f t="shared" si="12"/>
        <v>30821.978000000003</v>
      </c>
      <c r="AA107" s="29" t="s">
        <v>34</v>
      </c>
      <c r="AB107" s="29">
        <v>5</v>
      </c>
      <c r="AD107" s="29" t="s">
        <v>35</v>
      </c>
      <c r="AF107" s="29" t="s">
        <v>33</v>
      </c>
    </row>
    <row r="108" spans="1:32" s="29" customFormat="1" ht="12.75" customHeight="1">
      <c r="A108" s="29" t="s">
        <v>70</v>
      </c>
      <c r="C108" s="32">
        <v>45861.457000000002</v>
      </c>
      <c r="D108" s="30"/>
      <c r="E108" s="29">
        <f t="shared" si="8"/>
        <v>9727.0185694887223</v>
      </c>
      <c r="F108" s="29">
        <f t="shared" si="9"/>
        <v>9727</v>
      </c>
      <c r="G108" s="29">
        <f t="shared" si="10"/>
        <v>9.0566700018825941E-3</v>
      </c>
      <c r="I108" s="29">
        <f t="shared" si="13"/>
        <v>9.0566700018825941E-3</v>
      </c>
      <c r="O108" s="29">
        <f t="shared" ca="1" si="11"/>
        <v>1.5661310713267644E-2</v>
      </c>
      <c r="Q108" s="31">
        <f t="shared" si="12"/>
        <v>30842.957000000002</v>
      </c>
      <c r="AA108" s="29" t="s">
        <v>34</v>
      </c>
      <c r="AB108" s="29">
        <v>7</v>
      </c>
      <c r="AD108" s="29" t="s">
        <v>71</v>
      </c>
      <c r="AF108" s="29" t="s">
        <v>33</v>
      </c>
    </row>
    <row r="109" spans="1:32" s="29" customFormat="1" ht="12.75" customHeight="1">
      <c r="A109" s="29" t="s">
        <v>70</v>
      </c>
      <c r="C109" s="32">
        <v>45865.360999999997</v>
      </c>
      <c r="D109" s="30"/>
      <c r="E109" s="29">
        <f t="shared" si="8"/>
        <v>9735.0231985591417</v>
      </c>
      <c r="F109" s="29">
        <f t="shared" si="9"/>
        <v>9735</v>
      </c>
      <c r="G109" s="29">
        <f t="shared" si="10"/>
        <v>1.1314349998428952E-2</v>
      </c>
      <c r="I109" s="29">
        <f t="shared" si="13"/>
        <v>1.1314349998428952E-2</v>
      </c>
      <c r="O109" s="29">
        <f t="shared" ca="1" si="11"/>
        <v>1.5661089769634345E-2</v>
      </c>
      <c r="Q109" s="31">
        <f t="shared" si="12"/>
        <v>30846.860999999997</v>
      </c>
      <c r="AA109" s="29" t="s">
        <v>34</v>
      </c>
      <c r="AB109" s="29">
        <v>6</v>
      </c>
      <c r="AD109" s="29" t="s">
        <v>35</v>
      </c>
      <c r="AF109" s="29" t="s">
        <v>33</v>
      </c>
    </row>
    <row r="110" spans="1:32" s="29" customFormat="1" ht="12.75" customHeight="1">
      <c r="A110" s="29" t="s">
        <v>72</v>
      </c>
      <c r="C110" s="32">
        <v>45879.491999999998</v>
      </c>
      <c r="D110" s="30"/>
      <c r="E110" s="29">
        <f t="shared" si="8"/>
        <v>9763.9969212523447</v>
      </c>
      <c r="F110" s="29">
        <f t="shared" si="9"/>
        <v>9764</v>
      </c>
      <c r="G110" s="29">
        <f t="shared" si="10"/>
        <v>-1.5015600001788698E-3</v>
      </c>
      <c r="I110" s="29">
        <f t="shared" si="13"/>
        <v>-1.5015600001788698E-3</v>
      </c>
      <c r="O110" s="29">
        <f t="shared" ca="1" si="11"/>
        <v>1.5660288848963637E-2</v>
      </c>
      <c r="Q110" s="31">
        <f t="shared" si="12"/>
        <v>30860.991999999998</v>
      </c>
      <c r="AA110" s="29" t="s">
        <v>34</v>
      </c>
      <c r="AF110" s="29" t="s">
        <v>46</v>
      </c>
    </row>
    <row r="111" spans="1:32" s="29" customFormat="1" ht="12.75" customHeight="1">
      <c r="A111" s="29" t="s">
        <v>72</v>
      </c>
      <c r="C111" s="32">
        <v>45879.498</v>
      </c>
      <c r="D111" s="30"/>
      <c r="E111" s="29">
        <f t="shared" si="8"/>
        <v>9764.0092234486638</v>
      </c>
      <c r="F111" s="29">
        <f t="shared" si="9"/>
        <v>9764</v>
      </c>
      <c r="G111" s="29">
        <f t="shared" si="10"/>
        <v>4.4984400010434911E-3</v>
      </c>
      <c r="I111" s="29">
        <f t="shared" si="13"/>
        <v>4.4984400010434911E-3</v>
      </c>
      <c r="O111" s="29">
        <f t="shared" ca="1" si="11"/>
        <v>1.5660288848963637E-2</v>
      </c>
      <c r="Q111" s="31">
        <f t="shared" si="12"/>
        <v>30860.998</v>
      </c>
      <c r="AA111" s="29" t="s">
        <v>34</v>
      </c>
      <c r="AF111" s="29" t="s">
        <v>46</v>
      </c>
    </row>
    <row r="112" spans="1:32" s="29" customFormat="1" ht="12.75" customHeight="1">
      <c r="A112" s="65" t="s">
        <v>429</v>
      </c>
      <c r="B112" s="66" t="s">
        <v>123</v>
      </c>
      <c r="C112" s="65">
        <v>45879.506000000001</v>
      </c>
      <c r="D112" s="65" t="s">
        <v>138</v>
      </c>
      <c r="E112" s="9">
        <f t="shared" si="8"/>
        <v>9764.0256263770898</v>
      </c>
      <c r="F112" s="29">
        <f t="shared" si="9"/>
        <v>9764</v>
      </c>
      <c r="G112" s="29">
        <f t="shared" si="10"/>
        <v>1.2498440002673306E-2</v>
      </c>
      <c r="I112" s="29">
        <f t="shared" si="13"/>
        <v>1.2498440002673306E-2</v>
      </c>
      <c r="O112" s="29">
        <f t="shared" ca="1" si="11"/>
        <v>1.5660288848963637E-2</v>
      </c>
      <c r="Q112" s="31">
        <f t="shared" si="12"/>
        <v>30861.006000000001</v>
      </c>
    </row>
    <row r="113" spans="1:32" s="29" customFormat="1" ht="12.75" customHeight="1">
      <c r="A113" s="29" t="s">
        <v>72</v>
      </c>
      <c r="C113" s="32">
        <v>45879.508999999998</v>
      </c>
      <c r="D113" s="30"/>
      <c r="E113" s="29">
        <f t="shared" si="8"/>
        <v>9764.0317774752421</v>
      </c>
      <c r="F113" s="29">
        <f t="shared" si="9"/>
        <v>9764</v>
      </c>
      <c r="G113" s="29">
        <f t="shared" si="10"/>
        <v>1.5498439999646507E-2</v>
      </c>
      <c r="I113" s="29">
        <f t="shared" si="13"/>
        <v>1.5498439999646507E-2</v>
      </c>
      <c r="O113" s="29">
        <f t="shared" ca="1" si="11"/>
        <v>1.5660288848963637E-2</v>
      </c>
      <c r="Q113" s="31">
        <f t="shared" si="12"/>
        <v>30861.008999999998</v>
      </c>
      <c r="AA113" s="29" t="s">
        <v>34</v>
      </c>
      <c r="AF113" s="29" t="s">
        <v>46</v>
      </c>
    </row>
    <row r="114" spans="1:32" s="29" customFormat="1" ht="12.75" customHeight="1">
      <c r="A114" s="29" t="s">
        <v>72</v>
      </c>
      <c r="C114" s="32">
        <v>45879.512000000002</v>
      </c>
      <c r="D114" s="30"/>
      <c r="E114" s="29">
        <f t="shared" si="8"/>
        <v>9764.0379285734107</v>
      </c>
      <c r="F114" s="29">
        <f t="shared" si="9"/>
        <v>9764</v>
      </c>
      <c r="G114" s="29">
        <f t="shared" si="10"/>
        <v>1.8498440003895666E-2</v>
      </c>
      <c r="I114" s="29">
        <f t="shared" si="13"/>
        <v>1.8498440003895666E-2</v>
      </c>
      <c r="O114" s="29">
        <f t="shared" ca="1" si="11"/>
        <v>1.5660288848963637E-2</v>
      </c>
      <c r="Q114" s="31">
        <f t="shared" si="12"/>
        <v>30861.012000000002</v>
      </c>
      <c r="AA114" s="29" t="s">
        <v>34</v>
      </c>
      <c r="AF114" s="29" t="s">
        <v>46</v>
      </c>
    </row>
    <row r="115" spans="1:32" s="29" customFormat="1" ht="12.75" customHeight="1">
      <c r="A115" s="29" t="s">
        <v>73</v>
      </c>
      <c r="C115" s="32">
        <v>45897.546999999999</v>
      </c>
      <c r="D115" s="30"/>
      <c r="E115" s="29">
        <f t="shared" si="8"/>
        <v>9801.0162803370313</v>
      </c>
      <c r="F115" s="29">
        <f t="shared" si="9"/>
        <v>9801</v>
      </c>
      <c r="G115" s="29">
        <f t="shared" si="10"/>
        <v>7.9402099945582449E-3</v>
      </c>
      <c r="I115" s="29">
        <f t="shared" si="13"/>
        <v>7.9402099945582449E-3</v>
      </c>
      <c r="O115" s="29">
        <f t="shared" ca="1" si="11"/>
        <v>1.5659266984659633E-2</v>
      </c>
      <c r="Q115" s="31">
        <f t="shared" si="12"/>
        <v>30879.046999999999</v>
      </c>
      <c r="AA115" s="29" t="s">
        <v>34</v>
      </c>
      <c r="AB115" s="29">
        <v>6</v>
      </c>
      <c r="AD115" s="29" t="s">
        <v>35</v>
      </c>
      <c r="AF115" s="29" t="s">
        <v>33</v>
      </c>
    </row>
    <row r="116" spans="1:32" s="29" customFormat="1" ht="12.75" customHeight="1">
      <c r="A116" s="29" t="s">
        <v>72</v>
      </c>
      <c r="C116" s="32">
        <v>46196.517</v>
      </c>
      <c r="D116" s="30"/>
      <c r="E116" s="29">
        <f t="shared" si="8"/>
        <v>10414.014219165552</v>
      </c>
      <c r="F116" s="29">
        <f t="shared" si="9"/>
        <v>10414</v>
      </c>
      <c r="G116" s="29">
        <f t="shared" si="10"/>
        <v>6.934940000064671E-3</v>
      </c>
      <c r="I116" s="29">
        <f t="shared" si="13"/>
        <v>6.934940000064671E-3</v>
      </c>
      <c r="O116" s="29">
        <f t="shared" ca="1" si="11"/>
        <v>1.5642337178758129E-2</v>
      </c>
      <c r="Q116" s="31">
        <f t="shared" si="12"/>
        <v>31178.017</v>
      </c>
      <c r="AA116" s="29" t="s">
        <v>34</v>
      </c>
      <c r="AF116" s="29" t="s">
        <v>46</v>
      </c>
    </row>
    <row r="117" spans="1:32" s="29" customFormat="1" ht="12.75" customHeight="1">
      <c r="A117" s="29" t="s">
        <v>72</v>
      </c>
      <c r="C117" s="32">
        <v>46196.517999999996</v>
      </c>
      <c r="D117" s="30"/>
      <c r="E117" s="29">
        <f t="shared" si="8"/>
        <v>10414.016269531598</v>
      </c>
      <c r="F117" s="29">
        <f t="shared" si="9"/>
        <v>10414</v>
      </c>
      <c r="G117" s="29">
        <f t="shared" ref="G117:G148" si="14">+C117-(C$7+F117*C$8)</f>
        <v>7.934939996630419E-3</v>
      </c>
      <c r="I117" s="29">
        <f t="shared" si="13"/>
        <v>7.934939996630419E-3</v>
      </c>
      <c r="O117" s="29">
        <f t="shared" ca="1" si="11"/>
        <v>1.5642337178758129E-2</v>
      </c>
      <c r="Q117" s="31">
        <f t="shared" si="12"/>
        <v>31178.017999999996</v>
      </c>
      <c r="AA117" s="29" t="s">
        <v>34</v>
      </c>
      <c r="AF117" s="29" t="s">
        <v>46</v>
      </c>
    </row>
    <row r="118" spans="1:32" s="29" customFormat="1" ht="12.75" customHeight="1">
      <c r="A118" s="29" t="s">
        <v>75</v>
      </c>
      <c r="C118" s="32">
        <v>46260.406000000003</v>
      </c>
      <c r="D118" s="30"/>
      <c r="E118" s="29">
        <f t="shared" si="8"/>
        <v>10545.010055917792</v>
      </c>
      <c r="F118" s="29">
        <f t="shared" si="9"/>
        <v>10545</v>
      </c>
      <c r="G118" s="29">
        <f t="shared" si="14"/>
        <v>4.9044500046875328E-3</v>
      </c>
      <c r="I118" s="29">
        <f t="shared" si="13"/>
        <v>4.9044500046875328E-3</v>
      </c>
      <c r="O118" s="29">
        <f t="shared" ca="1" si="11"/>
        <v>1.5638719226762864E-2</v>
      </c>
      <c r="Q118" s="31">
        <f t="shared" si="12"/>
        <v>31241.906000000003</v>
      </c>
      <c r="AA118" s="29" t="s">
        <v>34</v>
      </c>
      <c r="AB118" s="29">
        <v>8</v>
      </c>
      <c r="AD118" s="29" t="s">
        <v>74</v>
      </c>
      <c r="AF118" s="29" t="s">
        <v>33</v>
      </c>
    </row>
    <row r="119" spans="1:32" s="29" customFormat="1" ht="12.75" customHeight="1">
      <c r="A119" s="29" t="s">
        <v>77</v>
      </c>
      <c r="C119" s="32">
        <v>46320.39</v>
      </c>
      <c r="D119" s="30"/>
      <c r="E119" s="29">
        <f t="shared" si="8"/>
        <v>10667.999213233536</v>
      </c>
      <c r="F119" s="29">
        <f t="shared" si="9"/>
        <v>10668</v>
      </c>
      <c r="G119" s="29">
        <f t="shared" si="14"/>
        <v>-3.8372000562958419E-4</v>
      </c>
      <c r="I119" s="29">
        <f t="shared" si="13"/>
        <v>-3.8372000562958419E-4</v>
      </c>
      <c r="O119" s="29">
        <f t="shared" ca="1" si="11"/>
        <v>1.5635322218400898E-2</v>
      </c>
      <c r="Q119" s="31">
        <f t="shared" si="12"/>
        <v>31301.89</v>
      </c>
      <c r="AA119" s="29" t="s">
        <v>34</v>
      </c>
      <c r="AB119" s="29">
        <v>16</v>
      </c>
      <c r="AD119" s="29" t="s">
        <v>76</v>
      </c>
      <c r="AF119" s="29" t="s">
        <v>33</v>
      </c>
    </row>
    <row r="120" spans="1:32" s="29" customFormat="1" ht="12.75" customHeight="1">
      <c r="A120" s="29" t="s">
        <v>75</v>
      </c>
      <c r="C120" s="32">
        <v>46320.398999999998</v>
      </c>
      <c r="D120" s="30"/>
      <c r="E120" s="29">
        <f t="shared" si="8"/>
        <v>10668.017666528007</v>
      </c>
      <c r="F120" s="29">
        <f t="shared" si="9"/>
        <v>10668</v>
      </c>
      <c r="G120" s="29">
        <f t="shared" si="14"/>
        <v>8.6162799925659783E-3</v>
      </c>
      <c r="I120" s="29">
        <f t="shared" si="13"/>
        <v>8.6162799925659783E-3</v>
      </c>
      <c r="O120" s="29">
        <f t="shared" ca="1" si="11"/>
        <v>1.5635322218400898E-2</v>
      </c>
      <c r="Q120" s="31">
        <f t="shared" si="12"/>
        <v>31301.898999999998</v>
      </c>
      <c r="AA120" s="29" t="s">
        <v>34</v>
      </c>
      <c r="AB120" s="29">
        <v>17</v>
      </c>
      <c r="AD120" s="29" t="s">
        <v>74</v>
      </c>
      <c r="AF120" s="29" t="s">
        <v>33</v>
      </c>
    </row>
    <row r="121" spans="1:32" s="29" customFormat="1" ht="12.75" customHeight="1">
      <c r="A121" s="29" t="s">
        <v>78</v>
      </c>
      <c r="C121" s="32">
        <v>46533.52</v>
      </c>
      <c r="D121" s="30"/>
      <c r="E121" s="29">
        <f t="shared" si="8"/>
        <v>11104.993730083121</v>
      </c>
      <c r="F121" s="29">
        <f t="shared" si="9"/>
        <v>11105</v>
      </c>
      <c r="G121" s="29">
        <f t="shared" si="14"/>
        <v>-3.0579500016756356E-3</v>
      </c>
      <c r="I121" s="29">
        <f t="shared" ref="I121:I152" si="15">+G121</f>
        <v>-3.0579500016756356E-3</v>
      </c>
      <c r="O121" s="29">
        <f t="shared" ca="1" si="11"/>
        <v>1.5623253172431963E-2</v>
      </c>
      <c r="Q121" s="31">
        <f t="shared" si="12"/>
        <v>31515.019999999997</v>
      </c>
      <c r="AA121" s="29" t="s">
        <v>34</v>
      </c>
      <c r="AB121" s="29">
        <v>6</v>
      </c>
      <c r="AD121" s="29" t="s">
        <v>35</v>
      </c>
      <c r="AF121" s="29" t="s">
        <v>33</v>
      </c>
    </row>
    <row r="122" spans="1:32" s="29" customFormat="1" ht="12.75" customHeight="1">
      <c r="A122" s="29" t="s">
        <v>79</v>
      </c>
      <c r="C122" s="32">
        <v>46553.52</v>
      </c>
      <c r="D122" s="30"/>
      <c r="E122" s="29">
        <f t="shared" si="8"/>
        <v>11146.001051140653</v>
      </c>
      <c r="F122" s="29">
        <f t="shared" si="9"/>
        <v>11146</v>
      </c>
      <c r="G122" s="29">
        <f t="shared" si="14"/>
        <v>5.1265999354654923E-4</v>
      </c>
      <c r="I122" s="29">
        <f t="shared" si="15"/>
        <v>5.1265999354654923E-4</v>
      </c>
      <c r="O122" s="29">
        <f t="shared" ca="1" si="11"/>
        <v>1.5622120836311308E-2</v>
      </c>
      <c r="Q122" s="31">
        <f t="shared" si="12"/>
        <v>31535.019999999997</v>
      </c>
      <c r="AA122" s="29" t="s">
        <v>34</v>
      </c>
      <c r="AF122" s="29" t="s">
        <v>46</v>
      </c>
    </row>
    <row r="123" spans="1:32" s="29" customFormat="1" ht="12.75" customHeight="1">
      <c r="A123" s="29" t="s">
        <v>79</v>
      </c>
      <c r="C123" s="32">
        <v>46553.527000000002</v>
      </c>
      <c r="D123" s="30"/>
      <c r="E123" s="29">
        <f t="shared" si="8"/>
        <v>11146.015403703032</v>
      </c>
      <c r="F123" s="29">
        <f t="shared" si="9"/>
        <v>11146</v>
      </c>
      <c r="G123" s="29">
        <f t="shared" si="14"/>
        <v>7.5126599986106157E-3</v>
      </c>
      <c r="I123" s="29">
        <f t="shared" si="15"/>
        <v>7.5126599986106157E-3</v>
      </c>
      <c r="O123" s="29">
        <f t="shared" ca="1" si="11"/>
        <v>1.5622120836311308E-2</v>
      </c>
      <c r="Q123" s="31">
        <f t="shared" si="12"/>
        <v>31535.027000000002</v>
      </c>
      <c r="AA123" s="29" t="s">
        <v>34</v>
      </c>
      <c r="AF123" s="29" t="s">
        <v>46</v>
      </c>
    </row>
    <row r="124" spans="1:32" s="29" customFormat="1" ht="12.75" customHeight="1">
      <c r="A124" s="65" t="s">
        <v>459</v>
      </c>
      <c r="B124" s="66" t="s">
        <v>123</v>
      </c>
      <c r="C124" s="65">
        <v>46576.446000000004</v>
      </c>
      <c r="D124" s="65" t="s">
        <v>138</v>
      </c>
      <c r="E124" s="9">
        <f t="shared" si="8"/>
        <v>11193.007743268914</v>
      </c>
      <c r="F124" s="29">
        <f t="shared" si="9"/>
        <v>11193</v>
      </c>
      <c r="G124" s="29">
        <f t="shared" si="14"/>
        <v>3.776530000322964E-3</v>
      </c>
      <c r="I124" s="29">
        <f t="shared" si="15"/>
        <v>3.776530000322964E-3</v>
      </c>
      <c r="O124" s="29">
        <f t="shared" ca="1" si="11"/>
        <v>1.5620822792465679E-2</v>
      </c>
      <c r="Q124" s="31">
        <f t="shared" si="12"/>
        <v>31557.946000000004</v>
      </c>
    </row>
    <row r="125" spans="1:32" s="29" customFormat="1" ht="12.75" customHeight="1">
      <c r="A125" s="29" t="s">
        <v>78</v>
      </c>
      <c r="C125" s="32">
        <v>46576.466</v>
      </c>
      <c r="D125" s="30"/>
      <c r="E125" s="29">
        <f t="shared" si="8"/>
        <v>11193.048750589965</v>
      </c>
      <c r="F125" s="29">
        <f t="shared" si="9"/>
        <v>11193</v>
      </c>
      <c r="G125" s="29">
        <f t="shared" si="14"/>
        <v>2.3776529997121543E-2</v>
      </c>
      <c r="I125" s="29">
        <f t="shared" si="15"/>
        <v>2.3776529997121543E-2</v>
      </c>
      <c r="O125" s="29">
        <f t="shared" ca="1" si="11"/>
        <v>1.5620822792465679E-2</v>
      </c>
      <c r="Q125" s="31">
        <f t="shared" si="12"/>
        <v>31557.966</v>
      </c>
      <c r="AB125" s="29">
        <v>6</v>
      </c>
      <c r="AD125" s="29" t="s">
        <v>35</v>
      </c>
      <c r="AF125" s="29" t="s">
        <v>33</v>
      </c>
    </row>
    <row r="126" spans="1:32" s="29" customFormat="1" ht="12.75" customHeight="1">
      <c r="A126" s="29" t="s">
        <v>80</v>
      </c>
      <c r="C126" s="32">
        <v>46613.525000000001</v>
      </c>
      <c r="D126" s="30"/>
      <c r="E126" s="29">
        <f t="shared" si="8"/>
        <v>11269.033266143522</v>
      </c>
      <c r="F126" s="29">
        <f t="shared" si="9"/>
        <v>11269</v>
      </c>
      <c r="G126" s="29">
        <f t="shared" si="14"/>
        <v>1.6224489998421632E-2</v>
      </c>
      <c r="I126" s="29">
        <f t="shared" si="15"/>
        <v>1.6224489998421632E-2</v>
      </c>
      <c r="O126" s="29">
        <f t="shared" ca="1" si="11"/>
        <v>1.5618723827949342E-2</v>
      </c>
      <c r="Q126" s="31">
        <f t="shared" si="12"/>
        <v>31595.025000000001</v>
      </c>
      <c r="AA126" s="29" t="s">
        <v>34</v>
      </c>
      <c r="AB126" s="29">
        <v>8</v>
      </c>
      <c r="AD126" s="29" t="s">
        <v>74</v>
      </c>
      <c r="AF126" s="29" t="s">
        <v>33</v>
      </c>
    </row>
    <row r="127" spans="1:32" s="29" customFormat="1" ht="12.75" customHeight="1">
      <c r="A127" s="29" t="s">
        <v>81</v>
      </c>
      <c r="C127" s="32">
        <v>46614.472999999998</v>
      </c>
      <c r="D127" s="30"/>
      <c r="E127" s="29">
        <f t="shared" si="8"/>
        <v>11270.977013161642</v>
      </c>
      <c r="F127" s="29">
        <f t="shared" si="9"/>
        <v>11271</v>
      </c>
      <c r="G127" s="29">
        <f t="shared" si="14"/>
        <v>-1.1211090000870172E-2</v>
      </c>
      <c r="I127" s="29">
        <f t="shared" si="15"/>
        <v>-1.1211090000870172E-2</v>
      </c>
      <c r="O127" s="29">
        <f t="shared" ca="1" si="11"/>
        <v>1.5618668592041017E-2</v>
      </c>
      <c r="Q127" s="31">
        <f t="shared" si="12"/>
        <v>31595.972999999998</v>
      </c>
      <c r="AA127" s="29" t="s">
        <v>34</v>
      </c>
      <c r="AF127" s="29" t="s">
        <v>46</v>
      </c>
    </row>
    <row r="128" spans="1:32" s="29" customFormat="1" ht="12.75" customHeight="1">
      <c r="A128" s="29" t="s">
        <v>79</v>
      </c>
      <c r="C128" s="32">
        <v>46614.482000000004</v>
      </c>
      <c r="D128" s="30"/>
      <c r="E128" s="29">
        <f t="shared" si="8"/>
        <v>11270.99546645613</v>
      </c>
      <c r="F128" s="29">
        <f t="shared" si="9"/>
        <v>11271</v>
      </c>
      <c r="G128" s="29">
        <f t="shared" si="14"/>
        <v>-2.2110899953986518E-3</v>
      </c>
      <c r="I128" s="29">
        <f t="shared" si="15"/>
        <v>-2.2110899953986518E-3</v>
      </c>
      <c r="O128" s="29">
        <f t="shared" ca="1" si="11"/>
        <v>1.5618668592041017E-2</v>
      </c>
      <c r="Q128" s="31">
        <f t="shared" si="12"/>
        <v>31595.982000000004</v>
      </c>
      <c r="AA128" s="29" t="s">
        <v>34</v>
      </c>
      <c r="AF128" s="29" t="s">
        <v>46</v>
      </c>
    </row>
    <row r="129" spans="1:32" s="29" customFormat="1" ht="12.75" customHeight="1">
      <c r="A129" s="29" t="s">
        <v>79</v>
      </c>
      <c r="C129" s="32">
        <v>46614.483999999997</v>
      </c>
      <c r="D129" s="30"/>
      <c r="E129" s="29">
        <f t="shared" si="8"/>
        <v>11270.999567188221</v>
      </c>
      <c r="F129" s="29">
        <f t="shared" si="9"/>
        <v>11271</v>
      </c>
      <c r="G129" s="29">
        <f t="shared" si="14"/>
        <v>-2.110900022671558E-4</v>
      </c>
      <c r="I129" s="29">
        <f t="shared" si="15"/>
        <v>-2.110900022671558E-4</v>
      </c>
      <c r="O129" s="29">
        <f t="shared" ca="1" si="11"/>
        <v>1.5618668592041017E-2</v>
      </c>
      <c r="Q129" s="31">
        <f t="shared" si="12"/>
        <v>31595.983999999997</v>
      </c>
      <c r="AA129" s="29" t="s">
        <v>34</v>
      </c>
      <c r="AF129" s="29" t="s">
        <v>46</v>
      </c>
    </row>
    <row r="130" spans="1:32" s="29" customFormat="1" ht="12.75" customHeight="1">
      <c r="A130" s="29" t="s">
        <v>80</v>
      </c>
      <c r="C130" s="32">
        <v>46614.485000000001</v>
      </c>
      <c r="D130" s="30"/>
      <c r="E130" s="29">
        <f t="shared" si="8"/>
        <v>11271.001617554282</v>
      </c>
      <c r="F130" s="29">
        <f t="shared" si="9"/>
        <v>11271</v>
      </c>
      <c r="G130" s="29">
        <f t="shared" si="14"/>
        <v>7.8891000157454982E-4</v>
      </c>
      <c r="I130" s="29">
        <f t="shared" si="15"/>
        <v>7.8891000157454982E-4</v>
      </c>
      <c r="O130" s="29">
        <f t="shared" ca="1" si="11"/>
        <v>1.5618668592041017E-2</v>
      </c>
      <c r="Q130" s="31">
        <f t="shared" si="12"/>
        <v>31595.985000000001</v>
      </c>
      <c r="AA130" s="29" t="s">
        <v>34</v>
      </c>
      <c r="AB130" s="29">
        <v>16</v>
      </c>
      <c r="AD130" s="29" t="s">
        <v>74</v>
      </c>
      <c r="AF130" s="29" t="s">
        <v>33</v>
      </c>
    </row>
    <row r="131" spans="1:32" s="29" customFormat="1" ht="12.75" customHeight="1">
      <c r="A131" s="65" t="s">
        <v>463</v>
      </c>
      <c r="B131" s="66" t="s">
        <v>123</v>
      </c>
      <c r="C131" s="65">
        <v>46616.430999999997</v>
      </c>
      <c r="D131" s="65" t="s">
        <v>138</v>
      </c>
      <c r="E131" s="9">
        <f t="shared" si="8"/>
        <v>11274.991629893171</v>
      </c>
      <c r="F131" s="29">
        <f t="shared" si="9"/>
        <v>11275</v>
      </c>
      <c r="G131" s="29">
        <f t="shared" si="14"/>
        <v>-4.0822500013746321E-3</v>
      </c>
      <c r="I131" s="29">
        <f t="shared" si="15"/>
        <v>-4.0822500013746321E-3</v>
      </c>
      <c r="O131" s="29">
        <f t="shared" ca="1" si="11"/>
        <v>1.5618558120224368E-2</v>
      </c>
      <c r="Q131" s="31">
        <f t="shared" si="12"/>
        <v>31597.930999999997</v>
      </c>
    </row>
    <row r="132" spans="1:32" s="29" customFormat="1" ht="12.75" customHeight="1">
      <c r="A132" s="29" t="s">
        <v>79</v>
      </c>
      <c r="C132" s="32">
        <v>46616.438999999998</v>
      </c>
      <c r="D132" s="30"/>
      <c r="E132" s="29">
        <f t="shared" si="8"/>
        <v>11275.008032821599</v>
      </c>
      <c r="F132" s="29">
        <f t="shared" si="9"/>
        <v>11275</v>
      </c>
      <c r="G132" s="29">
        <f t="shared" si="14"/>
        <v>3.9177500002551824E-3</v>
      </c>
      <c r="I132" s="29">
        <f t="shared" si="15"/>
        <v>3.9177500002551824E-3</v>
      </c>
      <c r="O132" s="29">
        <f t="shared" ca="1" si="11"/>
        <v>1.5618558120224368E-2</v>
      </c>
      <c r="Q132" s="31">
        <f t="shared" si="12"/>
        <v>31597.938999999998</v>
      </c>
      <c r="AA132" s="29" t="s">
        <v>34</v>
      </c>
      <c r="AF132" s="29" t="s">
        <v>46</v>
      </c>
    </row>
    <row r="133" spans="1:32" s="29" customFormat="1" ht="12.75" customHeight="1">
      <c r="A133" s="29" t="s">
        <v>79</v>
      </c>
      <c r="C133" s="32">
        <v>46616.438999999998</v>
      </c>
      <c r="D133" s="30"/>
      <c r="E133" s="29">
        <f t="shared" si="8"/>
        <v>11275.008032821599</v>
      </c>
      <c r="F133" s="29">
        <f t="shared" si="9"/>
        <v>11275</v>
      </c>
      <c r="G133" s="29">
        <f t="shared" si="14"/>
        <v>3.9177500002551824E-3</v>
      </c>
      <c r="I133" s="29">
        <f t="shared" si="15"/>
        <v>3.9177500002551824E-3</v>
      </c>
      <c r="O133" s="29">
        <f t="shared" ca="1" si="11"/>
        <v>1.5618558120224368E-2</v>
      </c>
      <c r="Q133" s="31">
        <f t="shared" si="12"/>
        <v>31597.938999999998</v>
      </c>
      <c r="AA133" s="29" t="s">
        <v>34</v>
      </c>
      <c r="AF133" s="29" t="s">
        <v>46</v>
      </c>
    </row>
    <row r="134" spans="1:32" s="29" customFormat="1" ht="12.75" customHeight="1">
      <c r="A134" s="29" t="s">
        <v>79</v>
      </c>
      <c r="C134" s="32">
        <v>46616.442999999999</v>
      </c>
      <c r="D134" s="30"/>
      <c r="E134" s="29">
        <f t="shared" si="8"/>
        <v>11275.016234285811</v>
      </c>
      <c r="F134" s="29">
        <f t="shared" si="9"/>
        <v>11275</v>
      </c>
      <c r="G134" s="29">
        <f t="shared" si="14"/>
        <v>7.9177500010700896E-3</v>
      </c>
      <c r="I134" s="29">
        <f t="shared" si="15"/>
        <v>7.9177500010700896E-3</v>
      </c>
      <c r="O134" s="29">
        <f t="shared" ca="1" si="11"/>
        <v>1.5618558120224368E-2</v>
      </c>
      <c r="Q134" s="31">
        <f t="shared" si="12"/>
        <v>31597.942999999999</v>
      </c>
      <c r="AA134" s="29" t="s">
        <v>34</v>
      </c>
      <c r="AF134" s="29" t="s">
        <v>46</v>
      </c>
    </row>
    <row r="135" spans="1:32" s="29" customFormat="1" ht="12.75" customHeight="1">
      <c r="A135" s="29" t="s">
        <v>79</v>
      </c>
      <c r="C135" s="32">
        <v>46616.446000000004</v>
      </c>
      <c r="D135" s="30"/>
      <c r="E135" s="29">
        <f t="shared" si="8"/>
        <v>11275.022385383978</v>
      </c>
      <c r="F135" s="29">
        <f t="shared" si="9"/>
        <v>11275</v>
      </c>
      <c r="G135" s="29">
        <f t="shared" si="14"/>
        <v>1.0917750005319249E-2</v>
      </c>
      <c r="I135" s="29">
        <f t="shared" si="15"/>
        <v>1.0917750005319249E-2</v>
      </c>
      <c r="O135" s="29">
        <f t="shared" ca="1" si="11"/>
        <v>1.5618558120224368E-2</v>
      </c>
      <c r="Q135" s="31">
        <f t="shared" si="12"/>
        <v>31597.946000000004</v>
      </c>
      <c r="AA135" s="29" t="s">
        <v>34</v>
      </c>
      <c r="AF135" s="29" t="s">
        <v>46</v>
      </c>
    </row>
    <row r="136" spans="1:32" s="29" customFormat="1" ht="12.75" customHeight="1">
      <c r="A136" s="29" t="s">
        <v>79</v>
      </c>
      <c r="C136" s="32">
        <v>46616.451999999997</v>
      </c>
      <c r="D136" s="30"/>
      <c r="E136" s="29">
        <f t="shared" si="8"/>
        <v>11275.034687580284</v>
      </c>
      <c r="F136" s="29">
        <f t="shared" si="9"/>
        <v>11275</v>
      </c>
      <c r="G136" s="29">
        <f t="shared" si="14"/>
        <v>1.6917749999265652E-2</v>
      </c>
      <c r="I136" s="29">
        <f t="shared" si="15"/>
        <v>1.6917749999265652E-2</v>
      </c>
      <c r="O136" s="29">
        <f t="shared" ca="1" si="11"/>
        <v>1.5618558120224368E-2</v>
      </c>
      <c r="Q136" s="31">
        <f t="shared" si="12"/>
        <v>31597.951999999997</v>
      </c>
      <c r="AA136" s="29" t="s">
        <v>34</v>
      </c>
      <c r="AF136" s="29" t="s">
        <v>46</v>
      </c>
    </row>
    <row r="137" spans="1:32" s="29" customFormat="1" ht="12.75" customHeight="1">
      <c r="A137" s="29" t="s">
        <v>80</v>
      </c>
      <c r="C137" s="32">
        <v>46678.373</v>
      </c>
      <c r="D137" s="30"/>
      <c r="E137" s="29">
        <f t="shared" si="8"/>
        <v>11401.99540394046</v>
      </c>
      <c r="F137" s="29">
        <f t="shared" si="9"/>
        <v>11402</v>
      </c>
      <c r="G137" s="29">
        <f t="shared" si="14"/>
        <v>-2.2415799976442941E-3</v>
      </c>
      <c r="I137" s="29">
        <f t="shared" si="15"/>
        <v>-2.2415799976442941E-3</v>
      </c>
      <c r="O137" s="29">
        <f t="shared" ca="1" si="11"/>
        <v>1.5615050640045753E-2</v>
      </c>
      <c r="Q137" s="31">
        <f t="shared" si="12"/>
        <v>31659.873</v>
      </c>
      <c r="AA137" s="29" t="s">
        <v>34</v>
      </c>
      <c r="AB137" s="29">
        <v>13</v>
      </c>
      <c r="AD137" s="29" t="s">
        <v>74</v>
      </c>
      <c r="AF137" s="29" t="s">
        <v>33</v>
      </c>
    </row>
    <row r="138" spans="1:32" s="29" customFormat="1" ht="12.75" customHeight="1">
      <c r="A138" s="29" t="s">
        <v>80</v>
      </c>
      <c r="C138" s="32">
        <v>46679.353000000003</v>
      </c>
      <c r="D138" s="30"/>
      <c r="E138" s="29">
        <f t="shared" si="8"/>
        <v>11404.004762672286</v>
      </c>
      <c r="F138" s="29">
        <f t="shared" si="9"/>
        <v>11404</v>
      </c>
      <c r="G138" s="29">
        <f t="shared" si="14"/>
        <v>2.3228400023072027E-3</v>
      </c>
      <c r="I138" s="29">
        <f t="shared" si="15"/>
        <v>2.3228400023072027E-3</v>
      </c>
      <c r="O138" s="29">
        <f t="shared" ca="1" si="11"/>
        <v>1.5614995404137428E-2</v>
      </c>
      <c r="Q138" s="31">
        <f t="shared" si="12"/>
        <v>31660.853000000003</v>
      </c>
      <c r="AA138" s="29" t="s">
        <v>34</v>
      </c>
      <c r="AB138" s="29">
        <v>7</v>
      </c>
      <c r="AD138" s="29" t="s">
        <v>35</v>
      </c>
      <c r="AF138" s="29" t="s">
        <v>33</v>
      </c>
    </row>
    <row r="139" spans="1:32" s="29" customFormat="1" ht="12.75" customHeight="1">
      <c r="A139" s="29" t="s">
        <v>82</v>
      </c>
      <c r="C139" s="32">
        <v>46890.53</v>
      </c>
      <c r="D139" s="30"/>
      <c r="E139" s="29">
        <f t="shared" si="8"/>
        <v>11836.9949146206</v>
      </c>
      <c r="F139" s="29">
        <f t="shared" si="9"/>
        <v>11837</v>
      </c>
      <c r="G139" s="29">
        <f t="shared" si="14"/>
        <v>-2.4802300031296909E-3</v>
      </c>
      <c r="I139" s="29">
        <f t="shared" si="15"/>
        <v>-2.4802300031296909E-3</v>
      </c>
      <c r="O139" s="29">
        <f t="shared" ca="1" si="11"/>
        <v>1.5603036829985142E-2</v>
      </c>
      <c r="Q139" s="31">
        <f t="shared" si="12"/>
        <v>31872.03</v>
      </c>
      <c r="AA139" s="29" t="s">
        <v>34</v>
      </c>
      <c r="AB139" s="29">
        <v>10</v>
      </c>
      <c r="AD139" s="29" t="s">
        <v>35</v>
      </c>
      <c r="AF139" s="29" t="s">
        <v>33</v>
      </c>
    </row>
    <row r="140" spans="1:32" s="29" customFormat="1" ht="12.75" customHeight="1">
      <c r="A140" s="29" t="s">
        <v>83</v>
      </c>
      <c r="C140" s="32">
        <v>46972.47</v>
      </c>
      <c r="D140" s="30"/>
      <c r="E140" s="29">
        <f t="shared" si="8"/>
        <v>12005.001908993314</v>
      </c>
      <c r="F140" s="29">
        <f t="shared" si="9"/>
        <v>12005</v>
      </c>
      <c r="G140" s="29">
        <f t="shared" si="14"/>
        <v>9.3105000269133598E-4</v>
      </c>
      <c r="I140" s="29">
        <f t="shared" si="15"/>
        <v>9.3105000269133598E-4</v>
      </c>
      <c r="O140" s="29">
        <f t="shared" ca="1" si="11"/>
        <v>1.5598397013685872E-2</v>
      </c>
      <c r="Q140" s="31">
        <f t="shared" si="12"/>
        <v>31953.97</v>
      </c>
      <c r="AA140" s="29" t="s">
        <v>34</v>
      </c>
      <c r="AB140" s="29">
        <v>6</v>
      </c>
      <c r="AD140" s="29" t="s">
        <v>35</v>
      </c>
      <c r="AF140" s="29" t="s">
        <v>33</v>
      </c>
    </row>
    <row r="141" spans="1:32" s="29" customFormat="1" ht="12.75" customHeight="1">
      <c r="A141" s="29" t="s">
        <v>84</v>
      </c>
      <c r="C141" s="32">
        <v>47054.411</v>
      </c>
      <c r="D141" s="30"/>
      <c r="E141" s="29">
        <f t="shared" si="8"/>
        <v>12173.010953732073</v>
      </c>
      <c r="F141" s="29">
        <f t="shared" si="9"/>
        <v>12173</v>
      </c>
      <c r="G141" s="29">
        <f t="shared" si="14"/>
        <v>5.3423299978021532E-3</v>
      </c>
      <c r="I141" s="29">
        <f t="shared" si="15"/>
        <v>5.3423299978021532E-3</v>
      </c>
      <c r="O141" s="29">
        <f t="shared" ca="1" si="11"/>
        <v>1.5593757197386602E-2</v>
      </c>
      <c r="Q141" s="31">
        <f t="shared" si="12"/>
        <v>32035.911</v>
      </c>
      <c r="AA141" s="29" t="s">
        <v>34</v>
      </c>
      <c r="AB141" s="29">
        <v>6</v>
      </c>
      <c r="AD141" s="29" t="s">
        <v>35</v>
      </c>
      <c r="AF141" s="29" t="s">
        <v>33</v>
      </c>
    </row>
    <row r="142" spans="1:32" s="29" customFormat="1" ht="12.75" customHeight="1">
      <c r="A142" s="29" t="s">
        <v>85</v>
      </c>
      <c r="C142" s="32">
        <v>47078.307999999997</v>
      </c>
      <c r="D142" s="30"/>
      <c r="E142" s="29">
        <f t="shared" si="8"/>
        <v>12222.00855129766</v>
      </c>
      <c r="F142" s="29">
        <f t="shared" si="9"/>
        <v>12222</v>
      </c>
      <c r="G142" s="29">
        <f t="shared" si="14"/>
        <v>4.1706199990585446E-3</v>
      </c>
      <c r="I142" s="29">
        <f t="shared" si="15"/>
        <v>4.1706199990585446E-3</v>
      </c>
      <c r="O142" s="29">
        <f t="shared" ca="1" si="11"/>
        <v>1.5592403917632648E-2</v>
      </c>
      <c r="Q142" s="31">
        <f t="shared" si="12"/>
        <v>32059.807999999997</v>
      </c>
      <c r="AA142" s="29" t="s">
        <v>34</v>
      </c>
      <c r="AB142" s="29">
        <v>8</v>
      </c>
      <c r="AD142" s="29" t="s">
        <v>35</v>
      </c>
      <c r="AF142" s="29" t="s">
        <v>33</v>
      </c>
    </row>
    <row r="143" spans="1:32" s="29" customFormat="1" ht="12.75" customHeight="1">
      <c r="A143" s="29" t="s">
        <v>86</v>
      </c>
      <c r="C143" s="32">
        <v>47330.463000000003</v>
      </c>
      <c r="D143" s="30"/>
      <c r="E143" s="29">
        <f t="shared" si="8"/>
        <v>12739.018603360772</v>
      </c>
      <c r="F143" s="29">
        <f t="shared" si="9"/>
        <v>12739</v>
      </c>
      <c r="G143" s="29">
        <f t="shared" si="14"/>
        <v>9.0731900054379366E-3</v>
      </c>
      <c r="I143" s="29">
        <f t="shared" si="15"/>
        <v>9.0731900054379366E-3</v>
      </c>
      <c r="O143" s="29">
        <f t="shared" ca="1" si="11"/>
        <v>1.5578125435330728E-2</v>
      </c>
      <c r="Q143" s="31">
        <f t="shared" si="12"/>
        <v>32311.963000000003</v>
      </c>
      <c r="AA143" s="29" t="s">
        <v>34</v>
      </c>
      <c r="AB143" s="29">
        <v>6</v>
      </c>
      <c r="AD143" s="29" t="s">
        <v>35</v>
      </c>
      <c r="AF143" s="29" t="s">
        <v>33</v>
      </c>
    </row>
    <row r="144" spans="1:32" s="29" customFormat="1" ht="12.75" customHeight="1">
      <c r="A144" s="29" t="s">
        <v>81</v>
      </c>
      <c r="C144" s="32">
        <v>47371.421000000002</v>
      </c>
      <c r="D144" s="30"/>
      <c r="E144" s="29">
        <f t="shared" si="8"/>
        <v>12822.997496154489</v>
      </c>
      <c r="F144" s="29">
        <f t="shared" si="9"/>
        <v>12823</v>
      </c>
      <c r="G144" s="29">
        <f t="shared" si="14"/>
        <v>-1.2211700013722293E-3</v>
      </c>
      <c r="I144" s="29">
        <f t="shared" si="15"/>
        <v>-1.2211700013722293E-3</v>
      </c>
      <c r="O144" s="29">
        <f t="shared" ca="1" si="11"/>
        <v>1.5575805527181092E-2</v>
      </c>
      <c r="Q144" s="31">
        <f t="shared" si="12"/>
        <v>32352.921000000002</v>
      </c>
      <c r="AA144" s="29" t="s">
        <v>34</v>
      </c>
      <c r="AF144" s="29" t="s">
        <v>46</v>
      </c>
    </row>
    <row r="145" spans="1:32" s="29" customFormat="1" ht="12.75" customHeight="1">
      <c r="A145" s="29" t="s">
        <v>81</v>
      </c>
      <c r="C145" s="32">
        <v>47391.415999999997</v>
      </c>
      <c r="D145" s="30"/>
      <c r="E145" s="29">
        <f t="shared" si="8"/>
        <v>12863.994565381747</v>
      </c>
      <c r="F145" s="29">
        <f t="shared" si="9"/>
        <v>12864</v>
      </c>
      <c r="G145" s="29">
        <f t="shared" si="14"/>
        <v>-2.6505600035306998E-3</v>
      </c>
      <c r="I145" s="29">
        <f t="shared" si="15"/>
        <v>-2.6505600035306998E-3</v>
      </c>
      <c r="O145" s="29">
        <f t="shared" ca="1" si="11"/>
        <v>1.5574673191060437E-2</v>
      </c>
      <c r="Q145" s="31">
        <f t="shared" si="12"/>
        <v>32372.915999999997</v>
      </c>
      <c r="AA145" s="29" t="s">
        <v>34</v>
      </c>
      <c r="AF145" s="29" t="s">
        <v>46</v>
      </c>
    </row>
    <row r="146" spans="1:32" s="29" customFormat="1" ht="12.75" customHeight="1">
      <c r="A146" s="29" t="s">
        <v>81</v>
      </c>
      <c r="C146" s="32">
        <v>47391.421000000002</v>
      </c>
      <c r="D146" s="30"/>
      <c r="E146" s="29">
        <f t="shared" si="8"/>
        <v>12864.00481721202</v>
      </c>
      <c r="F146" s="29">
        <f t="shared" si="9"/>
        <v>12864</v>
      </c>
      <c r="G146" s="29">
        <f t="shared" si="14"/>
        <v>2.3494400011259131E-3</v>
      </c>
      <c r="I146" s="29">
        <f t="shared" si="15"/>
        <v>2.3494400011259131E-3</v>
      </c>
      <c r="O146" s="29">
        <f t="shared" ca="1" si="11"/>
        <v>1.5574673191060437E-2</v>
      </c>
      <c r="Q146" s="31">
        <f t="shared" si="12"/>
        <v>32372.921000000002</v>
      </c>
      <c r="AA146" s="29" t="s">
        <v>34</v>
      </c>
      <c r="AF146" s="29" t="s">
        <v>46</v>
      </c>
    </row>
    <row r="147" spans="1:32" s="29" customFormat="1" ht="12.75" customHeight="1">
      <c r="A147" s="29" t="s">
        <v>87</v>
      </c>
      <c r="C147" s="32">
        <v>47412.394</v>
      </c>
      <c r="D147" s="30"/>
      <c r="E147" s="29">
        <f t="shared" si="8"/>
        <v>12907.007144438998</v>
      </c>
      <c r="F147" s="29">
        <f t="shared" si="9"/>
        <v>12907</v>
      </c>
      <c r="G147" s="29">
        <f t="shared" si="14"/>
        <v>3.4844699985114858E-3</v>
      </c>
      <c r="I147" s="29">
        <f t="shared" si="15"/>
        <v>3.4844699985114858E-3</v>
      </c>
      <c r="O147" s="29">
        <f t="shared" ca="1" si="11"/>
        <v>1.5573485619031458E-2</v>
      </c>
      <c r="Q147" s="31">
        <f t="shared" si="12"/>
        <v>32393.894</v>
      </c>
      <c r="AA147" s="29" t="s">
        <v>34</v>
      </c>
      <c r="AB147" s="29">
        <v>6</v>
      </c>
      <c r="AD147" s="29" t="s">
        <v>35</v>
      </c>
      <c r="AF147" s="29" t="s">
        <v>33</v>
      </c>
    </row>
    <row r="148" spans="1:32" s="29" customFormat="1" ht="12.75" customHeight="1">
      <c r="A148" s="29" t="s">
        <v>88</v>
      </c>
      <c r="C148" s="32">
        <v>47624.55</v>
      </c>
      <c r="D148" s="30"/>
      <c r="E148" s="29">
        <f t="shared" si="8"/>
        <v>13342.004604753092</v>
      </c>
      <c r="F148" s="29">
        <f t="shared" si="9"/>
        <v>13342</v>
      </c>
      <c r="G148" s="29">
        <f t="shared" si="14"/>
        <v>2.2458200037362985E-3</v>
      </c>
      <c r="I148" s="29">
        <f t="shared" si="15"/>
        <v>2.2458200037362985E-3</v>
      </c>
      <c r="O148" s="29">
        <f t="shared" ca="1" si="11"/>
        <v>1.5561471808970847E-2</v>
      </c>
      <c r="Q148" s="31">
        <f t="shared" si="12"/>
        <v>32606.050000000003</v>
      </c>
      <c r="AA148" s="29" t="s">
        <v>34</v>
      </c>
      <c r="AB148" s="29">
        <v>4</v>
      </c>
      <c r="AD148" s="29" t="s">
        <v>35</v>
      </c>
      <c r="AF148" s="29" t="s">
        <v>33</v>
      </c>
    </row>
    <row r="149" spans="1:32" s="29" customFormat="1" ht="12.75" customHeight="1">
      <c r="A149" s="29" t="s">
        <v>77</v>
      </c>
      <c r="C149" s="32">
        <v>47649.423000000003</v>
      </c>
      <c r="D149" s="30"/>
      <c r="E149" s="29">
        <f t="shared" ref="E149:E212" si="16">+(C149-C$7)/C$8</f>
        <v>13393.003359586291</v>
      </c>
      <c r="F149" s="29">
        <f t="shared" ref="F149:F212" si="17">ROUND(2*E149,0)/2</f>
        <v>13393</v>
      </c>
      <c r="G149" s="29">
        <f t="shared" ref="G149:G180" si="18">+C149-(C$7+F149*C$8)</f>
        <v>1.6385300041292794E-3</v>
      </c>
      <c r="I149" s="29">
        <f t="shared" si="15"/>
        <v>1.6385300041292794E-3</v>
      </c>
      <c r="O149" s="29">
        <f t="shared" ref="O149:O212" ca="1" si="19">+C$11+C$12*F149</f>
        <v>1.5560063293308569E-2</v>
      </c>
      <c r="Q149" s="31">
        <f t="shared" ref="Q149:Q212" si="20">+C149-15018.5</f>
        <v>32630.923000000003</v>
      </c>
      <c r="AA149" s="29" t="s">
        <v>34</v>
      </c>
      <c r="AB149" s="29">
        <v>5</v>
      </c>
      <c r="AD149" s="29" t="s">
        <v>35</v>
      </c>
      <c r="AF149" s="29" t="s">
        <v>33</v>
      </c>
    </row>
    <row r="150" spans="1:32" s="29" customFormat="1" ht="12.75" customHeight="1">
      <c r="A150" s="29" t="s">
        <v>89</v>
      </c>
      <c r="C150" s="32">
        <v>48001.555</v>
      </c>
      <c r="D150" s="30"/>
      <c r="E150" s="29">
        <f t="shared" si="16"/>
        <v>14115.002858517832</v>
      </c>
      <c r="F150" s="29">
        <f t="shared" si="17"/>
        <v>14115</v>
      </c>
      <c r="G150" s="29">
        <f t="shared" si="18"/>
        <v>1.3941500001237728E-3</v>
      </c>
      <c r="I150" s="29">
        <f t="shared" si="15"/>
        <v>1.3941500001237728E-3</v>
      </c>
      <c r="O150" s="29">
        <f t="shared" ca="1" si="19"/>
        <v>1.5540123130403372E-2</v>
      </c>
      <c r="Q150" s="31">
        <f t="shared" si="20"/>
        <v>32983.055</v>
      </c>
      <c r="AA150" s="29" t="s">
        <v>34</v>
      </c>
      <c r="AB150" s="29">
        <v>5</v>
      </c>
      <c r="AD150" s="29" t="s">
        <v>35</v>
      </c>
      <c r="AF150" s="29" t="s">
        <v>33</v>
      </c>
    </row>
    <row r="151" spans="1:32" s="29" customFormat="1" ht="12.75" customHeight="1">
      <c r="A151" s="29" t="s">
        <v>90</v>
      </c>
      <c r="C151" s="32">
        <v>48148.357000000004</v>
      </c>
      <c r="D151" s="30"/>
      <c r="E151" s="29">
        <f t="shared" si="16"/>
        <v>14416.000695812229</v>
      </c>
      <c r="F151" s="29">
        <f t="shared" si="17"/>
        <v>14416</v>
      </c>
      <c r="G151" s="29">
        <f t="shared" si="18"/>
        <v>3.393600054550916E-4</v>
      </c>
      <c r="I151" s="29">
        <f t="shared" si="15"/>
        <v>3.393600054550916E-4</v>
      </c>
      <c r="O151" s="29">
        <f t="shared" ca="1" si="19"/>
        <v>1.5531810126200512E-2</v>
      </c>
      <c r="Q151" s="31">
        <f t="shared" si="20"/>
        <v>33129.857000000004</v>
      </c>
      <c r="AA151" s="29" t="s">
        <v>34</v>
      </c>
      <c r="AB151" s="29">
        <v>6</v>
      </c>
      <c r="AD151" s="29" t="s">
        <v>35</v>
      </c>
      <c r="AF151" s="29" t="s">
        <v>33</v>
      </c>
    </row>
    <row r="152" spans="1:32" s="29" customFormat="1" ht="12.75" customHeight="1">
      <c r="A152" s="29" t="s">
        <v>91</v>
      </c>
      <c r="C152" s="32">
        <v>48359.542000000001</v>
      </c>
      <c r="D152" s="30">
        <v>6.0000000000000001E-3</v>
      </c>
      <c r="E152" s="29">
        <f t="shared" si="16"/>
        <v>14849.00725068897</v>
      </c>
      <c r="F152" s="29">
        <f t="shared" si="17"/>
        <v>14849</v>
      </c>
      <c r="G152" s="29">
        <f t="shared" si="18"/>
        <v>3.5362900016480125E-3</v>
      </c>
      <c r="I152" s="29">
        <f t="shared" si="15"/>
        <v>3.5362900016480125E-3</v>
      </c>
      <c r="O152" s="29">
        <f t="shared" ca="1" si="19"/>
        <v>1.5519851552048226E-2</v>
      </c>
      <c r="Q152" s="31">
        <f t="shared" si="20"/>
        <v>33341.042000000001</v>
      </c>
      <c r="AA152" s="29" t="s">
        <v>34</v>
      </c>
      <c r="AB152" s="29">
        <v>6</v>
      </c>
      <c r="AD152" s="29" t="s">
        <v>35</v>
      </c>
      <c r="AF152" s="29" t="s">
        <v>33</v>
      </c>
    </row>
    <row r="153" spans="1:32" s="29" customFormat="1" ht="12.75" customHeight="1">
      <c r="A153" s="29" t="s">
        <v>92</v>
      </c>
      <c r="C153" s="32">
        <v>48419.540999999997</v>
      </c>
      <c r="D153" s="30">
        <v>3.0000000000000001E-3</v>
      </c>
      <c r="E153" s="29">
        <f t="shared" si="16"/>
        <v>14972.027163495504</v>
      </c>
      <c r="F153" s="29">
        <f t="shared" si="17"/>
        <v>14972</v>
      </c>
      <c r="G153" s="29">
        <f t="shared" si="18"/>
        <v>1.3248119998024777E-2</v>
      </c>
      <c r="I153" s="29">
        <f t="shared" ref="I153:I184" si="21">+G153</f>
        <v>1.3248119998024777E-2</v>
      </c>
      <c r="O153" s="29">
        <f t="shared" ca="1" si="19"/>
        <v>1.5516454543686262E-2</v>
      </c>
      <c r="Q153" s="31">
        <f t="shared" si="20"/>
        <v>33401.040999999997</v>
      </c>
      <c r="AA153" s="29" t="s">
        <v>34</v>
      </c>
      <c r="AB153" s="29">
        <v>6</v>
      </c>
      <c r="AD153" s="29" t="s">
        <v>35</v>
      </c>
      <c r="AF153" s="29" t="s">
        <v>33</v>
      </c>
    </row>
    <row r="154" spans="1:32" s="29" customFormat="1" ht="12.75" customHeight="1">
      <c r="A154" s="29" t="s">
        <v>93</v>
      </c>
      <c r="C154" s="32">
        <v>48423.438000000002</v>
      </c>
      <c r="D154" s="30"/>
      <c r="E154" s="29">
        <f t="shared" si="16"/>
        <v>14980.017440003574</v>
      </c>
      <c r="F154" s="29">
        <f t="shared" si="17"/>
        <v>14980</v>
      </c>
      <c r="G154" s="29">
        <f t="shared" si="18"/>
        <v>8.5058000040589832E-3</v>
      </c>
      <c r="I154" s="29">
        <f t="shared" si="21"/>
        <v>8.5058000040589832E-3</v>
      </c>
      <c r="O154" s="29">
        <f t="shared" ca="1" si="19"/>
        <v>1.5516233600052963E-2</v>
      </c>
      <c r="Q154" s="31">
        <f t="shared" si="20"/>
        <v>33404.938000000002</v>
      </c>
      <c r="AA154" s="29" t="s">
        <v>34</v>
      </c>
      <c r="AF154" s="29" t="s">
        <v>46</v>
      </c>
    </row>
    <row r="155" spans="1:32" s="29" customFormat="1" ht="12.75" customHeight="1">
      <c r="A155" s="29" t="s">
        <v>93</v>
      </c>
      <c r="C155" s="32">
        <v>48484.400999999998</v>
      </c>
      <c r="D155" s="30"/>
      <c r="E155" s="29">
        <f t="shared" si="16"/>
        <v>15105.013905685082</v>
      </c>
      <c r="F155" s="29">
        <f t="shared" si="17"/>
        <v>15105</v>
      </c>
      <c r="G155" s="29">
        <f t="shared" si="18"/>
        <v>6.7820499971276149E-3</v>
      </c>
      <c r="I155" s="29">
        <f t="shared" si="21"/>
        <v>6.7820499971276149E-3</v>
      </c>
      <c r="O155" s="29">
        <f t="shared" ca="1" si="19"/>
        <v>1.5512781355782672E-2</v>
      </c>
      <c r="Q155" s="31">
        <f t="shared" si="20"/>
        <v>33465.900999999998</v>
      </c>
      <c r="AA155" s="29" t="s">
        <v>34</v>
      </c>
      <c r="AF155" s="29" t="s">
        <v>46</v>
      </c>
    </row>
    <row r="156" spans="1:32" s="29" customFormat="1" ht="12.75" customHeight="1">
      <c r="A156" s="29" t="s">
        <v>93</v>
      </c>
      <c r="C156" s="32">
        <v>48484.406999999999</v>
      </c>
      <c r="D156" s="30"/>
      <c r="E156" s="29">
        <f t="shared" si="16"/>
        <v>15105.026207881403</v>
      </c>
      <c r="F156" s="29">
        <f t="shared" si="17"/>
        <v>15105</v>
      </c>
      <c r="G156" s="29">
        <f t="shared" si="18"/>
        <v>1.2782049998349976E-2</v>
      </c>
      <c r="I156" s="29">
        <f t="shared" si="21"/>
        <v>1.2782049998349976E-2</v>
      </c>
      <c r="O156" s="29">
        <f t="shared" ca="1" si="19"/>
        <v>1.5512781355782672E-2</v>
      </c>
      <c r="Q156" s="31">
        <f t="shared" si="20"/>
        <v>33465.906999999999</v>
      </c>
      <c r="AA156" s="29" t="s">
        <v>34</v>
      </c>
      <c r="AF156" s="29" t="s">
        <v>46</v>
      </c>
    </row>
    <row r="157" spans="1:32" s="29" customFormat="1" ht="12.75" customHeight="1">
      <c r="A157" s="29" t="s">
        <v>93</v>
      </c>
      <c r="C157" s="32">
        <v>48502.432999999997</v>
      </c>
      <c r="D157" s="30"/>
      <c r="E157" s="29">
        <f t="shared" si="16"/>
        <v>15141.986106350552</v>
      </c>
      <c r="F157" s="29">
        <f t="shared" si="17"/>
        <v>15142</v>
      </c>
      <c r="G157" s="29">
        <f t="shared" si="18"/>
        <v>-6.7761800019070506E-3</v>
      </c>
      <c r="I157" s="29">
        <f t="shared" si="21"/>
        <v>-6.7761800019070506E-3</v>
      </c>
      <c r="O157" s="29">
        <f t="shared" ca="1" si="19"/>
        <v>1.5511759491478667E-2</v>
      </c>
      <c r="Q157" s="31">
        <f t="shared" si="20"/>
        <v>33483.932999999997</v>
      </c>
      <c r="AA157" s="29" t="s">
        <v>34</v>
      </c>
      <c r="AF157" s="29" t="s">
        <v>46</v>
      </c>
    </row>
    <row r="158" spans="1:32" s="29" customFormat="1" ht="12.75" customHeight="1">
      <c r="A158" s="29" t="s">
        <v>93</v>
      </c>
      <c r="C158" s="32">
        <v>48502.438000000002</v>
      </c>
      <c r="D158" s="30"/>
      <c r="E158" s="29">
        <f t="shared" si="16"/>
        <v>15141.996358180826</v>
      </c>
      <c r="F158" s="29">
        <f t="shared" si="17"/>
        <v>15142</v>
      </c>
      <c r="G158" s="29">
        <f t="shared" si="18"/>
        <v>-1.7761799972504377E-3</v>
      </c>
      <c r="I158" s="29">
        <f t="shared" si="21"/>
        <v>-1.7761799972504377E-3</v>
      </c>
      <c r="O158" s="29">
        <f t="shared" ca="1" si="19"/>
        <v>1.5511759491478667E-2</v>
      </c>
      <c r="Q158" s="31">
        <f t="shared" si="20"/>
        <v>33483.938000000002</v>
      </c>
      <c r="AA158" s="29" t="s">
        <v>34</v>
      </c>
      <c r="AF158" s="29" t="s">
        <v>46</v>
      </c>
    </row>
    <row r="159" spans="1:32" s="29" customFormat="1" ht="12.75" customHeight="1">
      <c r="A159" s="29" t="s">
        <v>94</v>
      </c>
      <c r="C159" s="32">
        <v>48691.675999999999</v>
      </c>
      <c r="D159" s="30">
        <v>8.0000000000000002E-3</v>
      </c>
      <c r="E159" s="29">
        <f t="shared" si="16"/>
        <v>15530.003529295083</v>
      </c>
      <c r="F159" s="29">
        <f t="shared" si="17"/>
        <v>15530</v>
      </c>
      <c r="G159" s="29">
        <f t="shared" si="18"/>
        <v>1.7212999955518171E-3</v>
      </c>
      <c r="I159" s="29">
        <f t="shared" si="21"/>
        <v>1.7212999955518171E-3</v>
      </c>
      <c r="O159" s="29">
        <f t="shared" ca="1" si="19"/>
        <v>1.5501043725263685E-2</v>
      </c>
      <c r="Q159" s="31">
        <f t="shared" si="20"/>
        <v>33673.175999999999</v>
      </c>
      <c r="AA159" s="29" t="s">
        <v>34</v>
      </c>
      <c r="AB159" s="29">
        <v>7</v>
      </c>
      <c r="AD159" s="29" t="s">
        <v>35</v>
      </c>
      <c r="AF159" s="29" t="s">
        <v>33</v>
      </c>
    </row>
    <row r="160" spans="1:32" s="29" customFormat="1" ht="12.75" customHeight="1">
      <c r="A160" s="29" t="s">
        <v>95</v>
      </c>
      <c r="C160" s="32">
        <v>48761.411</v>
      </c>
      <c r="D160" s="30">
        <v>0.01</v>
      </c>
      <c r="E160" s="29">
        <f t="shared" si="16"/>
        <v>15672.985805992435</v>
      </c>
      <c r="F160" s="29">
        <f t="shared" si="17"/>
        <v>15673</v>
      </c>
      <c r="G160" s="29">
        <f t="shared" si="18"/>
        <v>-6.9226699997670949E-3</v>
      </c>
      <c r="I160" s="29">
        <f t="shared" si="21"/>
        <v>-6.9226699997670949E-3</v>
      </c>
      <c r="O160" s="29">
        <f t="shared" ca="1" si="19"/>
        <v>1.5497094357818472E-2</v>
      </c>
      <c r="Q160" s="31">
        <f t="shared" si="20"/>
        <v>33742.911</v>
      </c>
      <c r="AA160" s="29" t="s">
        <v>34</v>
      </c>
      <c r="AB160" s="29">
        <v>6</v>
      </c>
      <c r="AD160" s="29" t="s">
        <v>35</v>
      </c>
      <c r="AF160" s="29" t="s">
        <v>33</v>
      </c>
    </row>
    <row r="161" spans="1:32" s="29" customFormat="1" ht="12.75" customHeight="1">
      <c r="A161" s="29" t="s">
        <v>96</v>
      </c>
      <c r="C161" s="32">
        <v>48883.35</v>
      </c>
      <c r="D161" s="30">
        <v>3.0000000000000001E-3</v>
      </c>
      <c r="E161" s="29">
        <f t="shared" si="16"/>
        <v>15923.005392114152</v>
      </c>
      <c r="F161" s="29">
        <f t="shared" si="17"/>
        <v>15923</v>
      </c>
      <c r="G161" s="29">
        <f t="shared" si="18"/>
        <v>2.6298299999325536E-3</v>
      </c>
      <c r="I161" s="29">
        <f t="shared" si="21"/>
        <v>2.6298299999325536E-3</v>
      </c>
      <c r="O161" s="29">
        <f t="shared" ca="1" si="19"/>
        <v>1.5490189869277892E-2</v>
      </c>
      <c r="Q161" s="31">
        <f t="shared" si="20"/>
        <v>33864.85</v>
      </c>
      <c r="AA161" s="29" t="s">
        <v>34</v>
      </c>
      <c r="AB161" s="29">
        <v>6</v>
      </c>
      <c r="AD161" s="29" t="s">
        <v>35</v>
      </c>
      <c r="AF161" s="29" t="s">
        <v>33</v>
      </c>
    </row>
    <row r="162" spans="1:32" s="29" customFormat="1" ht="12.75" customHeight="1">
      <c r="A162" s="29" t="s">
        <v>97</v>
      </c>
      <c r="C162" s="32">
        <v>49133.555</v>
      </c>
      <c r="D162" s="30">
        <v>3.0000000000000001E-3</v>
      </c>
      <c r="E162" s="29">
        <f t="shared" si="16"/>
        <v>16436.017230374146</v>
      </c>
      <c r="F162" s="29">
        <f t="shared" si="17"/>
        <v>16436</v>
      </c>
      <c r="G162" s="29">
        <f t="shared" si="18"/>
        <v>8.4035600011702627E-3</v>
      </c>
      <c r="I162" s="29">
        <f t="shared" si="21"/>
        <v>8.4035600011702627E-3</v>
      </c>
      <c r="O162" s="29">
        <f t="shared" ca="1" si="19"/>
        <v>1.547602185879262E-2</v>
      </c>
      <c r="Q162" s="31">
        <f t="shared" si="20"/>
        <v>34115.055</v>
      </c>
      <c r="AA162" s="29" t="s">
        <v>34</v>
      </c>
      <c r="AB162" s="29">
        <v>5</v>
      </c>
      <c r="AD162" s="29" t="s">
        <v>35</v>
      </c>
      <c r="AF162" s="29" t="s">
        <v>33</v>
      </c>
    </row>
    <row r="163" spans="1:32" s="29" customFormat="1" ht="12.75" customHeight="1">
      <c r="A163" s="29" t="s">
        <v>97</v>
      </c>
      <c r="C163" s="32">
        <v>49157.463000000003</v>
      </c>
      <c r="D163" s="30">
        <v>4.0000000000000001E-3</v>
      </c>
      <c r="E163" s="29">
        <f t="shared" si="16"/>
        <v>16485.037381966325</v>
      </c>
      <c r="F163" s="29">
        <f t="shared" si="17"/>
        <v>16485</v>
      </c>
      <c r="G163" s="29">
        <f t="shared" si="18"/>
        <v>1.823185000102967E-2</v>
      </c>
      <c r="I163" s="29">
        <f t="shared" si="21"/>
        <v>1.823185000102967E-2</v>
      </c>
      <c r="O163" s="29">
        <f t="shared" ca="1" si="19"/>
        <v>1.5474668579038666E-2</v>
      </c>
      <c r="Q163" s="31">
        <f t="shared" si="20"/>
        <v>34138.963000000003</v>
      </c>
      <c r="AA163" s="29" t="s">
        <v>34</v>
      </c>
      <c r="AB163" s="29">
        <v>9</v>
      </c>
      <c r="AD163" s="29" t="s">
        <v>98</v>
      </c>
      <c r="AF163" s="29" t="s">
        <v>33</v>
      </c>
    </row>
    <row r="164" spans="1:32" s="29" customFormat="1" ht="12.75" customHeight="1">
      <c r="A164" s="29" t="s">
        <v>97</v>
      </c>
      <c r="C164" s="32">
        <v>49176.480000000003</v>
      </c>
      <c r="D164" s="30">
        <v>6.0000000000000001E-3</v>
      </c>
      <c r="E164" s="29">
        <f t="shared" si="16"/>
        <v>16524.029193193881</v>
      </c>
      <c r="F164" s="29">
        <f t="shared" si="17"/>
        <v>16524</v>
      </c>
      <c r="G164" s="29">
        <f t="shared" si="18"/>
        <v>1.4238039999327157E-2</v>
      </c>
      <c r="I164" s="29">
        <f t="shared" si="21"/>
        <v>1.4238039999327157E-2</v>
      </c>
      <c r="O164" s="29">
        <f t="shared" ca="1" si="19"/>
        <v>1.5473591478826336E-2</v>
      </c>
      <c r="Q164" s="31">
        <f t="shared" si="20"/>
        <v>34157.980000000003</v>
      </c>
      <c r="AA164" s="29" t="s">
        <v>34</v>
      </c>
      <c r="AB164" s="29">
        <v>11</v>
      </c>
      <c r="AD164" s="29" t="s">
        <v>98</v>
      </c>
      <c r="AF164" s="29" t="s">
        <v>33</v>
      </c>
    </row>
    <row r="165" spans="1:32" s="29" customFormat="1" ht="12.75" customHeight="1">
      <c r="A165" s="29" t="s">
        <v>93</v>
      </c>
      <c r="C165" s="32">
        <v>49217.447</v>
      </c>
      <c r="D165" s="30"/>
      <c r="E165" s="29">
        <f t="shared" si="16"/>
        <v>16608.026539282069</v>
      </c>
      <c r="F165" s="29">
        <f t="shared" si="17"/>
        <v>16608</v>
      </c>
      <c r="G165" s="29">
        <f t="shared" si="18"/>
        <v>1.2943679997988511E-2</v>
      </c>
      <c r="I165" s="29">
        <f t="shared" si="21"/>
        <v>1.2943679997988511E-2</v>
      </c>
      <c r="O165" s="29">
        <f t="shared" ca="1" si="19"/>
        <v>1.54712715706767E-2</v>
      </c>
      <c r="Q165" s="31">
        <f t="shared" si="20"/>
        <v>34198.947</v>
      </c>
      <c r="AA165" s="29" t="s">
        <v>34</v>
      </c>
      <c r="AF165" s="29" t="s">
        <v>46</v>
      </c>
    </row>
    <row r="166" spans="1:32" s="29" customFormat="1" ht="12.75" customHeight="1">
      <c r="A166" s="29" t="s">
        <v>93</v>
      </c>
      <c r="C166" s="32">
        <v>49217.447999999997</v>
      </c>
      <c r="D166" s="30"/>
      <c r="E166" s="29">
        <f t="shared" si="16"/>
        <v>16608.028589648115</v>
      </c>
      <c r="F166" s="29">
        <f t="shared" si="17"/>
        <v>16608</v>
      </c>
      <c r="G166" s="29">
        <f t="shared" si="18"/>
        <v>1.3943679994554259E-2</v>
      </c>
      <c r="I166" s="29">
        <f t="shared" si="21"/>
        <v>1.3943679994554259E-2</v>
      </c>
      <c r="O166" s="29">
        <f t="shared" ca="1" si="19"/>
        <v>1.54712715706767E-2</v>
      </c>
      <c r="Q166" s="31">
        <f t="shared" si="20"/>
        <v>34198.947999999997</v>
      </c>
      <c r="AA166" s="29" t="s">
        <v>34</v>
      </c>
      <c r="AF166" s="29" t="s">
        <v>46</v>
      </c>
    </row>
    <row r="167" spans="1:32" s="29" customFormat="1" ht="12.75" customHeight="1">
      <c r="A167" s="29" t="s">
        <v>99</v>
      </c>
      <c r="C167" s="32">
        <v>49217.45</v>
      </c>
      <c r="D167" s="30">
        <v>5.0000000000000001E-3</v>
      </c>
      <c r="E167" s="29">
        <f t="shared" si="16"/>
        <v>16608.032690380223</v>
      </c>
      <c r="F167" s="29">
        <f t="shared" si="17"/>
        <v>16608</v>
      </c>
      <c r="G167" s="29">
        <f t="shared" si="18"/>
        <v>1.5943679994961713E-2</v>
      </c>
      <c r="I167" s="29">
        <f t="shared" si="21"/>
        <v>1.5943679994961713E-2</v>
      </c>
      <c r="O167" s="29">
        <f t="shared" ca="1" si="19"/>
        <v>1.54712715706767E-2</v>
      </c>
      <c r="Q167" s="31">
        <f t="shared" si="20"/>
        <v>34198.949999999997</v>
      </c>
      <c r="AA167" s="29" t="s">
        <v>34</v>
      </c>
      <c r="AB167" s="29">
        <v>10</v>
      </c>
      <c r="AD167" s="29" t="s">
        <v>98</v>
      </c>
      <c r="AF167" s="29" t="s">
        <v>33</v>
      </c>
    </row>
    <row r="168" spans="1:32" s="29" customFormat="1" ht="12.75" customHeight="1">
      <c r="A168" s="29" t="s">
        <v>93</v>
      </c>
      <c r="C168" s="32">
        <v>49217.457999999999</v>
      </c>
      <c r="D168" s="30"/>
      <c r="E168" s="29">
        <f t="shared" si="16"/>
        <v>16608.049093308648</v>
      </c>
      <c r="F168" s="29">
        <f t="shared" si="17"/>
        <v>16608</v>
      </c>
      <c r="G168" s="29">
        <f t="shared" si="18"/>
        <v>2.3943679996591527E-2</v>
      </c>
      <c r="I168" s="29">
        <f t="shared" si="21"/>
        <v>2.3943679996591527E-2</v>
      </c>
      <c r="O168" s="29">
        <f t="shared" ca="1" si="19"/>
        <v>1.54712715706767E-2</v>
      </c>
      <c r="Q168" s="31">
        <f t="shared" si="20"/>
        <v>34198.957999999999</v>
      </c>
      <c r="AA168" s="29" t="s">
        <v>34</v>
      </c>
      <c r="AF168" s="29" t="s">
        <v>46</v>
      </c>
    </row>
    <row r="169" spans="1:32" s="29" customFormat="1" ht="12.75" customHeight="1">
      <c r="A169" s="29" t="s">
        <v>100</v>
      </c>
      <c r="C169" s="32">
        <v>49384.728999999999</v>
      </c>
      <c r="D169" s="30"/>
      <c r="E169" s="29">
        <f t="shared" si="16"/>
        <v>16951.015873339373</v>
      </c>
      <c r="F169" s="29">
        <f t="shared" si="17"/>
        <v>16951</v>
      </c>
      <c r="G169" s="29">
        <f t="shared" si="18"/>
        <v>7.7417099964804947E-3</v>
      </c>
      <c r="I169" s="29">
        <f t="shared" si="21"/>
        <v>7.7417099964804947E-3</v>
      </c>
      <c r="O169" s="29">
        <f t="shared" ca="1" si="19"/>
        <v>1.5461798612399024E-2</v>
      </c>
      <c r="Q169" s="31">
        <f t="shared" si="20"/>
        <v>34366.228999999999</v>
      </c>
      <c r="AA169" s="29" t="s">
        <v>34</v>
      </c>
      <c r="AB169" s="29">
        <v>8</v>
      </c>
      <c r="AD169" s="29" t="s">
        <v>35</v>
      </c>
      <c r="AF169" s="29" t="s">
        <v>33</v>
      </c>
    </row>
    <row r="170" spans="1:32" s="29" customFormat="1" ht="12.75" customHeight="1">
      <c r="A170" s="29" t="s">
        <v>101</v>
      </c>
      <c r="C170" s="32">
        <v>49534.463000000003</v>
      </c>
      <c r="D170" s="30">
        <v>5.0000000000000001E-3</v>
      </c>
      <c r="E170" s="29">
        <f t="shared" si="16"/>
        <v>17258.025383900804</v>
      </c>
      <c r="F170" s="29">
        <f t="shared" si="17"/>
        <v>17258</v>
      </c>
      <c r="G170" s="29">
        <f t="shared" si="18"/>
        <v>1.2380180000036489E-2</v>
      </c>
      <c r="I170" s="29">
        <f t="shared" si="21"/>
        <v>1.2380180000036489E-2</v>
      </c>
      <c r="O170" s="29">
        <f t="shared" ca="1" si="19"/>
        <v>1.5453319900471191E-2</v>
      </c>
      <c r="Q170" s="31">
        <f t="shared" si="20"/>
        <v>34515.963000000003</v>
      </c>
      <c r="AA170" s="29" t="s">
        <v>34</v>
      </c>
      <c r="AB170" s="29">
        <v>7</v>
      </c>
      <c r="AD170" s="29" t="s">
        <v>98</v>
      </c>
      <c r="AF170" s="29" t="s">
        <v>33</v>
      </c>
    </row>
    <row r="171" spans="1:32" s="29" customFormat="1" ht="12.75" customHeight="1">
      <c r="A171" s="29" t="s">
        <v>101</v>
      </c>
      <c r="C171" s="32">
        <v>49535.438000000002</v>
      </c>
      <c r="D171" s="30">
        <v>5.0000000000000001E-3</v>
      </c>
      <c r="E171" s="29">
        <f t="shared" si="16"/>
        <v>17260.024490802356</v>
      </c>
      <c r="F171" s="29">
        <f t="shared" si="17"/>
        <v>17260</v>
      </c>
      <c r="G171" s="29">
        <f t="shared" si="18"/>
        <v>1.1944600002607331E-2</v>
      </c>
      <c r="I171" s="29">
        <f t="shared" si="21"/>
        <v>1.1944600002607331E-2</v>
      </c>
      <c r="O171" s="29">
        <f t="shared" ca="1" si="19"/>
        <v>1.5453264664562866E-2</v>
      </c>
      <c r="Q171" s="31">
        <f t="shared" si="20"/>
        <v>34516.938000000002</v>
      </c>
      <c r="AA171" s="29" t="s">
        <v>34</v>
      </c>
      <c r="AB171" s="29">
        <v>8</v>
      </c>
      <c r="AD171" s="29" t="s">
        <v>98</v>
      </c>
      <c r="AF171" s="29" t="s">
        <v>33</v>
      </c>
    </row>
    <row r="172" spans="1:32" s="29" customFormat="1" ht="12.75" customHeight="1">
      <c r="A172" s="29" t="s">
        <v>101</v>
      </c>
      <c r="C172" s="32">
        <v>49549.580999999998</v>
      </c>
      <c r="D172" s="30">
        <v>5.0000000000000001E-3</v>
      </c>
      <c r="E172" s="29">
        <f t="shared" si="16"/>
        <v>17289.022817888184</v>
      </c>
      <c r="F172" s="29">
        <f t="shared" si="17"/>
        <v>17289</v>
      </c>
      <c r="G172" s="29">
        <f t="shared" si="18"/>
        <v>1.1128689999168273E-2</v>
      </c>
      <c r="I172" s="29">
        <f t="shared" si="21"/>
        <v>1.1128689999168273E-2</v>
      </c>
      <c r="O172" s="29">
        <f t="shared" ca="1" si="19"/>
        <v>1.5452463743892159E-2</v>
      </c>
      <c r="Q172" s="31">
        <f t="shared" si="20"/>
        <v>34531.080999999998</v>
      </c>
      <c r="AA172" s="29" t="s">
        <v>34</v>
      </c>
      <c r="AB172" s="29">
        <v>6</v>
      </c>
      <c r="AD172" s="29" t="s">
        <v>35</v>
      </c>
      <c r="AF172" s="29" t="s">
        <v>33</v>
      </c>
    </row>
    <row r="173" spans="1:32" s="29" customFormat="1" ht="12.75" customHeight="1">
      <c r="A173" s="29" t="s">
        <v>102</v>
      </c>
      <c r="C173" s="32">
        <v>49743.694000000003</v>
      </c>
      <c r="D173" s="30">
        <v>3.0000000000000001E-3</v>
      </c>
      <c r="E173" s="29">
        <f t="shared" si="16"/>
        <v>17687.02552351023</v>
      </c>
      <c r="F173" s="29">
        <f t="shared" si="17"/>
        <v>17687</v>
      </c>
      <c r="G173" s="29">
        <f t="shared" si="18"/>
        <v>1.2448270004824735E-2</v>
      </c>
      <c r="I173" s="29">
        <f t="shared" si="21"/>
        <v>1.2448270004824735E-2</v>
      </c>
      <c r="O173" s="29">
        <f t="shared" ca="1" si="19"/>
        <v>1.5441471798135554E-2</v>
      </c>
      <c r="Q173" s="31">
        <f t="shared" si="20"/>
        <v>34725.194000000003</v>
      </c>
      <c r="AA173" s="29" t="s">
        <v>34</v>
      </c>
      <c r="AB173" s="29">
        <v>6</v>
      </c>
      <c r="AD173" s="29" t="s">
        <v>35</v>
      </c>
      <c r="AF173" s="29" t="s">
        <v>33</v>
      </c>
    </row>
    <row r="174" spans="1:32" s="29" customFormat="1" ht="12.75" customHeight="1">
      <c r="A174" s="29" t="s">
        <v>103</v>
      </c>
      <c r="C174" s="32">
        <v>49894.394999999997</v>
      </c>
      <c r="D174" s="30">
        <v>4.0000000000000001E-3</v>
      </c>
      <c r="E174" s="29">
        <f t="shared" si="16"/>
        <v>17996.017738044775</v>
      </c>
      <c r="F174" s="29">
        <f t="shared" si="17"/>
        <v>17996</v>
      </c>
      <c r="G174" s="29">
        <f t="shared" si="18"/>
        <v>8.6511599947698414E-3</v>
      </c>
      <c r="I174" s="29">
        <f t="shared" si="21"/>
        <v>8.6511599947698414E-3</v>
      </c>
      <c r="O174" s="29">
        <f t="shared" ca="1" si="19"/>
        <v>1.5432937850299398E-2</v>
      </c>
      <c r="Q174" s="31">
        <f t="shared" si="20"/>
        <v>34875.894999999997</v>
      </c>
      <c r="AA174" s="29" t="s">
        <v>34</v>
      </c>
      <c r="AB174" s="29">
        <v>8</v>
      </c>
      <c r="AD174" s="29" t="s">
        <v>35</v>
      </c>
      <c r="AF174" s="29" t="s">
        <v>33</v>
      </c>
    </row>
    <row r="175" spans="1:32" s="29" customFormat="1" ht="12.75" customHeight="1">
      <c r="A175" s="29" t="s">
        <v>104</v>
      </c>
      <c r="C175" s="32">
        <v>49933.419000000002</v>
      </c>
      <c r="D175" s="30">
        <v>6.0000000000000001E-3</v>
      </c>
      <c r="E175" s="29">
        <f t="shared" si="16"/>
        <v>18076.031222892241</v>
      </c>
      <c r="F175" s="29">
        <f t="shared" si="17"/>
        <v>18076</v>
      </c>
      <c r="G175" s="29">
        <f t="shared" si="18"/>
        <v>1.5227960000629537E-2</v>
      </c>
      <c r="I175" s="29">
        <f t="shared" si="21"/>
        <v>1.5227960000629537E-2</v>
      </c>
      <c r="O175" s="29">
        <f t="shared" ca="1" si="19"/>
        <v>1.5430728413966411E-2</v>
      </c>
      <c r="Q175" s="31">
        <f t="shared" si="20"/>
        <v>34914.919000000002</v>
      </c>
      <c r="AA175" s="29" t="s">
        <v>34</v>
      </c>
      <c r="AB175" s="29">
        <v>7</v>
      </c>
      <c r="AD175" s="29" t="s">
        <v>98</v>
      </c>
      <c r="AF175" s="29" t="s">
        <v>33</v>
      </c>
    </row>
    <row r="176" spans="1:32" s="29" customFormat="1" ht="12.75" customHeight="1">
      <c r="A176" s="29" t="s">
        <v>105</v>
      </c>
      <c r="C176" s="32">
        <v>50162.641000000003</v>
      </c>
      <c r="D176" s="30">
        <v>4.0000000000000001E-3</v>
      </c>
      <c r="E176" s="29">
        <f t="shared" si="16"/>
        <v>18546.020230264723</v>
      </c>
      <c r="F176" s="29">
        <f t="shared" si="17"/>
        <v>18546</v>
      </c>
      <c r="G176" s="29">
        <f t="shared" si="18"/>
        <v>9.8666600024444051E-3</v>
      </c>
      <c r="I176" s="29">
        <f t="shared" si="21"/>
        <v>9.8666600024444051E-3</v>
      </c>
      <c r="O176" s="29">
        <f t="shared" ca="1" si="19"/>
        <v>1.541774797551012E-2</v>
      </c>
      <c r="Q176" s="31">
        <f t="shared" si="20"/>
        <v>35144.141000000003</v>
      </c>
      <c r="AA176" s="29" t="s">
        <v>34</v>
      </c>
      <c r="AB176" s="29">
        <v>5</v>
      </c>
      <c r="AD176" s="29" t="s">
        <v>35</v>
      </c>
      <c r="AF176" s="29" t="s">
        <v>33</v>
      </c>
    </row>
    <row r="177" spans="1:32" s="29" customFormat="1" ht="12.75" customHeight="1">
      <c r="A177" s="65" t="s">
        <v>617</v>
      </c>
      <c r="B177" s="66" t="s">
        <v>123</v>
      </c>
      <c r="C177" s="65">
        <v>50163.616900000001</v>
      </c>
      <c r="D177" s="65" t="s">
        <v>138</v>
      </c>
      <c r="E177" s="9">
        <f t="shared" si="16"/>
        <v>18548.021182495722</v>
      </c>
      <c r="F177" s="29">
        <f t="shared" si="17"/>
        <v>18548</v>
      </c>
      <c r="G177" s="29">
        <f t="shared" si="18"/>
        <v>1.0331079996831249E-2</v>
      </c>
      <c r="I177" s="29">
        <f t="shared" si="21"/>
        <v>1.0331079996831249E-2</v>
      </c>
      <c r="O177" s="29">
        <f t="shared" ca="1" si="19"/>
        <v>1.5417692739601795E-2</v>
      </c>
      <c r="Q177" s="31">
        <f t="shared" si="20"/>
        <v>35145.116900000001</v>
      </c>
    </row>
    <row r="178" spans="1:32" s="29" customFormat="1" ht="12.75" customHeight="1">
      <c r="A178" s="29" t="s">
        <v>106</v>
      </c>
      <c r="C178" s="32">
        <v>50210.440999999999</v>
      </c>
      <c r="D178" s="30">
        <v>4.0000000000000001E-3</v>
      </c>
      <c r="E178" s="29">
        <f t="shared" si="16"/>
        <v>18644.027727592216</v>
      </c>
      <c r="F178" s="29">
        <f t="shared" si="17"/>
        <v>18644</v>
      </c>
      <c r="G178" s="29">
        <f t="shared" si="18"/>
        <v>1.3523239998903591E-2</v>
      </c>
      <c r="I178" s="29">
        <f t="shared" si="21"/>
        <v>1.3523239998903591E-2</v>
      </c>
      <c r="O178" s="29">
        <f t="shared" ca="1" si="19"/>
        <v>1.5415041416002213E-2</v>
      </c>
      <c r="Q178" s="31">
        <f t="shared" si="20"/>
        <v>35191.940999999999</v>
      </c>
      <c r="AA178" s="29" t="s">
        <v>34</v>
      </c>
      <c r="AB178" s="29">
        <v>5</v>
      </c>
      <c r="AD178" s="29" t="s">
        <v>35</v>
      </c>
      <c r="AF178" s="29" t="s">
        <v>33</v>
      </c>
    </row>
    <row r="179" spans="1:32" s="29" customFormat="1" ht="12.75" customHeight="1">
      <c r="A179" s="29" t="s">
        <v>106</v>
      </c>
      <c r="C179" s="32">
        <v>50232.383000000002</v>
      </c>
      <c r="D179" s="30">
        <v>1E-3</v>
      </c>
      <c r="E179" s="29">
        <f t="shared" si="16"/>
        <v>18689.016859524439</v>
      </c>
      <c r="F179" s="29">
        <f t="shared" si="17"/>
        <v>18689</v>
      </c>
      <c r="G179" s="29">
        <f t="shared" si="18"/>
        <v>8.2226899976376444E-3</v>
      </c>
      <c r="I179" s="29">
        <f t="shared" si="21"/>
        <v>8.2226899976376444E-3</v>
      </c>
      <c r="O179" s="29">
        <f t="shared" ca="1" si="19"/>
        <v>1.5413798608064907E-2</v>
      </c>
      <c r="Q179" s="31">
        <f t="shared" si="20"/>
        <v>35213.883000000002</v>
      </c>
      <c r="AB179" s="29">
        <v>22</v>
      </c>
      <c r="AD179" s="29" t="s">
        <v>107</v>
      </c>
      <c r="AF179" s="29" t="s">
        <v>33</v>
      </c>
    </row>
    <row r="180" spans="1:32" s="29" customFormat="1" ht="12.75" customHeight="1">
      <c r="A180" s="29" t="s">
        <v>106</v>
      </c>
      <c r="C180" s="32">
        <v>50232.383399999999</v>
      </c>
      <c r="D180" s="30">
        <v>1E-3</v>
      </c>
      <c r="E180" s="29">
        <f t="shared" si="16"/>
        <v>18689.017679670855</v>
      </c>
      <c r="F180" s="29">
        <f t="shared" si="17"/>
        <v>18689</v>
      </c>
      <c r="G180" s="29">
        <f t="shared" si="18"/>
        <v>8.6226899948087521E-3</v>
      </c>
      <c r="I180" s="29">
        <f t="shared" si="21"/>
        <v>8.6226899948087521E-3</v>
      </c>
      <c r="O180" s="29">
        <f t="shared" ca="1" si="19"/>
        <v>1.5413798608064907E-2</v>
      </c>
      <c r="Q180" s="31">
        <f t="shared" si="20"/>
        <v>35213.883399999999</v>
      </c>
      <c r="AA180" s="29" t="s">
        <v>108</v>
      </c>
      <c r="AB180" s="29">
        <v>22</v>
      </c>
      <c r="AD180" s="29" t="s">
        <v>107</v>
      </c>
      <c r="AF180" s="29" t="s">
        <v>33</v>
      </c>
    </row>
    <row r="181" spans="1:32" s="29" customFormat="1" ht="12.75" customHeight="1">
      <c r="A181" s="29" t="s">
        <v>106</v>
      </c>
      <c r="C181" s="32">
        <v>50250.434000000001</v>
      </c>
      <c r="D181" s="30">
        <v>4.0000000000000001E-3</v>
      </c>
      <c r="E181" s="29">
        <f t="shared" si="16"/>
        <v>18726.028017144916</v>
      </c>
      <c r="F181" s="29">
        <f t="shared" si="17"/>
        <v>18726</v>
      </c>
      <c r="G181" s="29">
        <f t="shared" ref="G181:G212" si="22">+C181-(C$7+F181*C$8)</f>
        <v>1.366445999883581E-2</v>
      </c>
      <c r="I181" s="29">
        <f t="shared" si="21"/>
        <v>1.366445999883581E-2</v>
      </c>
      <c r="O181" s="29">
        <f t="shared" ca="1" si="19"/>
        <v>1.5412776743760901E-2</v>
      </c>
      <c r="Q181" s="31">
        <f t="shared" si="20"/>
        <v>35231.934000000001</v>
      </c>
      <c r="AA181" s="29" t="s">
        <v>34</v>
      </c>
      <c r="AB181" s="29">
        <v>7</v>
      </c>
      <c r="AD181" s="29" t="s">
        <v>98</v>
      </c>
      <c r="AF181" s="29" t="s">
        <v>33</v>
      </c>
    </row>
    <row r="182" spans="1:32" s="29" customFormat="1" ht="12.75" customHeight="1">
      <c r="A182" s="65" t="s">
        <v>617</v>
      </c>
      <c r="B182" s="66" t="s">
        <v>123</v>
      </c>
      <c r="C182" s="65">
        <v>50269.444100000001</v>
      </c>
      <c r="D182" s="65" t="s">
        <v>138</v>
      </c>
      <c r="E182" s="9">
        <f t="shared" si="16"/>
        <v>18765.005680846705</v>
      </c>
      <c r="F182" s="29">
        <f t="shared" si="17"/>
        <v>18765</v>
      </c>
      <c r="G182" s="29">
        <f t="shared" si="22"/>
        <v>2.7706500040949322E-3</v>
      </c>
      <c r="I182" s="29">
        <f t="shared" si="21"/>
        <v>2.7706500040949322E-3</v>
      </c>
      <c r="O182" s="29">
        <f t="shared" ca="1" si="19"/>
        <v>1.5411699643548571E-2</v>
      </c>
      <c r="Q182" s="31">
        <f t="shared" si="20"/>
        <v>35250.944100000001</v>
      </c>
    </row>
    <row r="183" spans="1:32" s="29" customFormat="1" ht="12.75" customHeight="1">
      <c r="A183" s="29" t="s">
        <v>106</v>
      </c>
      <c r="C183" s="32">
        <v>50290.430999999997</v>
      </c>
      <c r="D183" s="30">
        <v>6.0000000000000001E-3</v>
      </c>
      <c r="E183" s="29">
        <f t="shared" si="16"/>
        <v>18808.036508161811</v>
      </c>
      <c r="F183" s="29">
        <f t="shared" si="17"/>
        <v>18808</v>
      </c>
      <c r="G183" s="29">
        <f t="shared" si="22"/>
        <v>1.7805679992306978E-2</v>
      </c>
      <c r="I183" s="29">
        <f t="shared" si="21"/>
        <v>1.7805679992306978E-2</v>
      </c>
      <c r="O183" s="29">
        <f t="shared" ca="1" si="19"/>
        <v>1.5410512071519592E-2</v>
      </c>
      <c r="Q183" s="31">
        <f t="shared" si="20"/>
        <v>35271.930999999997</v>
      </c>
      <c r="AA183" s="29" t="s">
        <v>34</v>
      </c>
      <c r="AB183" s="29">
        <v>8</v>
      </c>
      <c r="AD183" s="29" t="s">
        <v>98</v>
      </c>
      <c r="AF183" s="29" t="s">
        <v>33</v>
      </c>
    </row>
    <row r="184" spans="1:32" s="29" customFormat="1" ht="12.75" customHeight="1">
      <c r="A184" s="29" t="s">
        <v>109</v>
      </c>
      <c r="C184" s="32">
        <v>50312.375</v>
      </c>
      <c r="D184" s="30">
        <v>5.0000000000000001E-3</v>
      </c>
      <c r="E184" s="29">
        <f t="shared" si="16"/>
        <v>18853.029740826143</v>
      </c>
      <c r="F184" s="29">
        <f t="shared" si="17"/>
        <v>18853</v>
      </c>
      <c r="G184" s="29">
        <f t="shared" si="22"/>
        <v>1.4505129998724442E-2</v>
      </c>
      <c r="I184" s="29">
        <f t="shared" si="21"/>
        <v>1.4505129998724442E-2</v>
      </c>
      <c r="O184" s="29">
        <f t="shared" ca="1" si="19"/>
        <v>1.5409269263582286E-2</v>
      </c>
      <c r="Q184" s="31">
        <f t="shared" si="20"/>
        <v>35293.875</v>
      </c>
      <c r="AB184" s="29">
        <v>7</v>
      </c>
      <c r="AD184" s="29" t="s">
        <v>98</v>
      </c>
      <c r="AF184" s="29" t="s">
        <v>33</v>
      </c>
    </row>
    <row r="185" spans="1:32" s="29" customFormat="1" ht="12.75" customHeight="1">
      <c r="A185" s="29" t="s">
        <v>109</v>
      </c>
      <c r="C185" s="32">
        <v>50331.4</v>
      </c>
      <c r="D185" s="30">
        <v>6.0000000000000001E-3</v>
      </c>
      <c r="E185" s="29">
        <f t="shared" si="16"/>
        <v>18892.037954982123</v>
      </c>
      <c r="F185" s="29">
        <f t="shared" si="17"/>
        <v>18892</v>
      </c>
      <c r="G185" s="29">
        <f t="shared" si="22"/>
        <v>1.8511319998651743E-2</v>
      </c>
      <c r="I185" s="29">
        <f t="shared" ref="I185:I202" si="23">+G185</f>
        <v>1.8511319998651743E-2</v>
      </c>
      <c r="O185" s="29">
        <f t="shared" ca="1" si="19"/>
        <v>1.5408192163369956E-2</v>
      </c>
      <c r="Q185" s="31">
        <f t="shared" si="20"/>
        <v>35312.9</v>
      </c>
      <c r="AB185" s="29">
        <v>7</v>
      </c>
      <c r="AD185" s="29" t="s">
        <v>98</v>
      </c>
      <c r="AF185" s="29" t="s">
        <v>33</v>
      </c>
    </row>
    <row r="186" spans="1:32" s="29" customFormat="1" ht="12.75" customHeight="1">
      <c r="A186" s="29" t="s">
        <v>109</v>
      </c>
      <c r="C186" s="32">
        <v>50334.315000000002</v>
      </c>
      <c r="D186" s="30">
        <v>3.0000000000000001E-3</v>
      </c>
      <c r="E186" s="29">
        <f t="shared" si="16"/>
        <v>18898.014772026261</v>
      </c>
      <c r="F186" s="29">
        <f t="shared" si="17"/>
        <v>18898</v>
      </c>
      <c r="G186" s="29">
        <f t="shared" si="22"/>
        <v>7.2045800043269992E-3</v>
      </c>
      <c r="I186" s="29">
        <f t="shared" si="23"/>
        <v>7.2045800043269992E-3</v>
      </c>
      <c r="O186" s="29">
        <f t="shared" ca="1" si="19"/>
        <v>1.5408026455644982E-2</v>
      </c>
      <c r="Q186" s="31">
        <f t="shared" si="20"/>
        <v>35315.815000000002</v>
      </c>
      <c r="AB186" s="29">
        <v>6</v>
      </c>
      <c r="AD186" s="29" t="s">
        <v>35</v>
      </c>
      <c r="AF186" s="29" t="s">
        <v>33</v>
      </c>
    </row>
    <row r="187" spans="1:32" s="29" customFormat="1" ht="12.75" customHeight="1">
      <c r="A187" s="29" t="s">
        <v>109</v>
      </c>
      <c r="C187" s="32">
        <v>50375.288999999997</v>
      </c>
      <c r="D187" s="30">
        <v>3.0000000000000001E-3</v>
      </c>
      <c r="E187" s="29">
        <f t="shared" si="16"/>
        <v>18982.026470676814</v>
      </c>
      <c r="F187" s="29">
        <f t="shared" si="17"/>
        <v>18982</v>
      </c>
      <c r="G187" s="29">
        <f t="shared" si="22"/>
        <v>1.2910219993500505E-2</v>
      </c>
      <c r="I187" s="29">
        <f t="shared" si="23"/>
        <v>1.2910219993500505E-2</v>
      </c>
      <c r="O187" s="29">
        <f t="shared" ca="1" si="19"/>
        <v>1.5405706547495348E-2</v>
      </c>
      <c r="Q187" s="31">
        <f t="shared" si="20"/>
        <v>35356.788999999997</v>
      </c>
      <c r="AB187" s="29">
        <v>8</v>
      </c>
      <c r="AD187" s="29" t="s">
        <v>98</v>
      </c>
      <c r="AF187" s="29" t="s">
        <v>33</v>
      </c>
    </row>
    <row r="188" spans="1:32" s="29" customFormat="1" ht="12.75" customHeight="1">
      <c r="A188" s="29" t="s">
        <v>110</v>
      </c>
      <c r="C188" s="32">
        <v>50396.266000000003</v>
      </c>
      <c r="D188" s="30">
        <v>4.0000000000000001E-3</v>
      </c>
      <c r="E188" s="29">
        <f t="shared" si="16"/>
        <v>19025.036999368021</v>
      </c>
      <c r="F188" s="29">
        <f t="shared" si="17"/>
        <v>19025</v>
      </c>
      <c r="G188" s="29">
        <f t="shared" si="22"/>
        <v>1.80452500062529E-2</v>
      </c>
      <c r="I188" s="29">
        <f t="shared" si="23"/>
        <v>1.80452500062529E-2</v>
      </c>
      <c r="O188" s="29">
        <f t="shared" ca="1" si="19"/>
        <v>1.5404518975466366E-2</v>
      </c>
      <c r="Q188" s="31">
        <f t="shared" si="20"/>
        <v>35377.766000000003</v>
      </c>
      <c r="AA188" s="29" t="s">
        <v>34</v>
      </c>
      <c r="AB188" s="29">
        <v>6</v>
      </c>
      <c r="AD188" s="29" t="s">
        <v>98</v>
      </c>
      <c r="AF188" s="29" t="s">
        <v>33</v>
      </c>
    </row>
    <row r="189" spans="1:32" s="29" customFormat="1" ht="12.75" customHeight="1">
      <c r="A189" s="29" t="s">
        <v>111</v>
      </c>
      <c r="C189" s="32">
        <v>50545.499000000003</v>
      </c>
      <c r="D189" s="30">
        <v>5.0000000000000001E-3</v>
      </c>
      <c r="E189" s="29">
        <f t="shared" si="16"/>
        <v>19331.019276536954</v>
      </c>
      <c r="F189" s="29">
        <f t="shared" si="17"/>
        <v>19331</v>
      </c>
      <c r="G189" s="29">
        <f t="shared" si="22"/>
        <v>9.4015100039541721E-3</v>
      </c>
      <c r="I189" s="29">
        <f t="shared" si="23"/>
        <v>9.4015100039541721E-3</v>
      </c>
      <c r="O189" s="29">
        <f t="shared" ca="1" si="19"/>
        <v>1.5396067881492696E-2</v>
      </c>
      <c r="Q189" s="31">
        <f t="shared" si="20"/>
        <v>35526.999000000003</v>
      </c>
      <c r="AA189" s="29" t="s">
        <v>34</v>
      </c>
      <c r="AB189" s="29">
        <v>5</v>
      </c>
      <c r="AD189" s="29" t="s">
        <v>35</v>
      </c>
      <c r="AF189" s="29" t="s">
        <v>33</v>
      </c>
    </row>
    <row r="190" spans="1:32" s="29" customFormat="1" ht="12.75" customHeight="1">
      <c r="A190" s="29" t="s">
        <v>112</v>
      </c>
      <c r="C190" s="32">
        <v>50710.345000000001</v>
      </c>
      <c r="D190" s="30">
        <v>5.0000000000000001E-3</v>
      </c>
      <c r="E190" s="29">
        <f t="shared" si="16"/>
        <v>19669.013918889446</v>
      </c>
      <c r="F190" s="29">
        <f t="shared" si="17"/>
        <v>19669</v>
      </c>
      <c r="G190" s="29">
        <f t="shared" si="22"/>
        <v>6.788489998143632E-3</v>
      </c>
      <c r="I190" s="29">
        <f t="shared" si="23"/>
        <v>6.788489998143632E-3</v>
      </c>
      <c r="O190" s="29">
        <f t="shared" ca="1" si="19"/>
        <v>1.5386733012985831E-2</v>
      </c>
      <c r="Q190" s="31">
        <f t="shared" si="20"/>
        <v>35691.845000000001</v>
      </c>
      <c r="AA190" s="29" t="s">
        <v>34</v>
      </c>
      <c r="AB190" s="29">
        <v>10</v>
      </c>
      <c r="AD190" s="29" t="s">
        <v>98</v>
      </c>
      <c r="AF190" s="29" t="s">
        <v>33</v>
      </c>
    </row>
    <row r="191" spans="1:32" s="29" customFormat="1" ht="12.75" customHeight="1">
      <c r="A191" s="29" t="s">
        <v>112</v>
      </c>
      <c r="C191" s="32">
        <v>50731.324999999997</v>
      </c>
      <c r="D191" s="30">
        <v>6.0000000000000001E-3</v>
      </c>
      <c r="E191" s="29">
        <f t="shared" si="16"/>
        <v>19712.03059867879</v>
      </c>
      <c r="F191" s="29">
        <f t="shared" si="17"/>
        <v>19712</v>
      </c>
      <c r="G191" s="29">
        <f t="shared" si="22"/>
        <v>1.4923519993317313E-2</v>
      </c>
      <c r="I191" s="29">
        <f t="shared" si="23"/>
        <v>1.4923519993317313E-2</v>
      </c>
      <c r="O191" s="29">
        <f t="shared" ca="1" si="19"/>
        <v>1.5385545440956851E-2</v>
      </c>
      <c r="Q191" s="31">
        <f t="shared" si="20"/>
        <v>35712.824999999997</v>
      </c>
      <c r="AA191" s="29" t="s">
        <v>34</v>
      </c>
      <c r="AB191" s="29">
        <v>9</v>
      </c>
      <c r="AD191" s="29" t="s">
        <v>98</v>
      </c>
      <c r="AF191" s="29" t="s">
        <v>33</v>
      </c>
    </row>
    <row r="192" spans="1:32" s="29" customFormat="1" ht="12.75" customHeight="1">
      <c r="A192" s="29" t="s">
        <v>112</v>
      </c>
      <c r="C192" s="32">
        <v>50754.243000000002</v>
      </c>
      <c r="D192" s="30">
        <v>4.0000000000000001E-3</v>
      </c>
      <c r="E192" s="29">
        <f t="shared" si="16"/>
        <v>19759.020887878625</v>
      </c>
      <c r="F192" s="29">
        <f t="shared" si="17"/>
        <v>19759</v>
      </c>
      <c r="G192" s="29">
        <f t="shared" si="22"/>
        <v>1.0187389998463914E-2</v>
      </c>
      <c r="I192" s="29">
        <f t="shared" si="23"/>
        <v>1.0187389998463914E-2</v>
      </c>
      <c r="O192" s="29">
        <f t="shared" ca="1" si="19"/>
        <v>1.5384247397111223E-2</v>
      </c>
      <c r="Q192" s="31">
        <f t="shared" si="20"/>
        <v>35735.743000000002</v>
      </c>
      <c r="AA192" s="29" t="s">
        <v>34</v>
      </c>
      <c r="AB192" s="29">
        <v>6</v>
      </c>
      <c r="AD192" s="29" t="s">
        <v>35</v>
      </c>
      <c r="AF192" s="29" t="s">
        <v>33</v>
      </c>
    </row>
    <row r="193" spans="1:32" s="29" customFormat="1" ht="12.75" customHeight="1">
      <c r="A193" s="29" t="s">
        <v>113</v>
      </c>
      <c r="C193" s="32">
        <v>50876.654000000002</v>
      </c>
      <c r="D193" s="30">
        <v>4.0000000000000001E-3</v>
      </c>
      <c r="E193" s="29">
        <f t="shared" si="16"/>
        <v>20010.008246777303</v>
      </c>
      <c r="F193" s="29">
        <f t="shared" si="17"/>
        <v>20010</v>
      </c>
      <c r="G193" s="29">
        <f t="shared" si="22"/>
        <v>4.0221000017481856E-3</v>
      </c>
      <c r="I193" s="29">
        <f t="shared" si="23"/>
        <v>4.0221000017481856E-3</v>
      </c>
      <c r="O193" s="29">
        <f t="shared" ca="1" si="19"/>
        <v>1.537731529061648E-2</v>
      </c>
      <c r="Q193" s="31">
        <f t="shared" si="20"/>
        <v>35858.154000000002</v>
      </c>
      <c r="AA193" s="29" t="s">
        <v>34</v>
      </c>
      <c r="AB193" s="29">
        <v>6</v>
      </c>
      <c r="AD193" s="29" t="s">
        <v>35</v>
      </c>
      <c r="AF193" s="29" t="s">
        <v>33</v>
      </c>
    </row>
    <row r="194" spans="1:32" s="29" customFormat="1" ht="12.75" customHeight="1">
      <c r="A194" s="9" t="s">
        <v>115</v>
      </c>
      <c r="B194" s="9"/>
      <c r="C194" s="33">
        <v>50961.514999999999</v>
      </c>
      <c r="D194" s="34">
        <v>4.0000000000000001E-3</v>
      </c>
      <c r="E194" s="9">
        <f t="shared" si="16"/>
        <v>20184.00436039046</v>
      </c>
      <c r="F194" s="29">
        <f t="shared" si="17"/>
        <v>20184</v>
      </c>
      <c r="G194" s="29">
        <f t="shared" si="22"/>
        <v>2.1266399999149144E-3</v>
      </c>
      <c r="I194" s="29">
        <f t="shared" si="23"/>
        <v>2.1266399999149144E-3</v>
      </c>
      <c r="O194" s="29">
        <f t="shared" ca="1" si="19"/>
        <v>1.5372509766592235E-2</v>
      </c>
      <c r="Q194" s="31">
        <f t="shared" si="20"/>
        <v>35943.014999999999</v>
      </c>
      <c r="AA194" s="29" t="s">
        <v>34</v>
      </c>
      <c r="AB194" s="29">
        <v>7</v>
      </c>
      <c r="AD194" s="29" t="s">
        <v>114</v>
      </c>
      <c r="AF194" s="29" t="s">
        <v>33</v>
      </c>
    </row>
    <row r="195" spans="1:32" s="29" customFormat="1" ht="12.75" customHeight="1">
      <c r="A195" s="9" t="s">
        <v>117</v>
      </c>
      <c r="B195" s="9"/>
      <c r="C195" s="33">
        <v>51129.294999999998</v>
      </c>
      <c r="D195" s="34">
        <v>5.0000000000000001E-3</v>
      </c>
      <c r="E195" s="9">
        <f t="shared" si="16"/>
        <v>20528.014776742093</v>
      </c>
      <c r="F195" s="29">
        <f t="shared" si="17"/>
        <v>20528</v>
      </c>
      <c r="G195" s="29">
        <f t="shared" si="22"/>
        <v>7.2068800000124611E-3</v>
      </c>
      <c r="I195" s="29">
        <f t="shared" si="23"/>
        <v>7.2068800000124611E-3</v>
      </c>
      <c r="O195" s="29">
        <f t="shared" ca="1" si="19"/>
        <v>1.5363009190360396E-2</v>
      </c>
      <c r="Q195" s="31">
        <f t="shared" si="20"/>
        <v>36110.794999999998</v>
      </c>
      <c r="AA195" s="29" t="s">
        <v>34</v>
      </c>
      <c r="AB195" s="29">
        <v>6</v>
      </c>
      <c r="AD195" s="29" t="s">
        <v>116</v>
      </c>
      <c r="AF195" s="29" t="s">
        <v>46</v>
      </c>
    </row>
    <row r="196" spans="1:32" s="29" customFormat="1" ht="12.75" customHeight="1">
      <c r="A196" s="9" t="s">
        <v>118</v>
      </c>
      <c r="B196" s="9"/>
      <c r="C196" s="33">
        <v>51278.542999999998</v>
      </c>
      <c r="D196" s="34">
        <v>4.0000000000000001E-3</v>
      </c>
      <c r="E196" s="9">
        <f t="shared" si="16"/>
        <v>20834.027809401821</v>
      </c>
      <c r="F196" s="29">
        <f t="shared" si="17"/>
        <v>20834</v>
      </c>
      <c r="G196" s="29">
        <f t="shared" si="22"/>
        <v>1.3563139997131657E-2</v>
      </c>
      <c r="I196" s="29">
        <f t="shared" si="23"/>
        <v>1.3563139997131657E-2</v>
      </c>
      <c r="O196" s="29">
        <f t="shared" ca="1" si="19"/>
        <v>1.5354558096386726E-2</v>
      </c>
      <c r="Q196" s="31">
        <f t="shared" si="20"/>
        <v>36260.042999999998</v>
      </c>
      <c r="AA196" s="29" t="s">
        <v>34</v>
      </c>
      <c r="AB196" s="29">
        <v>9</v>
      </c>
      <c r="AD196" s="29" t="s">
        <v>116</v>
      </c>
      <c r="AF196" s="29" t="s">
        <v>46</v>
      </c>
    </row>
    <row r="197" spans="1:32" s="29" customFormat="1" ht="12.75" customHeight="1">
      <c r="A197" s="65" t="s">
        <v>617</v>
      </c>
      <c r="B197" s="66" t="s">
        <v>123</v>
      </c>
      <c r="C197" s="65">
        <v>51278.562899999997</v>
      </c>
      <c r="D197" s="65" t="s">
        <v>138</v>
      </c>
      <c r="E197" s="9">
        <f t="shared" si="16"/>
        <v>20834.068611686271</v>
      </c>
      <c r="F197" s="29">
        <f t="shared" si="17"/>
        <v>20834</v>
      </c>
      <c r="G197" s="29">
        <f t="shared" si="22"/>
        <v>3.3463139996456448E-2</v>
      </c>
      <c r="I197" s="29">
        <f t="shared" si="23"/>
        <v>3.3463139996456448E-2</v>
      </c>
      <c r="O197" s="29">
        <f t="shared" ca="1" si="19"/>
        <v>1.5354558096386726E-2</v>
      </c>
      <c r="Q197" s="31">
        <f t="shared" si="20"/>
        <v>36260.062899999997</v>
      </c>
    </row>
    <row r="198" spans="1:32" s="29" customFormat="1" ht="12.75" customHeight="1">
      <c r="A198" s="65" t="s">
        <v>675</v>
      </c>
      <c r="B198" s="66" t="s">
        <v>123</v>
      </c>
      <c r="C198" s="65">
        <v>51404.366999999998</v>
      </c>
      <c r="D198" s="65" t="s">
        <v>138</v>
      </c>
      <c r="E198" s="9">
        <f t="shared" si="16"/>
        <v>21092.013067638967</v>
      </c>
      <c r="F198" s="29">
        <f t="shared" si="17"/>
        <v>21092</v>
      </c>
      <c r="G198" s="29">
        <f t="shared" si="22"/>
        <v>6.3733199931448326E-3</v>
      </c>
      <c r="I198" s="29">
        <f t="shared" si="23"/>
        <v>6.3733199931448326E-3</v>
      </c>
      <c r="O198" s="29">
        <f t="shared" ca="1" si="19"/>
        <v>1.5347432664212846E-2</v>
      </c>
      <c r="Q198" s="31">
        <f t="shared" si="20"/>
        <v>36385.866999999998</v>
      </c>
    </row>
    <row r="199" spans="1:32" s="29" customFormat="1" ht="12.75" customHeight="1">
      <c r="A199" s="65" t="s">
        <v>678</v>
      </c>
      <c r="B199" s="66" t="s">
        <v>123</v>
      </c>
      <c r="C199" s="65">
        <v>51654.572999999997</v>
      </c>
      <c r="D199" s="65" t="s">
        <v>138</v>
      </c>
      <c r="E199" s="9">
        <f t="shared" si="16"/>
        <v>21605.026956265006</v>
      </c>
      <c r="F199" s="29">
        <f t="shared" si="17"/>
        <v>21605</v>
      </c>
      <c r="G199" s="29">
        <f t="shared" si="22"/>
        <v>1.3147049998224247E-2</v>
      </c>
      <c r="I199" s="29">
        <f t="shared" si="23"/>
        <v>1.3147049998224247E-2</v>
      </c>
      <c r="O199" s="29">
        <f t="shared" ca="1" si="19"/>
        <v>1.5333264653727575E-2</v>
      </c>
      <c r="Q199" s="31">
        <f t="shared" si="20"/>
        <v>36636.072999999997</v>
      </c>
    </row>
    <row r="200" spans="1:32" s="29" customFormat="1" ht="12.75" customHeight="1">
      <c r="A200" s="65" t="s">
        <v>617</v>
      </c>
      <c r="B200" s="66" t="s">
        <v>123</v>
      </c>
      <c r="C200" s="65">
        <v>51678.469299999997</v>
      </c>
      <c r="D200" s="65" t="s">
        <v>138</v>
      </c>
      <c r="E200" s="9">
        <f t="shared" si="16"/>
        <v>21654.023118574361</v>
      </c>
      <c r="F200" s="29">
        <f t="shared" si="17"/>
        <v>21654</v>
      </c>
      <c r="G200" s="29">
        <f t="shared" si="22"/>
        <v>1.1275339995336253E-2</v>
      </c>
      <c r="I200" s="29">
        <f t="shared" si="23"/>
        <v>1.1275339995336253E-2</v>
      </c>
      <c r="O200" s="29">
        <f t="shared" ca="1" si="19"/>
        <v>1.5331911373973621E-2</v>
      </c>
      <c r="Q200" s="31">
        <f t="shared" si="20"/>
        <v>36659.969299999997</v>
      </c>
    </row>
    <row r="201" spans="1:32" s="29" customFormat="1" ht="12.75" customHeight="1">
      <c r="A201" s="45" t="s">
        <v>137</v>
      </c>
      <c r="B201" s="46" t="s">
        <v>123</v>
      </c>
      <c r="C201" s="45">
        <v>51699.442999999999</v>
      </c>
      <c r="D201" s="45" t="s">
        <v>138</v>
      </c>
      <c r="E201" s="9">
        <f t="shared" si="16"/>
        <v>21697.026881057584</v>
      </c>
      <c r="F201" s="29">
        <f t="shared" si="17"/>
        <v>21697</v>
      </c>
      <c r="G201" s="29">
        <f t="shared" si="22"/>
        <v>1.3110369996866211E-2</v>
      </c>
      <c r="I201" s="29">
        <f t="shared" si="23"/>
        <v>1.3110369996866211E-2</v>
      </c>
      <c r="L201" s="44"/>
      <c r="O201" s="29">
        <f t="shared" ca="1" si="19"/>
        <v>1.533072380194464E-2</v>
      </c>
      <c r="Q201" s="31">
        <f t="shared" si="20"/>
        <v>36680.942999999999</v>
      </c>
    </row>
    <row r="202" spans="1:32" s="29" customFormat="1" ht="12.75" customHeight="1">
      <c r="A202" s="65" t="s">
        <v>689</v>
      </c>
      <c r="B202" s="66" t="s">
        <v>123</v>
      </c>
      <c r="C202" s="65">
        <v>51716.510999999999</v>
      </c>
      <c r="D202" s="65" t="s">
        <v>138</v>
      </c>
      <c r="E202" s="9">
        <f t="shared" si="16"/>
        <v>21732.022528848083</v>
      </c>
      <c r="F202" s="29">
        <f t="shared" si="17"/>
        <v>21732</v>
      </c>
      <c r="G202" s="29">
        <f t="shared" si="22"/>
        <v>1.0987720001139678E-2</v>
      </c>
      <c r="I202" s="29">
        <f t="shared" si="23"/>
        <v>1.0987720001139678E-2</v>
      </c>
      <c r="O202" s="29">
        <f t="shared" ca="1" si="19"/>
        <v>1.5329757173548959E-2</v>
      </c>
      <c r="Q202" s="31">
        <f t="shared" si="20"/>
        <v>36698.010999999999</v>
      </c>
    </row>
    <row r="203" spans="1:32" s="29" customFormat="1" ht="12.75" customHeight="1">
      <c r="A203" s="35" t="s">
        <v>119</v>
      </c>
      <c r="B203" s="36" t="s">
        <v>120</v>
      </c>
      <c r="C203" s="37">
        <v>51770.404999999999</v>
      </c>
      <c r="D203" s="37">
        <v>5.9999999999999995E-4</v>
      </c>
      <c r="E203" s="9">
        <f t="shared" si="16"/>
        <v>21842.524956901812</v>
      </c>
      <c r="F203" s="29">
        <f t="shared" si="17"/>
        <v>21842.5</v>
      </c>
      <c r="G203" s="29">
        <f t="shared" si="22"/>
        <v>1.2171925001894124E-2</v>
      </c>
      <c r="J203" s="29">
        <f>+G203</f>
        <v>1.2171925001894124E-2</v>
      </c>
      <c r="O203" s="29">
        <f t="shared" ca="1" si="19"/>
        <v>1.5326705389614023E-2</v>
      </c>
      <c r="Q203" s="31">
        <f t="shared" si="20"/>
        <v>36751.904999999999</v>
      </c>
    </row>
    <row r="204" spans="1:32" s="29" customFormat="1" ht="12.75" customHeight="1">
      <c r="A204" s="65" t="s">
        <v>700</v>
      </c>
      <c r="B204" s="66" t="s">
        <v>123</v>
      </c>
      <c r="C204" s="65">
        <v>51926.728000000003</v>
      </c>
      <c r="D204" s="65" t="s">
        <v>138</v>
      </c>
      <c r="E204" s="9">
        <f t="shared" si="16"/>
        <v>22163.044329385652</v>
      </c>
      <c r="F204" s="29">
        <f t="shared" si="17"/>
        <v>22163</v>
      </c>
      <c r="G204" s="29">
        <f t="shared" si="22"/>
        <v>2.1620229999825824E-2</v>
      </c>
      <c r="I204" s="29">
        <f>+G204</f>
        <v>2.1620229999825824E-2</v>
      </c>
      <c r="O204" s="29">
        <f t="shared" ca="1" si="19"/>
        <v>1.5317853835304998E-2</v>
      </c>
      <c r="Q204" s="31">
        <f t="shared" si="20"/>
        <v>36908.228000000003</v>
      </c>
    </row>
    <row r="205" spans="1:32" s="29" customFormat="1" ht="12.75" customHeight="1">
      <c r="A205" s="45" t="s">
        <v>137</v>
      </c>
      <c r="B205" s="46" t="s">
        <v>123</v>
      </c>
      <c r="C205" s="45">
        <v>52033.530599999998</v>
      </c>
      <c r="D205" s="45" t="s">
        <v>139</v>
      </c>
      <c r="E205" s="9">
        <f t="shared" si="16"/>
        <v>22382.028754784602</v>
      </c>
      <c r="F205" s="29">
        <f t="shared" si="17"/>
        <v>22382</v>
      </c>
      <c r="G205" s="29">
        <f t="shared" si="22"/>
        <v>1.4024219999555498E-2</v>
      </c>
      <c r="K205" s="29">
        <f>+G205</f>
        <v>1.4024219999555498E-2</v>
      </c>
      <c r="O205" s="29">
        <f t="shared" ca="1" si="19"/>
        <v>1.531180550334345E-2</v>
      </c>
      <c r="Q205" s="31">
        <f t="shared" si="20"/>
        <v>37015.030599999998</v>
      </c>
    </row>
    <row r="206" spans="1:32" s="29" customFormat="1" ht="12.75" customHeight="1">
      <c r="A206" s="65" t="s">
        <v>711</v>
      </c>
      <c r="B206" s="66" t="s">
        <v>123</v>
      </c>
      <c r="C206" s="65">
        <v>52056.453000000001</v>
      </c>
      <c r="D206" s="65" t="s">
        <v>138</v>
      </c>
      <c r="E206" s="9">
        <f t="shared" si="16"/>
        <v>22429.028065595066</v>
      </c>
      <c r="F206" s="29">
        <f t="shared" si="17"/>
        <v>22429</v>
      </c>
      <c r="G206" s="29">
        <f t="shared" si="22"/>
        <v>1.3688090002688114E-2</v>
      </c>
      <c r="I206" s="29">
        <f t="shared" ref="I206:I212" si="24">+G206</f>
        <v>1.3688090002688114E-2</v>
      </c>
      <c r="O206" s="29">
        <f t="shared" ca="1" si="19"/>
        <v>1.5310507459497821E-2</v>
      </c>
      <c r="Q206" s="31">
        <f t="shared" si="20"/>
        <v>37037.953000000001</v>
      </c>
    </row>
    <row r="207" spans="1:32" s="29" customFormat="1" ht="12.75" customHeight="1">
      <c r="A207" s="65" t="s">
        <v>716</v>
      </c>
      <c r="B207" s="66" t="s">
        <v>120</v>
      </c>
      <c r="C207" s="65">
        <v>52146.434600000001</v>
      </c>
      <c r="D207" s="65" t="s">
        <v>138</v>
      </c>
      <c r="E207" s="9">
        <f t="shared" si="16"/>
        <v>22613.523283618586</v>
      </c>
      <c r="F207" s="29">
        <f t="shared" si="17"/>
        <v>22613.5</v>
      </c>
      <c r="G207" s="29">
        <f t="shared" si="22"/>
        <v>1.1355834998539649E-2</v>
      </c>
      <c r="I207" s="29">
        <f t="shared" si="24"/>
        <v>1.1355834998539649E-2</v>
      </c>
      <c r="O207" s="29">
        <f t="shared" ca="1" si="19"/>
        <v>1.5305411946954872E-2</v>
      </c>
      <c r="Q207" s="31">
        <f t="shared" si="20"/>
        <v>37127.934600000001</v>
      </c>
    </row>
    <row r="208" spans="1:32" s="29" customFormat="1" ht="12.75" customHeight="1">
      <c r="A208" s="65" t="s">
        <v>716</v>
      </c>
      <c r="B208" s="66" t="s">
        <v>123</v>
      </c>
      <c r="C208" s="65">
        <v>52179.362000000001</v>
      </c>
      <c r="D208" s="65" t="s">
        <v>138</v>
      </c>
      <c r="E208" s="9">
        <f t="shared" si="16"/>
        <v>22681.036506788074</v>
      </c>
      <c r="F208" s="29">
        <f t="shared" si="17"/>
        <v>22681</v>
      </c>
      <c r="G208" s="29">
        <f t="shared" si="22"/>
        <v>1.7805010000301991E-2</v>
      </c>
      <c r="I208" s="29">
        <f t="shared" si="24"/>
        <v>1.7805010000301991E-2</v>
      </c>
      <c r="O208" s="29">
        <f t="shared" ca="1" si="19"/>
        <v>1.5303547735048915E-2</v>
      </c>
      <c r="Q208" s="31">
        <f t="shared" si="20"/>
        <v>37160.862000000001</v>
      </c>
    </row>
    <row r="209" spans="1:21" s="29" customFormat="1" ht="12.75" customHeight="1">
      <c r="A209" s="65" t="s">
        <v>723</v>
      </c>
      <c r="B209" s="66" t="s">
        <v>123</v>
      </c>
      <c r="C209" s="65">
        <v>52304.712</v>
      </c>
      <c r="D209" s="65" t="s">
        <v>138</v>
      </c>
      <c r="E209" s="9">
        <f t="shared" si="16"/>
        <v>22938.049891516155</v>
      </c>
      <c r="F209" s="29">
        <f t="shared" si="17"/>
        <v>22938</v>
      </c>
      <c r="G209" s="29">
        <f t="shared" si="22"/>
        <v>2.4332979999599047E-2</v>
      </c>
      <c r="I209" s="29">
        <f t="shared" si="24"/>
        <v>2.4332979999599047E-2</v>
      </c>
      <c r="O209" s="29">
        <f t="shared" ca="1" si="19"/>
        <v>1.5296449920829198E-2</v>
      </c>
      <c r="Q209" s="31">
        <f t="shared" si="20"/>
        <v>37286.212</v>
      </c>
    </row>
    <row r="210" spans="1:21" s="29" customFormat="1" ht="12.75" customHeight="1">
      <c r="A210" s="65" t="s">
        <v>727</v>
      </c>
      <c r="B210" s="66" t="s">
        <v>123</v>
      </c>
      <c r="C210" s="65">
        <v>52366.648000000001</v>
      </c>
      <c r="D210" s="65" t="s">
        <v>138</v>
      </c>
      <c r="E210" s="9">
        <f t="shared" si="16"/>
        <v>23065.041363367123</v>
      </c>
      <c r="F210" s="29">
        <f t="shared" si="17"/>
        <v>23065</v>
      </c>
      <c r="G210" s="29">
        <f t="shared" si="22"/>
        <v>2.0173650002107024E-2</v>
      </c>
      <c r="I210" s="29">
        <f t="shared" si="24"/>
        <v>2.0173650002107024E-2</v>
      </c>
      <c r="O210" s="29">
        <f t="shared" ca="1" si="19"/>
        <v>1.5292942440650584E-2</v>
      </c>
      <c r="Q210" s="31">
        <f t="shared" si="20"/>
        <v>37348.148000000001</v>
      </c>
    </row>
    <row r="211" spans="1:21" s="29" customFormat="1" ht="12.75" customHeight="1">
      <c r="A211" s="65" t="s">
        <v>727</v>
      </c>
      <c r="B211" s="66" t="s">
        <v>123</v>
      </c>
      <c r="C211" s="65">
        <v>52368.591999999997</v>
      </c>
      <c r="D211" s="65" t="s">
        <v>138</v>
      </c>
      <c r="E211" s="9">
        <f t="shared" si="16"/>
        <v>23069.027274973905</v>
      </c>
      <c r="F211" s="29">
        <f t="shared" si="17"/>
        <v>23069</v>
      </c>
      <c r="G211" s="29">
        <f t="shared" si="22"/>
        <v>1.3302489991474431E-2</v>
      </c>
      <c r="I211" s="29">
        <f t="shared" si="24"/>
        <v>1.3302489991474431E-2</v>
      </c>
      <c r="O211" s="29">
        <f t="shared" ca="1" si="19"/>
        <v>1.5292831968833935E-2</v>
      </c>
      <c r="Q211" s="31">
        <f t="shared" si="20"/>
        <v>37350.091999999997</v>
      </c>
    </row>
    <row r="212" spans="1:21" s="29" customFormat="1" ht="12.75" customHeight="1">
      <c r="A212" s="68" t="s">
        <v>144</v>
      </c>
      <c r="B212" s="48" t="s">
        <v>123</v>
      </c>
      <c r="C212" s="47">
        <v>52456.379800000002</v>
      </c>
      <c r="D212" s="47">
        <v>2.0000000000000001E-4</v>
      </c>
      <c r="E212" s="9">
        <f t="shared" si="16"/>
        <v>23249.024399950638</v>
      </c>
      <c r="F212" s="29">
        <f t="shared" si="17"/>
        <v>23249</v>
      </c>
      <c r="G212" s="29">
        <f t="shared" si="22"/>
        <v>1.1900290002813563E-2</v>
      </c>
      <c r="I212" s="29">
        <f t="shared" si="24"/>
        <v>1.1900290002813563E-2</v>
      </c>
      <c r="O212" s="29">
        <f t="shared" ca="1" si="19"/>
        <v>1.5287860737084717E-2</v>
      </c>
      <c r="Q212" s="31">
        <f t="shared" si="20"/>
        <v>37437.879800000002</v>
      </c>
    </row>
    <row r="213" spans="1:21" s="29" customFormat="1" ht="12.75" customHeight="1">
      <c r="A213" s="38" t="s">
        <v>126</v>
      </c>
      <c r="B213" s="39" t="s">
        <v>120</v>
      </c>
      <c r="C213" s="35">
        <v>52526.3727</v>
      </c>
      <c r="D213" s="35">
        <v>1.6999999999999999E-3</v>
      </c>
      <c r="E213" s="9">
        <f t="shared" ref="E213:E235" si="25">+(C213-C$7)/C$8</f>
        <v>23392.535466053021</v>
      </c>
      <c r="F213" s="29">
        <f t="shared" ref="F213:F237" si="26">ROUND(2*E213,0)/2</f>
        <v>23392.5</v>
      </c>
      <c r="G213" s="29">
        <f>+C213-(C$7+F213*C$8)</f>
        <v>1.7297424994467292E-2</v>
      </c>
      <c r="K213" s="29">
        <f>+G213</f>
        <v>1.7297424994467292E-2</v>
      </c>
      <c r="O213" s="29">
        <f t="shared" ref="O213:O235" ca="1" si="27">+C$11+C$12*F213</f>
        <v>1.5283897560662422E-2</v>
      </c>
      <c r="Q213" s="31">
        <f t="shared" ref="Q213:Q235" si="28">+C213-15018.5</f>
        <v>37507.8727</v>
      </c>
    </row>
    <row r="214" spans="1:21" s="29" customFormat="1" ht="12.75" customHeight="1">
      <c r="A214" s="38" t="s">
        <v>126</v>
      </c>
      <c r="B214" s="39" t="s">
        <v>123</v>
      </c>
      <c r="C214" s="35">
        <v>52536.372000000003</v>
      </c>
      <c r="D214" s="35">
        <v>4.0000000000000001E-3</v>
      </c>
      <c r="E214" s="9">
        <f t="shared" si="25"/>
        <v>23413.037691325557</v>
      </c>
      <c r="F214" s="29">
        <f t="shared" si="26"/>
        <v>23413</v>
      </c>
      <c r="G214" s="29">
        <f>+C214-(C$7+F214*C$8)</f>
        <v>1.8382730006123893E-2</v>
      </c>
      <c r="I214" s="29">
        <f>+G214</f>
        <v>1.8382730006123893E-2</v>
      </c>
      <c r="O214" s="29">
        <f t="shared" ca="1" si="27"/>
        <v>1.5283331392602096E-2</v>
      </c>
      <c r="Q214" s="31">
        <f t="shared" si="28"/>
        <v>37517.872000000003</v>
      </c>
    </row>
    <row r="215" spans="1:21" s="29" customFormat="1" ht="12.75" customHeight="1">
      <c r="A215" s="65" t="s">
        <v>751</v>
      </c>
      <c r="B215" s="66" t="s">
        <v>120</v>
      </c>
      <c r="C215" s="65">
        <v>52769.253299999997</v>
      </c>
      <c r="D215" s="65" t="s">
        <v>138</v>
      </c>
      <c r="E215" s="9">
        <f t="shared" si="25"/>
        <v>23890.529603195315</v>
      </c>
      <c r="F215" s="29">
        <f t="shared" si="26"/>
        <v>23890.5</v>
      </c>
      <c r="G215" s="29">
        <f>+C215-(C$7+F215*C$8)</f>
        <v>1.4438004996918608E-2</v>
      </c>
      <c r="K215" s="29">
        <f>+G215</f>
        <v>1.4438004996918608E-2</v>
      </c>
      <c r="O215" s="29">
        <f t="shared" ca="1" si="27"/>
        <v>1.5270143819489585E-2</v>
      </c>
      <c r="Q215" s="31">
        <f t="shared" si="28"/>
        <v>37750.753299999997</v>
      </c>
    </row>
    <row r="216" spans="1:21" s="29" customFormat="1" ht="12.75" customHeight="1">
      <c r="A216" s="34" t="s">
        <v>121</v>
      </c>
      <c r="B216" s="40" t="s">
        <v>120</v>
      </c>
      <c r="C216" s="41">
        <v>52788.805999999997</v>
      </c>
      <c r="D216" s="37">
        <v>2E-3</v>
      </c>
      <c r="E216" s="9">
        <f t="shared" si="25"/>
        <v>23930.619795517396</v>
      </c>
      <c r="F216" s="29">
        <f t="shared" si="26"/>
        <v>23930.5</v>
      </c>
      <c r="I216" s="42"/>
      <c r="O216" s="29">
        <f t="shared" ca="1" si="27"/>
        <v>1.5269039101323094E-2</v>
      </c>
      <c r="Q216" s="31">
        <f t="shared" si="28"/>
        <v>37770.305999999997</v>
      </c>
      <c r="U216" s="29">
        <f>+C216-(C$7+F216*C$8)</f>
        <v>5.8426404997589998E-2</v>
      </c>
    </row>
    <row r="217" spans="1:21" s="29" customFormat="1" ht="12.75" customHeight="1">
      <c r="A217" s="9" t="s">
        <v>122</v>
      </c>
      <c r="B217" s="36" t="s">
        <v>123</v>
      </c>
      <c r="C217" s="34">
        <v>52829.483999999997</v>
      </c>
      <c r="D217" s="37">
        <v>7.0000000000000001E-3</v>
      </c>
      <c r="E217" s="9">
        <f t="shared" si="25"/>
        <v>24014.024585816311</v>
      </c>
      <c r="F217" s="29">
        <f t="shared" si="26"/>
        <v>24014</v>
      </c>
      <c r="G217" s="29">
        <f t="shared" ref="G217:G235" si="29">+C217-(C$7+F217*C$8)</f>
        <v>1.1990939994575456E-2</v>
      </c>
      <c r="I217" s="29">
        <f>+G217</f>
        <v>1.1990939994575456E-2</v>
      </c>
      <c r="O217" s="29">
        <f t="shared" ca="1" si="27"/>
        <v>1.526673300215054E-2</v>
      </c>
      <c r="Q217" s="31">
        <f t="shared" si="28"/>
        <v>37810.983999999997</v>
      </c>
    </row>
    <row r="218" spans="1:21" s="29" customFormat="1" ht="12.75" customHeight="1">
      <c r="A218" s="9" t="s">
        <v>124</v>
      </c>
      <c r="B218" s="40"/>
      <c r="C218" s="34">
        <v>53165.5236</v>
      </c>
      <c r="D218" s="34">
        <v>1.8E-3</v>
      </c>
      <c r="E218" s="9">
        <f t="shared" si="25"/>
        <v>24703.02877407855</v>
      </c>
      <c r="F218" s="29">
        <f t="shared" si="26"/>
        <v>24703</v>
      </c>
      <c r="G218" s="29">
        <f t="shared" si="29"/>
        <v>1.4033629995537922E-2</v>
      </c>
      <c r="J218" s="29">
        <f>+G218</f>
        <v>1.4033629995537922E-2</v>
      </c>
      <c r="O218" s="29">
        <f t="shared" ca="1" si="27"/>
        <v>1.5247704231732698E-2</v>
      </c>
      <c r="Q218" s="31">
        <f t="shared" si="28"/>
        <v>38147.0236</v>
      </c>
    </row>
    <row r="219" spans="1:21" s="29" customFormat="1" ht="12.75" customHeight="1">
      <c r="A219" s="35" t="s">
        <v>143</v>
      </c>
      <c r="B219" s="39" t="s">
        <v>123</v>
      </c>
      <c r="C219" s="35">
        <v>53250.391000000003</v>
      </c>
      <c r="D219" s="35">
        <v>3.0000000000000001E-3</v>
      </c>
      <c r="E219" s="9">
        <f t="shared" si="25"/>
        <v>24877.038010034456</v>
      </c>
      <c r="F219" s="29">
        <f t="shared" si="26"/>
        <v>24877</v>
      </c>
      <c r="G219" s="29">
        <f t="shared" si="29"/>
        <v>1.8538169999374077E-2</v>
      </c>
      <c r="I219" s="29">
        <f>+G219</f>
        <v>1.8538169999374077E-2</v>
      </c>
      <c r="O219" s="29">
        <f t="shared" ca="1" si="27"/>
        <v>1.5242898707708454E-2</v>
      </c>
      <c r="Q219" s="31">
        <f t="shared" si="28"/>
        <v>38231.891000000003</v>
      </c>
    </row>
    <row r="220" spans="1:21" s="29" customFormat="1" ht="12.75" customHeight="1">
      <c r="A220" s="65" t="s">
        <v>775</v>
      </c>
      <c r="B220" s="66" t="s">
        <v>123</v>
      </c>
      <c r="C220" s="65">
        <v>53455.227899999998</v>
      </c>
      <c r="D220" s="65" t="s">
        <v>138</v>
      </c>
      <c r="E220" s="9">
        <f t="shared" si="25"/>
        <v>25297.028636170926</v>
      </c>
      <c r="F220" s="29">
        <f t="shared" si="26"/>
        <v>25297</v>
      </c>
      <c r="G220" s="29">
        <f t="shared" si="29"/>
        <v>1.3966369995614514E-2</v>
      </c>
      <c r="K220" s="29">
        <f t="shared" ref="K220:K225" si="30">+G220</f>
        <v>1.3966369995614514E-2</v>
      </c>
      <c r="O220" s="29">
        <f t="shared" ca="1" si="27"/>
        <v>1.5231299166960279E-2</v>
      </c>
      <c r="Q220" s="31">
        <f t="shared" si="28"/>
        <v>38436.727899999998</v>
      </c>
    </row>
    <row r="221" spans="1:21" s="29" customFormat="1" ht="12.75" customHeight="1">
      <c r="A221" s="65" t="s">
        <v>775</v>
      </c>
      <c r="B221" s="66" t="s">
        <v>123</v>
      </c>
      <c r="C221" s="65">
        <v>53477.174700000003</v>
      </c>
      <c r="D221" s="65" t="s">
        <v>138</v>
      </c>
      <c r="E221" s="9">
        <f t="shared" si="25"/>
        <v>25342.027609860208</v>
      </c>
      <c r="F221" s="29">
        <f t="shared" si="26"/>
        <v>25342</v>
      </c>
      <c r="G221" s="29">
        <f t="shared" si="29"/>
        <v>1.3465820004057605E-2</v>
      </c>
      <c r="K221" s="29">
        <f t="shared" si="30"/>
        <v>1.3465820004057605E-2</v>
      </c>
      <c r="O221" s="29">
        <f t="shared" ca="1" si="27"/>
        <v>1.5230056359022975E-2</v>
      </c>
      <c r="Q221" s="31">
        <f t="shared" si="28"/>
        <v>38458.674700000003</v>
      </c>
    </row>
    <row r="222" spans="1:21" s="29" customFormat="1" ht="12.75" customHeight="1">
      <c r="A222" s="65" t="s">
        <v>775</v>
      </c>
      <c r="B222" s="66" t="s">
        <v>120</v>
      </c>
      <c r="C222" s="65">
        <v>53484.246800000001</v>
      </c>
      <c r="D222" s="65" t="s">
        <v>138</v>
      </c>
      <c r="E222" s="9">
        <f t="shared" si="25"/>
        <v>25356.528003622752</v>
      </c>
      <c r="F222" s="29">
        <f t="shared" si="26"/>
        <v>25356.5</v>
      </c>
      <c r="G222" s="29">
        <f t="shared" si="29"/>
        <v>1.3657864998094738E-2</v>
      </c>
      <c r="K222" s="29">
        <f t="shared" si="30"/>
        <v>1.3657864998094738E-2</v>
      </c>
      <c r="O222" s="29">
        <f t="shared" ca="1" si="27"/>
        <v>1.5229655898687621E-2</v>
      </c>
      <c r="Q222" s="31">
        <f t="shared" si="28"/>
        <v>38465.746800000001</v>
      </c>
    </row>
    <row r="223" spans="1:21" s="29" customFormat="1" ht="12.75" customHeight="1">
      <c r="A223" s="65" t="s">
        <v>775</v>
      </c>
      <c r="B223" s="66" t="s">
        <v>123</v>
      </c>
      <c r="C223" s="65">
        <v>53495.2209</v>
      </c>
      <c r="D223" s="65" t="s">
        <v>138</v>
      </c>
      <c r="E223" s="9">
        <f t="shared" si="25"/>
        <v>25379.028925723622</v>
      </c>
      <c r="F223" s="29">
        <f t="shared" si="26"/>
        <v>25379</v>
      </c>
      <c r="G223" s="29">
        <f t="shared" si="29"/>
        <v>1.410759000282269E-2</v>
      </c>
      <c r="K223" s="29">
        <f t="shared" si="30"/>
        <v>1.410759000282269E-2</v>
      </c>
      <c r="O223" s="29">
        <f t="shared" ca="1" si="27"/>
        <v>1.5229034494718968E-2</v>
      </c>
      <c r="Q223" s="31">
        <f t="shared" si="28"/>
        <v>38476.7209</v>
      </c>
    </row>
    <row r="224" spans="1:21" s="29" customFormat="1" ht="12.75" customHeight="1">
      <c r="A224" s="65" t="s">
        <v>775</v>
      </c>
      <c r="B224" s="66" t="s">
        <v>123</v>
      </c>
      <c r="C224" s="65">
        <v>53495.221100000002</v>
      </c>
      <c r="D224" s="65" t="s">
        <v>138</v>
      </c>
      <c r="E224" s="9">
        <f t="shared" si="25"/>
        <v>25379.029335796837</v>
      </c>
      <c r="F224" s="29">
        <f t="shared" si="26"/>
        <v>25379</v>
      </c>
      <c r="G224" s="29">
        <f t="shared" si="29"/>
        <v>1.4307590005046222E-2</v>
      </c>
      <c r="K224" s="29">
        <f t="shared" si="30"/>
        <v>1.4307590005046222E-2</v>
      </c>
      <c r="O224" s="29">
        <f t="shared" ca="1" si="27"/>
        <v>1.5229034494718968E-2</v>
      </c>
      <c r="Q224" s="31">
        <f t="shared" si="28"/>
        <v>38476.721100000002</v>
      </c>
    </row>
    <row r="225" spans="1:17" s="29" customFormat="1" ht="12.75" customHeight="1">
      <c r="A225" s="45" t="s">
        <v>137</v>
      </c>
      <c r="B225" s="46" t="s">
        <v>120</v>
      </c>
      <c r="C225" s="45">
        <v>53555.460800000001</v>
      </c>
      <c r="D225" s="45">
        <v>4.0000000000000002E-4</v>
      </c>
      <c r="E225" s="9">
        <f t="shared" si="25"/>
        <v>25502.542771712306</v>
      </c>
      <c r="F225" s="29">
        <f t="shared" si="26"/>
        <v>25502.5</v>
      </c>
      <c r="G225" s="29">
        <f t="shared" si="29"/>
        <v>2.0860525000898633E-2</v>
      </c>
      <c r="K225" s="29">
        <f t="shared" si="30"/>
        <v>2.0860525000898633E-2</v>
      </c>
      <c r="O225" s="29">
        <f t="shared" ca="1" si="27"/>
        <v>1.5225623677379922E-2</v>
      </c>
      <c r="Q225" s="31">
        <f t="shared" si="28"/>
        <v>38536.960800000001</v>
      </c>
    </row>
    <row r="226" spans="1:17" s="29" customFormat="1" ht="12.75" customHeight="1">
      <c r="A226" s="35" t="s">
        <v>143</v>
      </c>
      <c r="B226" s="39" t="s">
        <v>123</v>
      </c>
      <c r="C226" s="35">
        <v>53565.457000000002</v>
      </c>
      <c r="D226" s="35">
        <v>5.0000000000000001E-3</v>
      </c>
      <c r="E226" s="9">
        <f t="shared" si="25"/>
        <v>25523.038640850074</v>
      </c>
      <c r="F226" s="29">
        <f t="shared" si="26"/>
        <v>25523</v>
      </c>
      <c r="G226" s="29">
        <f t="shared" si="29"/>
        <v>1.884583000355633E-2</v>
      </c>
      <c r="I226" s="29">
        <f>+G226</f>
        <v>1.884583000355633E-2</v>
      </c>
      <c r="O226" s="29">
        <f t="shared" ca="1" si="27"/>
        <v>1.5225057509319594E-2</v>
      </c>
      <c r="Q226" s="31">
        <f t="shared" si="28"/>
        <v>38546.957000000002</v>
      </c>
    </row>
    <row r="227" spans="1:17" s="29" customFormat="1" ht="12.75" customHeight="1">
      <c r="A227" s="35" t="s">
        <v>135</v>
      </c>
      <c r="B227" s="43"/>
      <c r="C227" s="35">
        <v>53861.497600000002</v>
      </c>
      <c r="D227" s="35">
        <v>2.0000000000000001E-4</v>
      </c>
      <c r="E227" s="9">
        <f t="shared" si="25"/>
        <v>26130.030237363295</v>
      </c>
      <c r="F227" s="29">
        <f t="shared" si="26"/>
        <v>26130</v>
      </c>
      <c r="G227" s="29">
        <f t="shared" si="29"/>
        <v>1.4747300003364217E-2</v>
      </c>
      <c r="J227" s="29">
        <f>+G227</f>
        <v>1.4747300003364217E-2</v>
      </c>
      <c r="O227" s="29">
        <f t="shared" ca="1" si="27"/>
        <v>1.5208293411143064E-2</v>
      </c>
      <c r="Q227" s="31">
        <f t="shared" si="28"/>
        <v>38842.997600000002</v>
      </c>
    </row>
    <row r="228" spans="1:17" s="29" customFormat="1" ht="12.75" customHeight="1">
      <c r="A228" s="38" t="s">
        <v>127</v>
      </c>
      <c r="B228" s="39" t="s">
        <v>120</v>
      </c>
      <c r="C228" s="35">
        <v>53900.511700000003</v>
      </c>
      <c r="D228" s="35">
        <v>1.4E-2</v>
      </c>
      <c r="E228" s="9">
        <f t="shared" si="25"/>
        <v>26210.02342358683</v>
      </c>
      <c r="F228" s="29">
        <f t="shared" si="26"/>
        <v>26210</v>
      </c>
      <c r="G228" s="29">
        <f t="shared" si="29"/>
        <v>1.1424099997384474E-2</v>
      </c>
      <c r="I228" s="29">
        <f>+G228</f>
        <v>1.1424099997384474E-2</v>
      </c>
      <c r="O228" s="29">
        <f t="shared" ca="1" si="27"/>
        <v>1.5206083974810079E-2</v>
      </c>
      <c r="Q228" s="31">
        <f t="shared" si="28"/>
        <v>38882.011700000003</v>
      </c>
    </row>
    <row r="229" spans="1:17" s="29" customFormat="1" ht="12.75" customHeight="1">
      <c r="A229" s="45" t="s">
        <v>137</v>
      </c>
      <c r="B229" s="46" t="s">
        <v>123</v>
      </c>
      <c r="C229" s="45">
        <v>53966.357940000002</v>
      </c>
      <c r="D229" s="45">
        <v>1E-3</v>
      </c>
      <c r="E229" s="9">
        <f t="shared" si="25"/>
        <v>26345.032318792393</v>
      </c>
      <c r="F229" s="29">
        <f t="shared" si="26"/>
        <v>26345</v>
      </c>
      <c r="G229" s="29">
        <f t="shared" si="29"/>
        <v>1.5762449998874217E-2</v>
      </c>
      <c r="K229" s="29">
        <f>+G229</f>
        <v>1.5762449998874217E-2</v>
      </c>
      <c r="O229" s="29">
        <f t="shared" ca="1" si="27"/>
        <v>1.5202355550998164E-2</v>
      </c>
      <c r="Q229" s="31">
        <f t="shared" si="28"/>
        <v>38947.857940000002</v>
      </c>
    </row>
    <row r="230" spans="1:17" s="29" customFormat="1" ht="12.75" customHeight="1">
      <c r="A230" s="45" t="s">
        <v>137</v>
      </c>
      <c r="B230" s="46" t="s">
        <v>123</v>
      </c>
      <c r="C230" s="45">
        <v>54216.556190000003</v>
      </c>
      <c r="D230" s="45">
        <v>2.0000000000000001E-4</v>
      </c>
      <c r="E230" s="9">
        <f t="shared" si="25"/>
        <v>26858.030317081528</v>
      </c>
      <c r="F230" s="29">
        <f t="shared" si="26"/>
        <v>26858</v>
      </c>
      <c r="G230" s="29">
        <f t="shared" si="29"/>
        <v>1.4786179999646265E-2</v>
      </c>
      <c r="K230" s="29">
        <f>+G230</f>
        <v>1.4786179999646265E-2</v>
      </c>
      <c r="O230" s="29">
        <f t="shared" ca="1" si="27"/>
        <v>1.5188187540512894E-2</v>
      </c>
      <c r="Q230" s="31">
        <f t="shared" si="28"/>
        <v>39198.056190000003</v>
      </c>
    </row>
    <row r="231" spans="1:17" s="29" customFormat="1" ht="12.75" customHeight="1">
      <c r="A231" s="47" t="s">
        <v>136</v>
      </c>
      <c r="B231" s="48" t="s">
        <v>123</v>
      </c>
      <c r="C231" s="49">
        <v>54260.4522</v>
      </c>
      <c r="D231" s="49">
        <v>1E-4</v>
      </c>
      <c r="E231" s="9">
        <f t="shared" si="25"/>
        <v>26948.033205842254</v>
      </c>
      <c r="F231" s="29">
        <f t="shared" si="26"/>
        <v>26948</v>
      </c>
      <c r="G231" s="29">
        <f t="shared" si="29"/>
        <v>1.6195079995668493E-2</v>
      </c>
      <c r="J231" s="29">
        <f>+G231</f>
        <v>1.6195079995668493E-2</v>
      </c>
      <c r="O231" s="29">
        <f t="shared" ca="1" si="27"/>
        <v>1.5185701924638284E-2</v>
      </c>
      <c r="Q231" s="31">
        <f t="shared" si="28"/>
        <v>39241.9522</v>
      </c>
    </row>
    <row r="232" spans="1:17" s="29" customFormat="1" ht="12.75" customHeight="1">
      <c r="A232" s="35" t="s">
        <v>142</v>
      </c>
      <c r="B232" s="39" t="s">
        <v>123</v>
      </c>
      <c r="C232" s="35">
        <v>54595.514300000003</v>
      </c>
      <c r="D232" s="35">
        <v>1E-4</v>
      </c>
      <c r="E232" s="9">
        <f t="shared" si="25"/>
        <v>27635.033161287804</v>
      </c>
      <c r="F232" s="29">
        <f t="shared" si="26"/>
        <v>27635</v>
      </c>
      <c r="G232" s="29">
        <f t="shared" si="29"/>
        <v>1.6173349999007769E-2</v>
      </c>
      <c r="J232" s="29">
        <f>+G232</f>
        <v>1.6173349999007769E-2</v>
      </c>
      <c r="O232" s="29">
        <f t="shared" ca="1" si="27"/>
        <v>1.5166728390128769E-2</v>
      </c>
      <c r="Q232" s="31">
        <f t="shared" si="28"/>
        <v>39577.014300000003</v>
      </c>
    </row>
    <row r="233" spans="1:17" s="29" customFormat="1" ht="12.75" customHeight="1">
      <c r="A233" s="50" t="s">
        <v>145</v>
      </c>
      <c r="B233" s="51" t="s">
        <v>123</v>
      </c>
      <c r="C233" s="50">
        <v>56808.531300000002</v>
      </c>
      <c r="D233" s="50">
        <v>2.8E-3</v>
      </c>
      <c r="E233" s="9">
        <f t="shared" si="25"/>
        <v>32172.528092526627</v>
      </c>
      <c r="F233" s="29">
        <f t="shared" si="26"/>
        <v>32172.5</v>
      </c>
      <c r="G233" s="29">
        <f t="shared" si="29"/>
        <v>1.3701225005206652E-2</v>
      </c>
      <c r="J233" s="29">
        <f>+G233</f>
        <v>1.3701225005206652E-2</v>
      </c>
      <c r="O233" s="29">
        <f t="shared" ca="1" si="27"/>
        <v>1.504141192311723E-2</v>
      </c>
      <c r="Q233" s="31">
        <f t="shared" si="28"/>
        <v>41790.031300000002</v>
      </c>
    </row>
    <row r="234" spans="1:17" s="29" customFormat="1" ht="12.75" customHeight="1">
      <c r="A234" s="72" t="s">
        <v>835</v>
      </c>
      <c r="B234" s="73" t="s">
        <v>123</v>
      </c>
      <c r="C234" s="74">
        <v>57112.623879999999</v>
      </c>
      <c r="D234" s="74">
        <v>1E-4</v>
      </c>
      <c r="E234" s="9">
        <f t="shared" si="25"/>
        <v>32796.029195490279</v>
      </c>
      <c r="F234" s="29">
        <f t="shared" si="26"/>
        <v>32796</v>
      </c>
      <c r="G234" s="29">
        <f t="shared" si="29"/>
        <v>1.4239159994758666E-2</v>
      </c>
      <c r="K234" s="29">
        <f>+G234</f>
        <v>1.4239159994758666E-2</v>
      </c>
      <c r="O234" s="29">
        <f t="shared" ca="1" si="27"/>
        <v>1.5024192128697021E-2</v>
      </c>
      <c r="Q234" s="31">
        <f t="shared" si="28"/>
        <v>42094.123879999999</v>
      </c>
    </row>
    <row r="235" spans="1:17" s="29" customFormat="1" ht="12.75" customHeight="1">
      <c r="A235" s="69" t="s">
        <v>0</v>
      </c>
      <c r="B235" s="70" t="s">
        <v>123</v>
      </c>
      <c r="C235" s="71">
        <v>57546.455199999997</v>
      </c>
      <c r="D235" s="71">
        <v>4.3E-3</v>
      </c>
      <c r="E235" s="9">
        <f t="shared" si="25"/>
        <v>33685.542206692924</v>
      </c>
      <c r="F235" s="29">
        <f t="shared" si="26"/>
        <v>33685.5</v>
      </c>
      <c r="G235" s="29">
        <f t="shared" si="29"/>
        <v>2.0584954996593297E-2</v>
      </c>
      <c r="J235" s="29">
        <f>+G235</f>
        <v>2.0584954996593297E-2</v>
      </c>
      <c r="O235" s="29">
        <f t="shared" ca="1" si="27"/>
        <v>1.4999625958469634E-2</v>
      </c>
      <c r="Q235" s="31">
        <f t="shared" si="28"/>
        <v>42527.955199999997</v>
      </c>
    </row>
    <row r="236" spans="1:17" s="29" customFormat="1" ht="12.75" customHeight="1">
      <c r="A236" s="76" t="s">
        <v>836</v>
      </c>
      <c r="B236" s="77" t="s">
        <v>123</v>
      </c>
      <c r="C236" s="78">
        <v>59820.431799999904</v>
      </c>
      <c r="D236" s="30"/>
      <c r="E236" s="9">
        <f t="shared" ref="E236:E237" si="31">+(C236-C$7)/C$8</f>
        <v>38348.026632368492</v>
      </c>
      <c r="F236" s="29">
        <f t="shared" si="26"/>
        <v>38348</v>
      </c>
      <c r="G236" s="29">
        <f t="shared" ref="G236:G237" si="32">+C236-(C$7+F236*C$8)</f>
        <v>1.2989079899853095E-2</v>
      </c>
      <c r="J236" s="29">
        <f t="shared" ref="J236:J237" si="33">+G236</f>
        <v>1.2989079899853095E-2</v>
      </c>
      <c r="O236" s="29">
        <f t="shared" ref="O236:O237" ca="1" si="34">+C$11+C$12*F236</f>
        <v>1.4870857247187806E-2</v>
      </c>
      <c r="Q236" s="31">
        <f t="shared" ref="Q236:Q237" si="35">+C236-15018.5</f>
        <v>44801.931799999904</v>
      </c>
    </row>
    <row r="237" spans="1:17" s="29" customFormat="1" ht="12.75" customHeight="1">
      <c r="A237" s="76" t="s">
        <v>836</v>
      </c>
      <c r="B237" s="77" t="s">
        <v>123</v>
      </c>
      <c r="C237" s="78">
        <v>59821.407199999783</v>
      </c>
      <c r="D237" s="30"/>
      <c r="E237" s="9">
        <f t="shared" si="31"/>
        <v>38350.026559416219</v>
      </c>
      <c r="F237" s="29">
        <f t="shared" si="26"/>
        <v>38350</v>
      </c>
      <c r="G237" s="29">
        <f t="shared" si="32"/>
        <v>1.2953499783179723E-2</v>
      </c>
      <c r="J237" s="29">
        <f t="shared" si="33"/>
        <v>1.2953499783179723E-2</v>
      </c>
      <c r="O237" s="29">
        <f t="shared" ca="1" si="34"/>
        <v>1.487080201127948E-2</v>
      </c>
      <c r="Q237" s="31">
        <f t="shared" si="35"/>
        <v>44802.907199999783</v>
      </c>
    </row>
    <row r="238" spans="1:17" s="29" customFormat="1" ht="12.75" customHeight="1">
      <c r="B238" s="67"/>
      <c r="C238" s="30"/>
      <c r="D238" s="30"/>
    </row>
    <row r="239" spans="1:17" s="29" customFormat="1" ht="12.75" customHeight="1">
      <c r="B239" s="67"/>
      <c r="C239" s="30"/>
      <c r="D239" s="30"/>
    </row>
    <row r="240" spans="1:17" s="29" customFormat="1" ht="12.75" customHeight="1">
      <c r="B240" s="67"/>
      <c r="C240" s="30"/>
      <c r="D240" s="30"/>
    </row>
    <row r="241" spans="2:4" s="29" customFormat="1" ht="12.75" customHeight="1">
      <c r="B241" s="67"/>
      <c r="C241" s="30"/>
      <c r="D241" s="30"/>
    </row>
    <row r="242" spans="2:4" s="29" customFormat="1" ht="12.75" customHeight="1">
      <c r="B242" s="67"/>
      <c r="C242" s="30"/>
      <c r="D242" s="30"/>
    </row>
    <row r="243" spans="2:4" s="29" customFormat="1" ht="12.75" customHeight="1">
      <c r="B243" s="67"/>
      <c r="C243" s="30"/>
      <c r="D243" s="30"/>
    </row>
    <row r="244" spans="2:4" s="29" customFormat="1" ht="12.75" customHeight="1">
      <c r="B244" s="67"/>
      <c r="C244" s="30"/>
      <c r="D244" s="30"/>
    </row>
    <row r="245" spans="2:4" s="29" customFormat="1" ht="12.75" customHeight="1">
      <c r="B245" s="67"/>
      <c r="C245" s="30"/>
      <c r="D245" s="30"/>
    </row>
    <row r="246" spans="2:4" s="29" customFormat="1" ht="12.75" customHeight="1">
      <c r="B246" s="67"/>
      <c r="C246" s="30"/>
      <c r="D246" s="30"/>
    </row>
    <row r="247" spans="2:4" s="29" customFormat="1" ht="12.75" customHeight="1">
      <c r="B247" s="67"/>
      <c r="C247" s="30"/>
      <c r="D247" s="30"/>
    </row>
    <row r="248" spans="2:4" s="29" customFormat="1" ht="12.75" customHeight="1">
      <c r="B248" s="67"/>
      <c r="C248" s="30"/>
      <c r="D248" s="30"/>
    </row>
    <row r="249" spans="2:4" s="29" customFormat="1" ht="12.75" customHeight="1">
      <c r="B249" s="67"/>
      <c r="C249" s="30"/>
      <c r="D249" s="30"/>
    </row>
    <row r="250" spans="2:4" s="29" customFormat="1" ht="12.75" customHeight="1">
      <c r="B250" s="67"/>
      <c r="C250" s="30"/>
      <c r="D250" s="30"/>
    </row>
    <row r="251" spans="2:4" s="29" customFormat="1" ht="12.75" customHeight="1">
      <c r="B251" s="67"/>
      <c r="C251" s="30"/>
      <c r="D251" s="30"/>
    </row>
    <row r="252" spans="2:4" s="29" customFormat="1" ht="12.75" customHeight="1">
      <c r="B252" s="67"/>
      <c r="C252" s="30"/>
      <c r="D252" s="30"/>
    </row>
    <row r="253" spans="2:4" s="29" customFormat="1" ht="12.75" customHeight="1">
      <c r="B253" s="67"/>
      <c r="C253" s="30"/>
      <c r="D253" s="30"/>
    </row>
    <row r="254" spans="2:4" s="29" customFormat="1" ht="12.75" customHeight="1">
      <c r="B254" s="67"/>
      <c r="C254" s="30"/>
      <c r="D254" s="30"/>
    </row>
    <row r="255" spans="2:4" s="29" customFormat="1" ht="12.75" customHeight="1">
      <c r="B255" s="67"/>
      <c r="C255" s="30"/>
      <c r="D255" s="30"/>
    </row>
    <row r="256" spans="2:4" s="29" customFormat="1" ht="12.75" customHeight="1">
      <c r="B256" s="67"/>
      <c r="C256" s="30"/>
      <c r="D256" s="30"/>
    </row>
    <row r="257" spans="2:4" s="29" customFormat="1" ht="12.75" customHeight="1">
      <c r="B257" s="67"/>
      <c r="C257" s="30"/>
      <c r="D257" s="30"/>
    </row>
    <row r="258" spans="2:4" s="29" customFormat="1" ht="12.75" customHeight="1">
      <c r="B258" s="67"/>
      <c r="C258" s="30"/>
      <c r="D258" s="30"/>
    </row>
    <row r="259" spans="2:4" s="29" customFormat="1" ht="12.75" customHeight="1">
      <c r="B259" s="67"/>
      <c r="C259" s="30"/>
      <c r="D259" s="30"/>
    </row>
    <row r="260" spans="2:4" s="29" customFormat="1" ht="12.75" customHeight="1">
      <c r="B260" s="67"/>
      <c r="C260" s="30"/>
      <c r="D260" s="30"/>
    </row>
    <row r="261" spans="2:4" s="29" customFormat="1" ht="12.75" customHeight="1">
      <c r="B261" s="67"/>
      <c r="C261" s="30"/>
      <c r="D261" s="30"/>
    </row>
    <row r="262" spans="2:4" s="29" customFormat="1" ht="12.75" customHeight="1">
      <c r="B262" s="67"/>
      <c r="C262" s="30"/>
      <c r="D262" s="30"/>
    </row>
    <row r="263" spans="2:4" s="29" customFormat="1" ht="12.75" customHeight="1">
      <c r="B263" s="67"/>
      <c r="C263" s="30"/>
      <c r="D263" s="30"/>
    </row>
    <row r="264" spans="2:4" s="29" customFormat="1" ht="12.75" customHeight="1">
      <c r="B264" s="67"/>
      <c r="C264" s="30"/>
      <c r="D264" s="30"/>
    </row>
    <row r="265" spans="2:4" s="29" customFormat="1" ht="12.75" customHeight="1">
      <c r="B265" s="67"/>
      <c r="C265" s="30"/>
      <c r="D265" s="30"/>
    </row>
    <row r="266" spans="2:4" s="29" customFormat="1" ht="12.75" customHeight="1">
      <c r="B266" s="67"/>
      <c r="C266" s="30"/>
      <c r="D266" s="30"/>
    </row>
    <row r="267" spans="2:4" s="29" customFormat="1" ht="12.75" customHeight="1">
      <c r="B267" s="67"/>
      <c r="C267" s="30"/>
      <c r="D267" s="30"/>
    </row>
    <row r="268" spans="2:4" s="29" customFormat="1" ht="12.75" customHeight="1">
      <c r="C268" s="30"/>
      <c r="D268" s="30"/>
    </row>
    <row r="269" spans="2:4" s="29" customFormat="1" ht="12.75" customHeight="1">
      <c r="C269" s="30"/>
      <c r="D269" s="30"/>
    </row>
    <row r="270" spans="2:4" s="29" customFormat="1" ht="12.75" customHeight="1">
      <c r="C270" s="30"/>
      <c r="D270" s="30"/>
    </row>
    <row r="271" spans="2:4" s="29" customFormat="1" ht="12.75" customHeight="1">
      <c r="C271" s="30"/>
      <c r="D271" s="30"/>
    </row>
    <row r="272" spans="2:4" s="29" customFormat="1" ht="12.75" customHeight="1">
      <c r="C272" s="30"/>
      <c r="D272" s="30"/>
    </row>
    <row r="273" spans="3:4" s="29" customFormat="1" ht="12.75" customHeight="1">
      <c r="C273" s="30"/>
      <c r="D273" s="30"/>
    </row>
    <row r="274" spans="3:4" s="29" customFormat="1" ht="12.75" customHeight="1">
      <c r="C274" s="30"/>
      <c r="D274" s="30"/>
    </row>
    <row r="275" spans="3:4" s="29" customFormat="1" ht="12.75" customHeight="1">
      <c r="C275" s="30"/>
      <c r="D275" s="30"/>
    </row>
    <row r="276" spans="3:4" s="29" customFormat="1" ht="12.75" customHeight="1">
      <c r="C276" s="30"/>
      <c r="D276" s="30"/>
    </row>
    <row r="277" spans="3:4" s="29" customFormat="1" ht="12.75" customHeight="1">
      <c r="C277" s="30"/>
      <c r="D277" s="30"/>
    </row>
    <row r="278" spans="3:4" s="29" customFormat="1" ht="12.75" customHeight="1">
      <c r="C278" s="30"/>
      <c r="D278" s="30"/>
    </row>
    <row r="279" spans="3:4" s="29" customFormat="1" ht="12.75" customHeight="1">
      <c r="C279" s="30"/>
      <c r="D279" s="30"/>
    </row>
    <row r="280" spans="3:4" s="29" customFormat="1" ht="12.75" customHeight="1">
      <c r="C280" s="30"/>
      <c r="D280" s="30"/>
    </row>
    <row r="281" spans="3:4" s="29" customFormat="1" ht="12.75" customHeight="1">
      <c r="C281" s="30"/>
      <c r="D281" s="30"/>
    </row>
    <row r="282" spans="3:4" s="29" customFormat="1" ht="12.75" customHeight="1">
      <c r="C282" s="30"/>
      <c r="D282" s="30"/>
    </row>
    <row r="283" spans="3:4" s="29" customFormat="1" ht="12.75" customHeight="1">
      <c r="C283" s="30"/>
      <c r="D283" s="30"/>
    </row>
    <row r="284" spans="3:4" s="29" customFormat="1" ht="12.75" customHeight="1">
      <c r="C284" s="30"/>
      <c r="D284" s="30"/>
    </row>
    <row r="285" spans="3:4" s="29" customFormat="1" ht="12.75" customHeight="1">
      <c r="C285" s="30"/>
      <c r="D285" s="30"/>
    </row>
    <row r="286" spans="3:4" s="29" customFormat="1" ht="12.75" customHeight="1">
      <c r="C286" s="30"/>
      <c r="D286" s="30"/>
    </row>
    <row r="287" spans="3:4" s="29" customFormat="1" ht="12.75" customHeight="1">
      <c r="C287" s="30"/>
      <c r="D287" s="30"/>
    </row>
    <row r="288" spans="3:4" s="29" customFormat="1" ht="12.75" customHeight="1">
      <c r="C288" s="30"/>
      <c r="D288" s="30"/>
    </row>
    <row r="289" spans="3:4" s="29" customFormat="1" ht="12.75" customHeight="1">
      <c r="C289" s="30"/>
      <c r="D289" s="30"/>
    </row>
    <row r="290" spans="3:4" s="29" customFormat="1" ht="12.75" customHeight="1">
      <c r="C290" s="30"/>
      <c r="D290" s="30"/>
    </row>
    <row r="291" spans="3:4" s="29" customFormat="1" ht="12.75" customHeight="1">
      <c r="C291" s="30"/>
      <c r="D291" s="30"/>
    </row>
    <row r="292" spans="3:4" s="29" customFormat="1" ht="12.75" customHeight="1">
      <c r="C292" s="30"/>
      <c r="D292" s="30"/>
    </row>
    <row r="293" spans="3:4" s="29" customFormat="1" ht="12.75" customHeight="1">
      <c r="C293" s="30"/>
      <c r="D293" s="30"/>
    </row>
    <row r="294" spans="3:4" s="29" customFormat="1" ht="12.75" customHeight="1">
      <c r="C294" s="30"/>
      <c r="D294" s="30"/>
    </row>
    <row r="295" spans="3:4" s="29" customFormat="1" ht="12.75" customHeight="1">
      <c r="C295" s="30"/>
      <c r="D295" s="30"/>
    </row>
    <row r="296" spans="3:4" s="29" customFormat="1" ht="12.75" customHeight="1">
      <c r="C296" s="30"/>
      <c r="D296" s="30"/>
    </row>
    <row r="297" spans="3:4" s="29" customFormat="1" ht="12.75" customHeight="1">
      <c r="C297" s="30"/>
      <c r="D297" s="30"/>
    </row>
    <row r="298" spans="3:4" s="29" customFormat="1" ht="12.75" customHeight="1">
      <c r="C298" s="30"/>
      <c r="D298" s="30"/>
    </row>
    <row r="299" spans="3:4" s="29" customFormat="1" ht="12.75" customHeight="1">
      <c r="C299" s="30"/>
      <c r="D299" s="30"/>
    </row>
    <row r="300" spans="3:4" s="29" customFormat="1" ht="12.75" customHeight="1">
      <c r="C300" s="30"/>
      <c r="D300" s="30"/>
    </row>
    <row r="301" spans="3:4" s="29" customFormat="1" ht="12.75" customHeight="1">
      <c r="C301" s="30"/>
      <c r="D301" s="30"/>
    </row>
    <row r="302" spans="3:4" s="29" customFormat="1" ht="12.75" customHeight="1">
      <c r="C302" s="30"/>
      <c r="D302" s="30"/>
    </row>
    <row r="303" spans="3:4" s="29" customFormat="1" ht="12.75" customHeight="1">
      <c r="C303" s="30"/>
      <c r="D303" s="30"/>
    </row>
    <row r="304" spans="3:4" s="29" customFormat="1" ht="12.75" customHeight="1">
      <c r="C304" s="30"/>
      <c r="D304" s="30"/>
    </row>
    <row r="305" spans="3:4" s="29" customFormat="1" ht="12.75" customHeight="1">
      <c r="C305" s="30"/>
      <c r="D305" s="30"/>
    </row>
    <row r="306" spans="3:4" s="29" customFormat="1" ht="12.75" customHeight="1">
      <c r="C306" s="30"/>
      <c r="D306" s="30"/>
    </row>
    <row r="307" spans="3:4" s="29" customFormat="1" ht="12.75" customHeight="1">
      <c r="C307" s="30"/>
      <c r="D307" s="30"/>
    </row>
    <row r="308" spans="3:4" s="29" customFormat="1" ht="12.75" customHeight="1">
      <c r="C308" s="30"/>
      <c r="D308" s="30"/>
    </row>
    <row r="309" spans="3:4" s="29" customFormat="1" ht="12.75" customHeight="1">
      <c r="C309" s="30"/>
      <c r="D309" s="30"/>
    </row>
    <row r="310" spans="3:4" s="29" customFormat="1" ht="12.75" customHeight="1">
      <c r="C310" s="30"/>
      <c r="D310" s="30"/>
    </row>
    <row r="311" spans="3:4" s="29" customFormat="1" ht="12.75" customHeight="1">
      <c r="C311" s="30"/>
      <c r="D311" s="30"/>
    </row>
    <row r="312" spans="3:4" s="29" customFormat="1" ht="12.75" customHeight="1">
      <c r="C312" s="30"/>
      <c r="D312" s="30"/>
    </row>
    <row r="313" spans="3:4" s="29" customFormat="1" ht="12.75" customHeight="1">
      <c r="C313" s="30"/>
      <c r="D313" s="30"/>
    </row>
    <row r="314" spans="3:4" s="29" customFormat="1" ht="12.75" customHeight="1">
      <c r="C314" s="30"/>
      <c r="D314" s="30"/>
    </row>
    <row r="315" spans="3:4" s="29" customFormat="1" ht="12.75" customHeight="1">
      <c r="C315" s="30"/>
      <c r="D315" s="30"/>
    </row>
    <row r="316" spans="3:4" s="29" customFormat="1" ht="12.75" customHeight="1">
      <c r="C316" s="30"/>
      <c r="D316" s="30"/>
    </row>
    <row r="317" spans="3:4" s="29" customFormat="1" ht="12.75" customHeight="1">
      <c r="C317" s="30"/>
      <c r="D317" s="30"/>
    </row>
    <row r="318" spans="3:4" s="29" customFormat="1" ht="12.75" customHeight="1">
      <c r="C318" s="30"/>
      <c r="D318" s="30"/>
    </row>
    <row r="319" spans="3:4" s="29" customFormat="1" ht="12.75" customHeight="1">
      <c r="C319" s="30"/>
      <c r="D319" s="30"/>
    </row>
    <row r="320" spans="3:4" s="29" customFormat="1" ht="12.75" customHeight="1">
      <c r="C320" s="30"/>
      <c r="D320" s="30"/>
    </row>
    <row r="321" spans="3:4" s="29" customFormat="1" ht="12.75" customHeight="1">
      <c r="C321" s="30"/>
      <c r="D321" s="30"/>
    </row>
    <row r="322" spans="3:4" s="29" customFormat="1" ht="12.75" customHeight="1">
      <c r="C322" s="30"/>
      <c r="D322" s="30"/>
    </row>
    <row r="323" spans="3:4" s="29" customFormat="1" ht="12.75" customHeight="1">
      <c r="C323" s="30"/>
      <c r="D323" s="30"/>
    </row>
    <row r="324" spans="3:4" s="29" customFormat="1" ht="12.75" customHeight="1">
      <c r="C324" s="30"/>
      <c r="D324" s="30"/>
    </row>
    <row r="325" spans="3:4" s="29" customFormat="1" ht="12.75" customHeight="1">
      <c r="C325" s="30"/>
      <c r="D325" s="30"/>
    </row>
    <row r="326" spans="3:4" s="29" customFormat="1" ht="12.75" customHeight="1">
      <c r="C326" s="30"/>
      <c r="D326" s="30"/>
    </row>
    <row r="327" spans="3:4" s="29" customFormat="1" ht="12.75" customHeight="1">
      <c r="C327" s="30"/>
      <c r="D327" s="30"/>
    </row>
    <row r="328" spans="3:4" s="29" customFormat="1" ht="12.75" customHeight="1">
      <c r="C328" s="30"/>
      <c r="D328" s="30"/>
    </row>
    <row r="329" spans="3:4" s="29" customFormat="1" ht="12.75" customHeight="1">
      <c r="C329" s="30"/>
      <c r="D329" s="30"/>
    </row>
    <row r="330" spans="3:4" s="29" customFormat="1" ht="12.75" customHeight="1">
      <c r="C330" s="30"/>
      <c r="D330" s="30"/>
    </row>
    <row r="331" spans="3:4" s="29" customFormat="1" ht="12.75" customHeight="1">
      <c r="C331" s="30"/>
      <c r="D331" s="30"/>
    </row>
    <row r="332" spans="3:4" s="29" customFormat="1" ht="12.75" customHeight="1">
      <c r="C332" s="30"/>
      <c r="D332" s="30"/>
    </row>
    <row r="333" spans="3:4" s="29" customFormat="1" ht="12.75" customHeight="1">
      <c r="C333" s="30"/>
      <c r="D333" s="30"/>
    </row>
    <row r="334" spans="3:4" s="29" customFormat="1" ht="12.75" customHeight="1">
      <c r="C334" s="30"/>
      <c r="D334" s="30"/>
    </row>
    <row r="335" spans="3:4" s="29" customFormat="1" ht="12.75" customHeight="1">
      <c r="C335" s="30"/>
      <c r="D335" s="30"/>
    </row>
    <row r="336" spans="3:4" s="29" customFormat="1" ht="12.75" customHeight="1">
      <c r="C336" s="30"/>
      <c r="D336" s="30"/>
    </row>
    <row r="337" spans="3:4" s="29" customFormat="1" ht="12.75" customHeight="1">
      <c r="C337" s="30"/>
      <c r="D337" s="30"/>
    </row>
    <row r="338" spans="3:4" s="29" customFormat="1" ht="12.75" customHeight="1">
      <c r="C338" s="30"/>
      <c r="D338" s="30"/>
    </row>
    <row r="339" spans="3:4" s="29" customFormat="1" ht="12.75" customHeight="1">
      <c r="C339" s="30"/>
      <c r="D339" s="30"/>
    </row>
    <row r="340" spans="3:4" s="29" customFormat="1" ht="12.75" customHeight="1">
      <c r="C340" s="30"/>
      <c r="D340" s="30"/>
    </row>
    <row r="341" spans="3:4" s="29" customFormat="1" ht="12.75" customHeight="1">
      <c r="C341" s="30"/>
      <c r="D341" s="30"/>
    </row>
    <row r="342" spans="3:4" s="29" customFormat="1" ht="12.75" customHeight="1">
      <c r="C342" s="30"/>
      <c r="D342" s="30"/>
    </row>
    <row r="343" spans="3:4" s="29" customFormat="1" ht="12.75" customHeight="1">
      <c r="C343" s="30"/>
      <c r="D343" s="30"/>
    </row>
    <row r="344" spans="3:4" s="29" customFormat="1" ht="12.75" customHeight="1">
      <c r="C344" s="30"/>
      <c r="D344" s="30"/>
    </row>
    <row r="345" spans="3:4" s="29" customFormat="1" ht="12.75" customHeight="1">
      <c r="C345" s="30"/>
      <c r="D345" s="30"/>
    </row>
    <row r="346" spans="3:4" s="29" customFormat="1" ht="12.75" customHeight="1">
      <c r="C346" s="30"/>
      <c r="D346" s="30"/>
    </row>
    <row r="347" spans="3:4" s="29" customFormat="1" ht="12.75" customHeight="1">
      <c r="C347" s="30"/>
      <c r="D347" s="30"/>
    </row>
    <row r="348" spans="3:4" s="29" customFormat="1" ht="12.75" customHeight="1">
      <c r="C348" s="30"/>
      <c r="D348" s="30"/>
    </row>
    <row r="349" spans="3:4" s="29" customFormat="1" ht="12.75" customHeight="1">
      <c r="C349" s="30"/>
      <c r="D349" s="30"/>
    </row>
    <row r="350" spans="3:4" s="29" customFormat="1" ht="12.75" customHeight="1">
      <c r="C350" s="30"/>
      <c r="D350" s="30"/>
    </row>
    <row r="351" spans="3:4" s="29" customFormat="1" ht="12.75" customHeight="1">
      <c r="C351" s="30"/>
      <c r="D351" s="30"/>
    </row>
    <row r="352" spans="3:4" s="29" customFormat="1" ht="12.75" customHeight="1">
      <c r="C352" s="30"/>
      <c r="D352" s="30"/>
    </row>
    <row r="353" spans="3:4" s="29" customFormat="1" ht="12.75" customHeight="1">
      <c r="C353" s="30"/>
      <c r="D353" s="30"/>
    </row>
    <row r="354" spans="3:4" s="29" customFormat="1" ht="12.75" customHeight="1">
      <c r="C354" s="30"/>
      <c r="D354" s="30"/>
    </row>
    <row r="355" spans="3:4" s="29" customFormat="1" ht="12.75" customHeight="1">
      <c r="C355" s="30"/>
      <c r="D355" s="30"/>
    </row>
    <row r="356" spans="3:4" s="29" customFormat="1" ht="12.75" customHeight="1">
      <c r="C356" s="30"/>
      <c r="D356" s="30"/>
    </row>
    <row r="357" spans="3:4" s="29" customFormat="1" ht="12.75" customHeight="1">
      <c r="C357" s="30"/>
      <c r="D357" s="30"/>
    </row>
    <row r="358" spans="3:4" s="29" customFormat="1" ht="12.75" customHeight="1">
      <c r="C358" s="30"/>
      <c r="D358" s="30"/>
    </row>
    <row r="359" spans="3:4" s="29" customFormat="1" ht="12.75" customHeight="1">
      <c r="C359" s="30"/>
      <c r="D359" s="30"/>
    </row>
    <row r="360" spans="3:4" s="29" customFormat="1" ht="12.75" customHeight="1">
      <c r="C360" s="30"/>
      <c r="D360" s="30"/>
    </row>
    <row r="361" spans="3:4" s="29" customFormat="1" ht="12.75" customHeight="1">
      <c r="C361" s="30"/>
      <c r="D361" s="30"/>
    </row>
    <row r="362" spans="3:4" s="29" customFormat="1" ht="12.75" customHeight="1">
      <c r="C362" s="30"/>
      <c r="D362" s="30"/>
    </row>
    <row r="363" spans="3:4" s="29" customFormat="1" ht="12.75" customHeight="1">
      <c r="C363" s="30"/>
      <c r="D363" s="30"/>
    </row>
    <row r="364" spans="3:4" s="29" customFormat="1" ht="12.75" customHeight="1">
      <c r="C364" s="30"/>
      <c r="D364" s="30"/>
    </row>
    <row r="365" spans="3:4" s="29" customFormat="1" ht="12.75" customHeight="1">
      <c r="C365" s="30"/>
      <c r="D365" s="30"/>
    </row>
    <row r="366" spans="3:4" s="29" customFormat="1" ht="12.75" customHeight="1">
      <c r="C366" s="30"/>
      <c r="D366" s="30"/>
    </row>
    <row r="367" spans="3:4" s="29" customFormat="1" ht="12.75" customHeight="1">
      <c r="C367" s="30"/>
      <c r="D367" s="30"/>
    </row>
    <row r="368" spans="3:4" s="29" customFormat="1" ht="12.75" customHeight="1">
      <c r="C368" s="30"/>
      <c r="D368" s="30"/>
    </row>
    <row r="369" spans="3:4" s="29" customFormat="1" ht="12.75" customHeight="1">
      <c r="C369" s="30"/>
      <c r="D369" s="30"/>
    </row>
    <row r="370" spans="3:4" s="29" customFormat="1" ht="12.75" customHeight="1">
      <c r="C370" s="30"/>
      <c r="D370" s="30"/>
    </row>
    <row r="371" spans="3:4" s="29" customFormat="1" ht="12.75" customHeight="1">
      <c r="C371" s="30"/>
      <c r="D371" s="30"/>
    </row>
    <row r="372" spans="3:4" s="29" customFormat="1" ht="12.75" customHeight="1">
      <c r="C372" s="30"/>
      <c r="D372" s="30"/>
    </row>
    <row r="373" spans="3:4" s="29" customFormat="1" ht="12.75" customHeight="1">
      <c r="C373" s="30"/>
      <c r="D373" s="30"/>
    </row>
    <row r="374" spans="3:4" s="29" customFormat="1" ht="12.75" customHeight="1">
      <c r="C374" s="30"/>
      <c r="D374" s="30"/>
    </row>
    <row r="375" spans="3:4" s="29" customFormat="1" ht="12.75" customHeight="1">
      <c r="C375" s="30"/>
      <c r="D375" s="30"/>
    </row>
    <row r="376" spans="3:4" s="29" customFormat="1" ht="12.75" customHeight="1">
      <c r="C376" s="30"/>
      <c r="D376" s="30"/>
    </row>
    <row r="377" spans="3:4" s="29" customFormat="1" ht="12.75" customHeight="1">
      <c r="C377" s="30"/>
      <c r="D377" s="30"/>
    </row>
    <row r="378" spans="3:4" s="29" customFormat="1" ht="12.75" customHeight="1">
      <c r="C378" s="30"/>
      <c r="D378" s="30"/>
    </row>
    <row r="379" spans="3:4" s="29" customFormat="1" ht="12.75" customHeight="1">
      <c r="C379" s="30"/>
      <c r="D379" s="30"/>
    </row>
    <row r="380" spans="3:4" s="29" customFormat="1" ht="12.75" customHeight="1">
      <c r="C380" s="30"/>
      <c r="D380" s="30"/>
    </row>
    <row r="381" spans="3:4" s="29" customFormat="1" ht="12.75" customHeight="1">
      <c r="C381" s="30"/>
      <c r="D381" s="30"/>
    </row>
    <row r="382" spans="3:4" s="29" customFormat="1" ht="12.75" customHeight="1">
      <c r="C382" s="30"/>
      <c r="D382" s="30"/>
    </row>
    <row r="383" spans="3:4" s="29" customFormat="1" ht="12.75" customHeight="1">
      <c r="C383" s="30"/>
      <c r="D383" s="30"/>
    </row>
    <row r="384" spans="3:4" s="29" customFormat="1" ht="12.75" customHeight="1">
      <c r="C384" s="30"/>
      <c r="D384" s="30"/>
    </row>
    <row r="385" spans="3:4" s="29" customFormat="1" ht="12.75" customHeight="1">
      <c r="C385" s="30"/>
      <c r="D385" s="30"/>
    </row>
    <row r="386" spans="3:4" s="29" customFormat="1" ht="12.75" customHeight="1">
      <c r="C386" s="30"/>
      <c r="D386" s="30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</sheetData>
  <phoneticPr fontId="8" type="noConversion"/>
  <hyperlinks>
    <hyperlink ref="H437" r:id="rId1" display="http://vsolj.cetus-net.org/bulletin.html"/>
    <hyperlink ref="H430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topLeftCell="A171" workbookViewId="0">
      <selection activeCell="A156" sqref="A156:D217"/>
    </sheetView>
  </sheetViews>
  <sheetFormatPr defaultRowHeight="12.75"/>
  <cols>
    <col min="1" max="1" width="19.7109375" style="8" customWidth="1"/>
    <col min="2" max="2" width="4.42578125" style="12" customWidth="1"/>
    <col min="3" max="3" width="12.7109375" style="8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8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52" t="s">
        <v>146</v>
      </c>
      <c r="I1" s="53" t="s">
        <v>147</v>
      </c>
      <c r="J1" s="54" t="s">
        <v>139</v>
      </c>
    </row>
    <row r="2" spans="1:16">
      <c r="I2" s="55" t="s">
        <v>148</v>
      </c>
      <c r="J2" s="56" t="s">
        <v>149</v>
      </c>
    </row>
    <row r="3" spans="1:16">
      <c r="A3" s="57" t="s">
        <v>150</v>
      </c>
      <c r="I3" s="55" t="s">
        <v>151</v>
      </c>
      <c r="J3" s="56" t="s">
        <v>152</v>
      </c>
    </row>
    <row r="4" spans="1:16">
      <c r="I4" s="55" t="s">
        <v>153</v>
      </c>
      <c r="J4" s="56" t="s">
        <v>152</v>
      </c>
    </row>
    <row r="5" spans="1:16" ht="13.5" thickBot="1">
      <c r="I5" s="58" t="s">
        <v>154</v>
      </c>
      <c r="J5" s="59" t="s">
        <v>138</v>
      </c>
    </row>
    <row r="10" spans="1:16" ht="13.5" thickBot="1"/>
    <row r="11" spans="1:16" ht="12.75" customHeight="1" thickBot="1">
      <c r="A11" s="8" t="str">
        <f t="shared" ref="A11:A74" si="0">P11</f>
        <v> BBS 23 </v>
      </c>
      <c r="B11" s="15" t="str">
        <f t="shared" ref="B11:B74" si="1">IF(H11=INT(H11),"I","II")</f>
        <v>I</v>
      </c>
      <c r="C11" s="8">
        <f t="shared" ref="C11:C74" si="2">1*G11</f>
        <v>42606.415999999997</v>
      </c>
      <c r="D11" s="12" t="str">
        <f t="shared" ref="D11:D74" si="3">VLOOKUP(F11,I$1:J$5,2,FALSE)</f>
        <v>vis</v>
      </c>
      <c r="E11" s="60">
        <f>VLOOKUP(C11,Active!C$21:E$973,3,FALSE)</f>
        <v>3052.9930023672014</v>
      </c>
      <c r="F11" s="15" t="s">
        <v>154</v>
      </c>
      <c r="G11" s="12" t="str">
        <f t="shared" ref="G11:G74" si="4">MID(I11,3,LEN(I11)-3)</f>
        <v>42606.416</v>
      </c>
      <c r="H11" s="8">
        <f t="shared" ref="H11:H74" si="5">1*K11</f>
        <v>3053</v>
      </c>
      <c r="I11" s="61" t="s">
        <v>288</v>
      </c>
      <c r="J11" s="62" t="s">
        <v>289</v>
      </c>
      <c r="K11" s="61">
        <v>3053</v>
      </c>
      <c r="L11" s="61" t="s">
        <v>155</v>
      </c>
      <c r="M11" s="62" t="s">
        <v>188</v>
      </c>
      <c r="N11" s="62"/>
      <c r="O11" s="63" t="s">
        <v>290</v>
      </c>
      <c r="P11" s="63" t="s">
        <v>291</v>
      </c>
    </row>
    <row r="12" spans="1:16" ht="12.75" customHeight="1" thickBot="1">
      <c r="A12" s="8" t="str">
        <f t="shared" si="0"/>
        <v> BBS 27 </v>
      </c>
      <c r="B12" s="15" t="str">
        <f t="shared" si="1"/>
        <v>I</v>
      </c>
      <c r="C12" s="8">
        <f t="shared" si="2"/>
        <v>42874.654000000002</v>
      </c>
      <c r="D12" s="12" t="str">
        <f t="shared" si="3"/>
        <v>vis</v>
      </c>
      <c r="E12" s="60">
        <f>VLOOKUP(C12,Active!C$21:E$973,3,FALSE)</f>
        <v>3602.9790916587253</v>
      </c>
      <c r="F12" s="15" t="s">
        <v>154</v>
      </c>
      <c r="G12" s="12" t="str">
        <f t="shared" si="4"/>
        <v>42874.654</v>
      </c>
      <c r="H12" s="8">
        <f t="shared" si="5"/>
        <v>3603</v>
      </c>
      <c r="I12" s="61" t="s">
        <v>292</v>
      </c>
      <c r="J12" s="62" t="s">
        <v>293</v>
      </c>
      <c r="K12" s="61">
        <v>3603</v>
      </c>
      <c r="L12" s="61" t="s">
        <v>294</v>
      </c>
      <c r="M12" s="62" t="s">
        <v>188</v>
      </c>
      <c r="N12" s="62"/>
      <c r="O12" s="63" t="s">
        <v>295</v>
      </c>
      <c r="P12" s="63" t="s">
        <v>296</v>
      </c>
    </row>
    <row r="13" spans="1:16" ht="12.75" customHeight="1" thickBot="1">
      <c r="A13" s="8" t="str">
        <f t="shared" si="0"/>
        <v> BBS 27 </v>
      </c>
      <c r="B13" s="15" t="str">
        <f t="shared" si="1"/>
        <v>I</v>
      </c>
      <c r="C13" s="8">
        <f t="shared" si="2"/>
        <v>42878.565999999999</v>
      </c>
      <c r="D13" s="12" t="str">
        <f t="shared" si="3"/>
        <v>vis</v>
      </c>
      <c r="E13" s="60">
        <f>VLOOKUP(C13,Active!C$21:E$973,3,FALSE)</f>
        <v>3611.0001236575717</v>
      </c>
      <c r="F13" s="15" t="s">
        <v>154</v>
      </c>
      <c r="G13" s="12" t="str">
        <f t="shared" si="4"/>
        <v>42878.566</v>
      </c>
      <c r="H13" s="8">
        <f t="shared" si="5"/>
        <v>3611</v>
      </c>
      <c r="I13" s="61" t="s">
        <v>297</v>
      </c>
      <c r="J13" s="62" t="s">
        <v>298</v>
      </c>
      <c r="K13" s="61">
        <v>3611</v>
      </c>
      <c r="L13" s="61" t="s">
        <v>283</v>
      </c>
      <c r="M13" s="62" t="s">
        <v>188</v>
      </c>
      <c r="N13" s="62"/>
      <c r="O13" s="63" t="s">
        <v>295</v>
      </c>
      <c r="P13" s="63" t="s">
        <v>296</v>
      </c>
    </row>
    <row r="14" spans="1:16" ht="12.75" customHeight="1" thickBot="1">
      <c r="A14" s="8" t="str">
        <f t="shared" si="0"/>
        <v> BBS 27 </v>
      </c>
      <c r="B14" s="15" t="str">
        <f t="shared" si="1"/>
        <v>I</v>
      </c>
      <c r="C14" s="8">
        <f t="shared" si="2"/>
        <v>42897.588000000003</v>
      </c>
      <c r="D14" s="12" t="str">
        <f t="shared" si="3"/>
        <v>vis</v>
      </c>
      <c r="E14" s="60">
        <f>VLOOKUP(C14,Active!C$21:E$973,3,FALSE)</f>
        <v>3650.0021867153996</v>
      </c>
      <c r="F14" s="15" t="s">
        <v>154</v>
      </c>
      <c r="G14" s="12" t="str">
        <f t="shared" si="4"/>
        <v>42897.588</v>
      </c>
      <c r="H14" s="8">
        <f t="shared" si="5"/>
        <v>3650</v>
      </c>
      <c r="I14" s="61" t="s">
        <v>299</v>
      </c>
      <c r="J14" s="62" t="s">
        <v>300</v>
      </c>
      <c r="K14" s="61">
        <v>3650</v>
      </c>
      <c r="L14" s="61" t="s">
        <v>276</v>
      </c>
      <c r="M14" s="62" t="s">
        <v>188</v>
      </c>
      <c r="N14" s="62"/>
      <c r="O14" s="63" t="s">
        <v>295</v>
      </c>
      <c r="P14" s="63" t="s">
        <v>296</v>
      </c>
    </row>
    <row r="15" spans="1:16" ht="12.75" customHeight="1" thickBot="1">
      <c r="A15" s="8" t="str">
        <f t="shared" si="0"/>
        <v> BBS 27 </v>
      </c>
      <c r="B15" s="15" t="str">
        <f t="shared" si="1"/>
        <v>I</v>
      </c>
      <c r="C15" s="8">
        <f t="shared" si="2"/>
        <v>42898.561000000002</v>
      </c>
      <c r="D15" s="12" t="str">
        <f t="shared" si="3"/>
        <v>vis</v>
      </c>
      <c r="E15" s="60">
        <f>VLOOKUP(C15,Active!C$21:E$973,3,FALSE)</f>
        <v>3651.9971928848449</v>
      </c>
      <c r="F15" s="15" t="s">
        <v>154</v>
      </c>
      <c r="G15" s="12" t="str">
        <f t="shared" si="4"/>
        <v>42898.561</v>
      </c>
      <c r="H15" s="8">
        <f t="shared" si="5"/>
        <v>3652</v>
      </c>
      <c r="I15" s="61" t="s">
        <v>301</v>
      </c>
      <c r="J15" s="62" t="s">
        <v>302</v>
      </c>
      <c r="K15" s="61">
        <v>3652</v>
      </c>
      <c r="L15" s="61" t="s">
        <v>255</v>
      </c>
      <c r="M15" s="62" t="s">
        <v>188</v>
      </c>
      <c r="N15" s="62"/>
      <c r="O15" s="63" t="s">
        <v>295</v>
      </c>
      <c r="P15" s="63" t="s">
        <v>296</v>
      </c>
    </row>
    <row r="16" spans="1:16" ht="12.75" customHeight="1" thickBot="1">
      <c r="A16" s="8" t="str">
        <f t="shared" si="0"/>
        <v> BBS 28 </v>
      </c>
      <c r="B16" s="15" t="str">
        <f t="shared" si="1"/>
        <v>I</v>
      </c>
      <c r="C16" s="8">
        <f t="shared" si="2"/>
        <v>42904.413</v>
      </c>
      <c r="D16" s="12" t="str">
        <f t="shared" si="3"/>
        <v>vis</v>
      </c>
      <c r="E16" s="60">
        <f>VLOOKUP(C16,Active!C$21:E$973,3,FALSE)</f>
        <v>3663.9959350262766</v>
      </c>
      <c r="F16" s="15" t="s">
        <v>154</v>
      </c>
      <c r="G16" s="12" t="str">
        <f t="shared" si="4"/>
        <v>42904.413</v>
      </c>
      <c r="H16" s="8">
        <f t="shared" si="5"/>
        <v>3664</v>
      </c>
      <c r="I16" s="61" t="s">
        <v>303</v>
      </c>
      <c r="J16" s="62" t="s">
        <v>304</v>
      </c>
      <c r="K16" s="61">
        <v>3664</v>
      </c>
      <c r="L16" s="61" t="s">
        <v>245</v>
      </c>
      <c r="M16" s="62" t="s">
        <v>188</v>
      </c>
      <c r="N16" s="62"/>
      <c r="O16" s="63" t="s">
        <v>295</v>
      </c>
      <c r="P16" s="63" t="s">
        <v>305</v>
      </c>
    </row>
    <row r="17" spans="1:16" ht="12.75" customHeight="1" thickBot="1">
      <c r="A17" s="8" t="str">
        <f t="shared" si="0"/>
        <v> BBS 29 </v>
      </c>
      <c r="B17" s="15" t="str">
        <f t="shared" si="1"/>
        <v>I</v>
      </c>
      <c r="C17" s="8">
        <f t="shared" si="2"/>
        <v>43005.370999999999</v>
      </c>
      <c r="D17" s="12" t="str">
        <f t="shared" si="3"/>
        <v>vis</v>
      </c>
      <c r="E17" s="60">
        <f>VLOOKUP(C17,Active!C$21:E$973,3,FALSE)</f>
        <v>3870.9967909925899</v>
      </c>
      <c r="F17" s="15" t="s">
        <v>154</v>
      </c>
      <c r="G17" s="12" t="str">
        <f t="shared" si="4"/>
        <v>43005.371</v>
      </c>
      <c r="H17" s="8">
        <f t="shared" si="5"/>
        <v>3871</v>
      </c>
      <c r="I17" s="61" t="s">
        <v>306</v>
      </c>
      <c r="J17" s="62" t="s">
        <v>307</v>
      </c>
      <c r="K17" s="61">
        <v>3871</v>
      </c>
      <c r="L17" s="61" t="s">
        <v>245</v>
      </c>
      <c r="M17" s="62" t="s">
        <v>188</v>
      </c>
      <c r="N17" s="62"/>
      <c r="O17" s="63" t="s">
        <v>295</v>
      </c>
      <c r="P17" s="63" t="s">
        <v>308</v>
      </c>
    </row>
    <row r="18" spans="1:16" ht="12.75" customHeight="1" thickBot="1">
      <c r="A18" s="8" t="str">
        <f t="shared" si="0"/>
        <v> BBS 33 </v>
      </c>
      <c r="B18" s="15" t="str">
        <f t="shared" si="1"/>
        <v>I</v>
      </c>
      <c r="C18" s="8">
        <f t="shared" si="2"/>
        <v>43283.368999999999</v>
      </c>
      <c r="D18" s="12" t="str">
        <f t="shared" si="3"/>
        <v>vis</v>
      </c>
      <c r="E18" s="60">
        <f>VLOOKUP(C18,Active!C$21:E$973,3,FALSE)</f>
        <v>4440.9944529601789</v>
      </c>
      <c r="F18" s="15" t="s">
        <v>154</v>
      </c>
      <c r="G18" s="12" t="str">
        <f t="shared" si="4"/>
        <v>43283.369</v>
      </c>
      <c r="H18" s="8">
        <f t="shared" si="5"/>
        <v>4441</v>
      </c>
      <c r="I18" s="61" t="s">
        <v>309</v>
      </c>
      <c r="J18" s="62" t="s">
        <v>310</v>
      </c>
      <c r="K18" s="61">
        <v>4441</v>
      </c>
      <c r="L18" s="61" t="s">
        <v>155</v>
      </c>
      <c r="M18" s="62" t="s">
        <v>188</v>
      </c>
      <c r="N18" s="62"/>
      <c r="O18" s="63" t="s">
        <v>295</v>
      </c>
      <c r="P18" s="63" t="s">
        <v>311</v>
      </c>
    </row>
    <row r="19" spans="1:16" ht="12.75" customHeight="1" thickBot="1">
      <c r="A19" s="8" t="str">
        <f t="shared" si="0"/>
        <v> BBS 34 </v>
      </c>
      <c r="B19" s="15" t="str">
        <f t="shared" si="1"/>
        <v>I</v>
      </c>
      <c r="C19" s="8">
        <f t="shared" si="2"/>
        <v>43360.425999999999</v>
      </c>
      <c r="D19" s="12" t="str">
        <f t="shared" si="3"/>
        <v>vis</v>
      </c>
      <c r="E19" s="60">
        <f>VLOOKUP(C19,Active!C$21:E$973,3,FALSE)</f>
        <v>4598.9895098966927</v>
      </c>
      <c r="F19" s="15" t="s">
        <v>154</v>
      </c>
      <c r="G19" s="12" t="str">
        <f t="shared" si="4"/>
        <v>43360.426</v>
      </c>
      <c r="H19" s="8">
        <f t="shared" si="5"/>
        <v>4599</v>
      </c>
      <c r="I19" s="61" t="s">
        <v>312</v>
      </c>
      <c r="J19" s="62" t="s">
        <v>313</v>
      </c>
      <c r="K19" s="61">
        <v>4599</v>
      </c>
      <c r="L19" s="61" t="s">
        <v>233</v>
      </c>
      <c r="M19" s="62" t="s">
        <v>188</v>
      </c>
      <c r="N19" s="62"/>
      <c r="O19" s="63" t="s">
        <v>290</v>
      </c>
      <c r="P19" s="63" t="s">
        <v>314</v>
      </c>
    </row>
    <row r="20" spans="1:16" ht="12.75" customHeight="1" thickBot="1">
      <c r="A20" s="8" t="str">
        <f t="shared" si="0"/>
        <v> BBS 37 </v>
      </c>
      <c r="B20" s="15" t="str">
        <f t="shared" si="1"/>
        <v>I</v>
      </c>
      <c r="C20" s="8">
        <f t="shared" si="2"/>
        <v>43673.548000000003</v>
      </c>
      <c r="D20" s="12" t="str">
        <f t="shared" si="3"/>
        <v>vis</v>
      </c>
      <c r="E20" s="60">
        <f>VLOOKUP(C20,Active!C$21:E$973,3,FALSE)</f>
        <v>5241.004229105527</v>
      </c>
      <c r="F20" s="15" t="s">
        <v>154</v>
      </c>
      <c r="G20" s="12" t="str">
        <f t="shared" si="4"/>
        <v>43673.548</v>
      </c>
      <c r="H20" s="8">
        <f t="shared" si="5"/>
        <v>5241</v>
      </c>
      <c r="I20" s="61" t="s">
        <v>315</v>
      </c>
      <c r="J20" s="62" t="s">
        <v>316</v>
      </c>
      <c r="K20" s="61">
        <v>5241</v>
      </c>
      <c r="L20" s="61" t="s">
        <v>317</v>
      </c>
      <c r="M20" s="62" t="s">
        <v>188</v>
      </c>
      <c r="N20" s="62"/>
      <c r="O20" s="63" t="s">
        <v>295</v>
      </c>
      <c r="P20" s="63" t="s">
        <v>318</v>
      </c>
    </row>
    <row r="21" spans="1:16" ht="12.75" customHeight="1" thickBot="1">
      <c r="A21" s="8" t="str">
        <f t="shared" si="0"/>
        <v> BBS 43 </v>
      </c>
      <c r="B21" s="15" t="str">
        <f t="shared" si="1"/>
        <v>I</v>
      </c>
      <c r="C21" s="8">
        <f t="shared" si="2"/>
        <v>43992.519</v>
      </c>
      <c r="D21" s="12" t="str">
        <f t="shared" si="3"/>
        <v>vis</v>
      </c>
      <c r="E21" s="60">
        <f>VLOOKUP(C21,Active!C$21:E$973,3,FALSE)</f>
        <v>5895.0115393576252</v>
      </c>
      <c r="F21" s="15" t="s">
        <v>154</v>
      </c>
      <c r="G21" s="12" t="str">
        <f t="shared" si="4"/>
        <v>43992.519</v>
      </c>
      <c r="H21" s="8">
        <f t="shared" si="5"/>
        <v>5895</v>
      </c>
      <c r="I21" s="61" t="s">
        <v>319</v>
      </c>
      <c r="J21" s="62" t="s">
        <v>320</v>
      </c>
      <c r="K21" s="61">
        <v>5895</v>
      </c>
      <c r="L21" s="61" t="s">
        <v>230</v>
      </c>
      <c r="M21" s="62" t="s">
        <v>188</v>
      </c>
      <c r="N21" s="62"/>
      <c r="O21" s="63" t="s">
        <v>295</v>
      </c>
      <c r="P21" s="63" t="s">
        <v>321</v>
      </c>
    </row>
    <row r="22" spans="1:16" ht="12.75" customHeight="1" thickBot="1">
      <c r="A22" s="8" t="str">
        <f t="shared" si="0"/>
        <v> BBS 44 </v>
      </c>
      <c r="B22" s="15" t="str">
        <f t="shared" si="1"/>
        <v>I</v>
      </c>
      <c r="C22" s="8">
        <f t="shared" si="2"/>
        <v>44072.504999999997</v>
      </c>
      <c r="D22" s="12" t="str">
        <f t="shared" si="3"/>
        <v>vis</v>
      </c>
      <c r="E22" s="60">
        <f>VLOOKUP(C22,Active!C$21:E$973,3,FALSE)</f>
        <v>6059.012118463007</v>
      </c>
      <c r="F22" s="15" t="s">
        <v>154</v>
      </c>
      <c r="G22" s="12" t="str">
        <f t="shared" si="4"/>
        <v>44072.505</v>
      </c>
      <c r="H22" s="8">
        <f t="shared" si="5"/>
        <v>6059</v>
      </c>
      <c r="I22" s="61" t="s">
        <v>322</v>
      </c>
      <c r="J22" s="62" t="s">
        <v>323</v>
      </c>
      <c r="K22" s="61">
        <v>6059</v>
      </c>
      <c r="L22" s="61" t="s">
        <v>230</v>
      </c>
      <c r="M22" s="62" t="s">
        <v>188</v>
      </c>
      <c r="N22" s="62"/>
      <c r="O22" s="63" t="s">
        <v>295</v>
      </c>
      <c r="P22" s="63" t="s">
        <v>324</v>
      </c>
    </row>
    <row r="23" spans="1:16" ht="12.75" customHeight="1" thickBot="1">
      <c r="A23" s="8" t="str">
        <f t="shared" si="0"/>
        <v> BBS 44 </v>
      </c>
      <c r="B23" s="15" t="str">
        <f t="shared" si="1"/>
        <v>I</v>
      </c>
      <c r="C23" s="8">
        <f t="shared" si="2"/>
        <v>44076.404000000002</v>
      </c>
      <c r="D23" s="12" t="str">
        <f t="shared" si="3"/>
        <v>vis</v>
      </c>
      <c r="E23" s="60">
        <f>VLOOKUP(C23,Active!C$21:E$973,3,FALSE)</f>
        <v>6067.0064957031836</v>
      </c>
      <c r="F23" s="15" t="s">
        <v>154</v>
      </c>
      <c r="G23" s="12" t="str">
        <f t="shared" si="4"/>
        <v>44076.404</v>
      </c>
      <c r="H23" s="8">
        <f t="shared" si="5"/>
        <v>6067</v>
      </c>
      <c r="I23" s="61" t="s">
        <v>325</v>
      </c>
      <c r="J23" s="62" t="s">
        <v>326</v>
      </c>
      <c r="K23" s="61">
        <v>6067</v>
      </c>
      <c r="L23" s="61" t="s">
        <v>327</v>
      </c>
      <c r="M23" s="62" t="s">
        <v>188</v>
      </c>
      <c r="N23" s="62"/>
      <c r="O23" s="63" t="s">
        <v>295</v>
      </c>
      <c r="P23" s="63" t="s">
        <v>324</v>
      </c>
    </row>
    <row r="24" spans="1:16" ht="12.75" customHeight="1" thickBot="1">
      <c r="A24" s="8" t="str">
        <f t="shared" si="0"/>
        <v> BBS 44 </v>
      </c>
      <c r="B24" s="15" t="str">
        <f t="shared" si="1"/>
        <v>I</v>
      </c>
      <c r="C24" s="8">
        <f t="shared" si="2"/>
        <v>44077.377999999997</v>
      </c>
      <c r="D24" s="12" t="str">
        <f t="shared" si="3"/>
        <v>vis</v>
      </c>
      <c r="E24" s="60">
        <f>VLOOKUP(C24,Active!C$21:E$973,3,FALSE)</f>
        <v>6069.0035522386743</v>
      </c>
      <c r="F24" s="15" t="s">
        <v>154</v>
      </c>
      <c r="G24" s="12" t="str">
        <f t="shared" si="4"/>
        <v>44077.378</v>
      </c>
      <c r="H24" s="8">
        <f t="shared" si="5"/>
        <v>6069</v>
      </c>
      <c r="I24" s="61" t="s">
        <v>328</v>
      </c>
      <c r="J24" s="62" t="s">
        <v>329</v>
      </c>
      <c r="K24" s="61">
        <v>6069</v>
      </c>
      <c r="L24" s="61" t="s">
        <v>317</v>
      </c>
      <c r="M24" s="62" t="s">
        <v>188</v>
      </c>
      <c r="N24" s="62"/>
      <c r="O24" s="63" t="s">
        <v>295</v>
      </c>
      <c r="P24" s="63" t="s">
        <v>324</v>
      </c>
    </row>
    <row r="25" spans="1:16" ht="12.75" customHeight="1" thickBot="1">
      <c r="A25" s="8" t="str">
        <f t="shared" si="0"/>
        <v> BBS 46 </v>
      </c>
      <c r="B25" s="15" t="str">
        <f t="shared" si="1"/>
        <v>I</v>
      </c>
      <c r="C25" s="8">
        <f t="shared" si="2"/>
        <v>44284.66</v>
      </c>
      <c r="D25" s="12" t="str">
        <f t="shared" si="3"/>
        <v>vis</v>
      </c>
      <c r="E25" s="60">
        <f>VLOOKUP(C25,Active!C$21:E$973,3,FALSE)</f>
        <v>6494.0075284110553</v>
      </c>
      <c r="F25" s="15" t="s">
        <v>154</v>
      </c>
      <c r="G25" s="12" t="str">
        <f t="shared" si="4"/>
        <v>44284.660</v>
      </c>
      <c r="H25" s="8">
        <f t="shared" si="5"/>
        <v>6494</v>
      </c>
      <c r="I25" s="61" t="s">
        <v>330</v>
      </c>
      <c r="J25" s="62" t="s">
        <v>331</v>
      </c>
      <c r="K25" s="61">
        <v>6494</v>
      </c>
      <c r="L25" s="61" t="s">
        <v>268</v>
      </c>
      <c r="M25" s="62" t="s">
        <v>188</v>
      </c>
      <c r="N25" s="62"/>
      <c r="O25" s="63" t="s">
        <v>295</v>
      </c>
      <c r="P25" s="63" t="s">
        <v>332</v>
      </c>
    </row>
    <row r="26" spans="1:16" ht="12.75" customHeight="1" thickBot="1">
      <c r="A26" s="8" t="str">
        <f t="shared" si="0"/>
        <v> BBS 48 </v>
      </c>
      <c r="B26" s="15" t="str">
        <f t="shared" si="1"/>
        <v>I</v>
      </c>
      <c r="C26" s="8">
        <f t="shared" si="2"/>
        <v>44372.444000000003</v>
      </c>
      <c r="D26" s="12" t="str">
        <f t="shared" si="3"/>
        <v>vis</v>
      </c>
      <c r="E26" s="60">
        <f>VLOOKUP(C26,Active!C$21:E$973,3,FALSE)</f>
        <v>6673.9968619967749</v>
      </c>
      <c r="F26" s="15" t="s">
        <v>154</v>
      </c>
      <c r="G26" s="12" t="str">
        <f t="shared" si="4"/>
        <v>44372.444</v>
      </c>
      <c r="H26" s="8">
        <f t="shared" si="5"/>
        <v>6674</v>
      </c>
      <c r="I26" s="61" t="s">
        <v>333</v>
      </c>
      <c r="J26" s="62" t="s">
        <v>334</v>
      </c>
      <c r="K26" s="61">
        <v>6674</v>
      </c>
      <c r="L26" s="61" t="s">
        <v>245</v>
      </c>
      <c r="M26" s="62" t="s">
        <v>188</v>
      </c>
      <c r="N26" s="62"/>
      <c r="O26" s="63" t="s">
        <v>295</v>
      </c>
      <c r="P26" s="63" t="s">
        <v>335</v>
      </c>
    </row>
    <row r="27" spans="1:16" ht="12.75" customHeight="1" thickBot="1">
      <c r="A27" s="8" t="str">
        <f t="shared" si="0"/>
        <v> BBS 48 </v>
      </c>
      <c r="B27" s="15" t="str">
        <f t="shared" si="1"/>
        <v>I</v>
      </c>
      <c r="C27" s="8">
        <f t="shared" si="2"/>
        <v>44406.574999999997</v>
      </c>
      <c r="D27" s="12" t="str">
        <f t="shared" si="3"/>
        <v>vis</v>
      </c>
      <c r="E27" s="60">
        <f>VLOOKUP(C27,Active!C$21:E$973,3,FALSE)</f>
        <v>6743.9779057474934</v>
      </c>
      <c r="F27" s="15" t="s">
        <v>154</v>
      </c>
      <c r="G27" s="12" t="str">
        <f t="shared" si="4"/>
        <v>44406.575</v>
      </c>
      <c r="H27" s="8">
        <f t="shared" si="5"/>
        <v>6744</v>
      </c>
      <c r="I27" s="61" t="s">
        <v>336</v>
      </c>
      <c r="J27" s="62" t="s">
        <v>337</v>
      </c>
      <c r="K27" s="61">
        <v>6744</v>
      </c>
      <c r="L27" s="61" t="s">
        <v>338</v>
      </c>
      <c r="M27" s="62" t="s">
        <v>188</v>
      </c>
      <c r="N27" s="62"/>
      <c r="O27" s="63" t="s">
        <v>295</v>
      </c>
      <c r="P27" s="63" t="s">
        <v>335</v>
      </c>
    </row>
    <row r="28" spans="1:16" ht="12.75" customHeight="1" thickBot="1">
      <c r="A28" s="8" t="str">
        <f t="shared" si="0"/>
        <v> BRNO 23 </v>
      </c>
      <c r="B28" s="15" t="str">
        <f t="shared" si="1"/>
        <v>I</v>
      </c>
      <c r="C28" s="8">
        <f t="shared" si="2"/>
        <v>44410.487000000001</v>
      </c>
      <c r="D28" s="12" t="str">
        <f t="shared" si="3"/>
        <v>vis</v>
      </c>
      <c r="E28" s="60">
        <f>VLOOKUP(C28,Active!C$21:E$973,3,FALSE)</f>
        <v>6751.9989377463553</v>
      </c>
      <c r="F28" s="15" t="s">
        <v>154</v>
      </c>
      <c r="G28" s="12" t="str">
        <f t="shared" si="4"/>
        <v>44410.487</v>
      </c>
      <c r="H28" s="8">
        <f t="shared" si="5"/>
        <v>6752</v>
      </c>
      <c r="I28" s="61" t="s">
        <v>339</v>
      </c>
      <c r="J28" s="62" t="s">
        <v>340</v>
      </c>
      <c r="K28" s="61">
        <v>6752</v>
      </c>
      <c r="L28" s="61" t="s">
        <v>255</v>
      </c>
      <c r="M28" s="62" t="s">
        <v>188</v>
      </c>
      <c r="N28" s="62"/>
      <c r="O28" s="63" t="s">
        <v>259</v>
      </c>
      <c r="P28" s="63" t="s">
        <v>341</v>
      </c>
    </row>
    <row r="29" spans="1:16" ht="12.75" customHeight="1" thickBot="1">
      <c r="A29" s="8" t="str">
        <f t="shared" si="0"/>
        <v> BBS 49 </v>
      </c>
      <c r="B29" s="15" t="str">
        <f t="shared" si="1"/>
        <v>I</v>
      </c>
      <c r="C29" s="8">
        <f t="shared" si="2"/>
        <v>44449.504999999997</v>
      </c>
      <c r="D29" s="12" t="str">
        <f t="shared" si="3"/>
        <v>vis</v>
      </c>
      <c r="E29" s="60">
        <f>VLOOKUP(C29,Active!C$21:E$973,3,FALSE)</f>
        <v>6832.0001203974871</v>
      </c>
      <c r="F29" s="15" t="s">
        <v>154</v>
      </c>
      <c r="G29" s="12" t="str">
        <f t="shared" si="4"/>
        <v>44449.505</v>
      </c>
      <c r="H29" s="8">
        <f t="shared" si="5"/>
        <v>6832</v>
      </c>
      <c r="I29" s="61" t="s">
        <v>342</v>
      </c>
      <c r="J29" s="62" t="s">
        <v>343</v>
      </c>
      <c r="K29" s="61">
        <v>6832</v>
      </c>
      <c r="L29" s="61" t="s">
        <v>283</v>
      </c>
      <c r="M29" s="62" t="s">
        <v>188</v>
      </c>
      <c r="N29" s="62"/>
      <c r="O29" s="63" t="s">
        <v>295</v>
      </c>
      <c r="P29" s="63" t="s">
        <v>344</v>
      </c>
    </row>
    <row r="30" spans="1:16" ht="12.75" customHeight="1" thickBot="1">
      <c r="A30" s="8" t="str">
        <f t="shared" si="0"/>
        <v> BBS 49 </v>
      </c>
      <c r="B30" s="15" t="str">
        <f t="shared" si="1"/>
        <v>I</v>
      </c>
      <c r="C30" s="8">
        <f t="shared" si="2"/>
        <v>44452.427000000003</v>
      </c>
      <c r="D30" s="12" t="str">
        <f t="shared" si="3"/>
        <v>vis</v>
      </c>
      <c r="E30" s="60">
        <f>VLOOKUP(C30,Active!C$21:E$973,3,FALSE)</f>
        <v>6837.9912900040044</v>
      </c>
      <c r="F30" s="15" t="s">
        <v>154</v>
      </c>
      <c r="G30" s="12" t="str">
        <f t="shared" si="4"/>
        <v>44452.427</v>
      </c>
      <c r="H30" s="8">
        <f t="shared" si="5"/>
        <v>6838</v>
      </c>
      <c r="I30" s="61" t="s">
        <v>345</v>
      </c>
      <c r="J30" s="62" t="s">
        <v>346</v>
      </c>
      <c r="K30" s="61">
        <v>6838</v>
      </c>
      <c r="L30" s="61" t="s">
        <v>250</v>
      </c>
      <c r="M30" s="62" t="s">
        <v>188</v>
      </c>
      <c r="N30" s="62"/>
      <c r="O30" s="63" t="s">
        <v>295</v>
      </c>
      <c r="P30" s="63" t="s">
        <v>344</v>
      </c>
    </row>
    <row r="31" spans="1:16" ht="12.75" customHeight="1" thickBot="1">
      <c r="A31" s="8" t="str">
        <f t="shared" si="0"/>
        <v> BBS 49 </v>
      </c>
      <c r="B31" s="15" t="str">
        <f t="shared" si="1"/>
        <v>I</v>
      </c>
      <c r="C31" s="8">
        <f t="shared" si="2"/>
        <v>44453.411999999997</v>
      </c>
      <c r="D31" s="12" t="str">
        <f t="shared" si="3"/>
        <v>vis</v>
      </c>
      <c r="E31" s="60">
        <f>VLOOKUP(C31,Active!C$21:E$973,3,FALSE)</f>
        <v>6840.0109005660743</v>
      </c>
      <c r="F31" s="15" t="s">
        <v>154</v>
      </c>
      <c r="G31" s="12" t="str">
        <f t="shared" si="4"/>
        <v>44453.412</v>
      </c>
      <c r="H31" s="8">
        <f t="shared" si="5"/>
        <v>6840</v>
      </c>
      <c r="I31" s="61" t="s">
        <v>347</v>
      </c>
      <c r="J31" s="62" t="s">
        <v>348</v>
      </c>
      <c r="K31" s="61">
        <v>6840</v>
      </c>
      <c r="L31" s="61" t="s">
        <v>349</v>
      </c>
      <c r="M31" s="62" t="s">
        <v>188</v>
      </c>
      <c r="N31" s="62"/>
      <c r="O31" s="63" t="s">
        <v>295</v>
      </c>
      <c r="P31" s="63" t="s">
        <v>344</v>
      </c>
    </row>
    <row r="32" spans="1:16" ht="12.75" customHeight="1" thickBot="1">
      <c r="A32" s="8" t="str">
        <f t="shared" si="0"/>
        <v> BBS 49 </v>
      </c>
      <c r="B32" s="15" t="str">
        <f t="shared" si="1"/>
        <v>I</v>
      </c>
      <c r="C32" s="8">
        <f t="shared" si="2"/>
        <v>44476.334999999999</v>
      </c>
      <c r="D32" s="12" t="str">
        <f t="shared" si="3"/>
        <v>vis</v>
      </c>
      <c r="E32" s="60">
        <f>VLOOKUP(C32,Active!C$21:E$973,3,FALSE)</f>
        <v>6887.0114415961698</v>
      </c>
      <c r="F32" s="15" t="s">
        <v>154</v>
      </c>
      <c r="G32" s="12" t="str">
        <f t="shared" si="4"/>
        <v>44476.335</v>
      </c>
      <c r="H32" s="8">
        <f t="shared" si="5"/>
        <v>6887</v>
      </c>
      <c r="I32" s="61" t="s">
        <v>350</v>
      </c>
      <c r="J32" s="62" t="s">
        <v>351</v>
      </c>
      <c r="K32" s="61">
        <v>6887</v>
      </c>
      <c r="L32" s="61" t="s">
        <v>230</v>
      </c>
      <c r="M32" s="62" t="s">
        <v>188</v>
      </c>
      <c r="N32" s="62"/>
      <c r="O32" s="63" t="s">
        <v>295</v>
      </c>
      <c r="P32" s="63" t="s">
        <v>344</v>
      </c>
    </row>
    <row r="33" spans="1:16" ht="12.75" customHeight="1" thickBot="1">
      <c r="A33" s="8" t="str">
        <f t="shared" si="0"/>
        <v> BBS 50 </v>
      </c>
      <c r="B33" s="15" t="str">
        <f t="shared" si="1"/>
        <v>I</v>
      </c>
      <c r="C33" s="8">
        <f t="shared" si="2"/>
        <v>44497.303999999996</v>
      </c>
      <c r="D33" s="12" t="str">
        <f t="shared" si="3"/>
        <v>vis</v>
      </c>
      <c r="E33" s="60">
        <f>VLOOKUP(C33,Active!C$21:E$973,3,FALSE)</f>
        <v>6930.0055673589341</v>
      </c>
      <c r="F33" s="15" t="s">
        <v>154</v>
      </c>
      <c r="G33" s="12" t="str">
        <f t="shared" si="4"/>
        <v>44497.304</v>
      </c>
      <c r="H33" s="8">
        <f t="shared" si="5"/>
        <v>6930</v>
      </c>
      <c r="I33" s="61" t="s">
        <v>352</v>
      </c>
      <c r="J33" s="62" t="s">
        <v>353</v>
      </c>
      <c r="K33" s="61">
        <v>6930</v>
      </c>
      <c r="L33" s="61" t="s">
        <v>327</v>
      </c>
      <c r="M33" s="62" t="s">
        <v>188</v>
      </c>
      <c r="N33" s="62"/>
      <c r="O33" s="63" t="s">
        <v>295</v>
      </c>
      <c r="P33" s="63" t="s">
        <v>354</v>
      </c>
    </row>
    <row r="34" spans="1:16" ht="12.75" customHeight="1" thickBot="1">
      <c r="A34" s="8" t="str">
        <f t="shared" si="0"/>
        <v> BBS 54 </v>
      </c>
      <c r="B34" s="15" t="str">
        <f t="shared" si="1"/>
        <v>I</v>
      </c>
      <c r="C34" s="8">
        <f t="shared" si="2"/>
        <v>44703.608999999997</v>
      </c>
      <c r="D34" s="12" t="str">
        <f t="shared" si="3"/>
        <v>vis</v>
      </c>
      <c r="E34" s="60">
        <f>VLOOKUP(C34,Active!C$21:E$973,3,FALSE)</f>
        <v>7353.0063358976422</v>
      </c>
      <c r="F34" s="15" t="s">
        <v>154</v>
      </c>
      <c r="G34" s="12" t="str">
        <f t="shared" si="4"/>
        <v>44703.609</v>
      </c>
      <c r="H34" s="8">
        <f t="shared" si="5"/>
        <v>7353</v>
      </c>
      <c r="I34" s="61" t="s">
        <v>355</v>
      </c>
      <c r="J34" s="62" t="s">
        <v>356</v>
      </c>
      <c r="K34" s="61">
        <v>7353</v>
      </c>
      <c r="L34" s="61" t="s">
        <v>327</v>
      </c>
      <c r="M34" s="62" t="s">
        <v>188</v>
      </c>
      <c r="N34" s="62"/>
      <c r="O34" s="63" t="s">
        <v>295</v>
      </c>
      <c r="P34" s="63" t="s">
        <v>357</v>
      </c>
    </row>
    <row r="35" spans="1:16" ht="12.75" customHeight="1" thickBot="1">
      <c r="A35" s="8" t="str">
        <f t="shared" si="0"/>
        <v> BBS 55 </v>
      </c>
      <c r="B35" s="15" t="str">
        <f t="shared" si="1"/>
        <v>I</v>
      </c>
      <c r="C35" s="8">
        <f t="shared" si="2"/>
        <v>44766.527999999998</v>
      </c>
      <c r="D35" s="12" t="str">
        <f t="shared" si="3"/>
        <v>vis</v>
      </c>
      <c r="E35" s="60">
        <f>VLOOKUP(C35,Active!C$21:E$973,3,FALSE)</f>
        <v>7482.0133175785886</v>
      </c>
      <c r="F35" s="15" t="s">
        <v>154</v>
      </c>
      <c r="G35" s="12" t="str">
        <f t="shared" si="4"/>
        <v>44766.528</v>
      </c>
      <c r="H35" s="8">
        <f t="shared" si="5"/>
        <v>7482</v>
      </c>
      <c r="I35" s="61" t="s">
        <v>358</v>
      </c>
      <c r="J35" s="62" t="s">
        <v>359</v>
      </c>
      <c r="K35" s="61">
        <v>7482</v>
      </c>
      <c r="L35" s="61" t="s">
        <v>230</v>
      </c>
      <c r="M35" s="62" t="s">
        <v>188</v>
      </c>
      <c r="N35" s="62"/>
      <c r="O35" s="63" t="s">
        <v>295</v>
      </c>
      <c r="P35" s="63" t="s">
        <v>360</v>
      </c>
    </row>
    <row r="36" spans="1:16" ht="12.75" customHeight="1" thickBot="1">
      <c r="A36" s="8" t="str">
        <f t="shared" si="0"/>
        <v> BBS 55 </v>
      </c>
      <c r="B36" s="15" t="str">
        <f t="shared" si="1"/>
        <v>I</v>
      </c>
      <c r="C36" s="8">
        <f t="shared" si="2"/>
        <v>44767.506000000001</v>
      </c>
      <c r="D36" s="12" t="str">
        <f t="shared" si="3"/>
        <v>vis</v>
      </c>
      <c r="E36" s="60">
        <f>VLOOKUP(C36,Active!C$21:E$973,3,FALSE)</f>
        <v>7484.0185755783077</v>
      </c>
      <c r="F36" s="15" t="s">
        <v>154</v>
      </c>
      <c r="G36" s="12" t="str">
        <f t="shared" si="4"/>
        <v>44767.506</v>
      </c>
      <c r="H36" s="8">
        <f t="shared" si="5"/>
        <v>7484</v>
      </c>
      <c r="I36" s="61" t="s">
        <v>361</v>
      </c>
      <c r="J36" s="62" t="s">
        <v>362</v>
      </c>
      <c r="K36" s="61">
        <v>7484</v>
      </c>
      <c r="L36" s="61" t="s">
        <v>225</v>
      </c>
      <c r="M36" s="62" t="s">
        <v>188</v>
      </c>
      <c r="N36" s="62"/>
      <c r="O36" s="63" t="s">
        <v>295</v>
      </c>
      <c r="P36" s="63" t="s">
        <v>360</v>
      </c>
    </row>
    <row r="37" spans="1:16" ht="12.75" customHeight="1" thickBot="1">
      <c r="A37" s="8" t="str">
        <f t="shared" si="0"/>
        <v> BBS 56 </v>
      </c>
      <c r="B37" s="15" t="str">
        <f t="shared" si="1"/>
        <v>I</v>
      </c>
      <c r="C37" s="8">
        <f t="shared" si="2"/>
        <v>44784.557999999997</v>
      </c>
      <c r="D37" s="12" t="str">
        <f t="shared" si="3"/>
        <v>vis</v>
      </c>
      <c r="E37" s="60">
        <f>VLOOKUP(C37,Active!C$21:E$973,3,FALSE)</f>
        <v>7518.9814175119509</v>
      </c>
      <c r="F37" s="15" t="s">
        <v>154</v>
      </c>
      <c r="G37" s="12" t="str">
        <f t="shared" si="4"/>
        <v>44784.558</v>
      </c>
      <c r="H37" s="8">
        <f t="shared" si="5"/>
        <v>7519</v>
      </c>
      <c r="I37" s="61" t="s">
        <v>363</v>
      </c>
      <c r="J37" s="62" t="s">
        <v>364</v>
      </c>
      <c r="K37" s="61">
        <v>7519</v>
      </c>
      <c r="L37" s="61" t="s">
        <v>365</v>
      </c>
      <c r="M37" s="62" t="s">
        <v>188</v>
      </c>
      <c r="N37" s="62"/>
      <c r="O37" s="63" t="s">
        <v>366</v>
      </c>
      <c r="P37" s="63" t="s">
        <v>367</v>
      </c>
    </row>
    <row r="38" spans="1:16" ht="12.75" customHeight="1" thickBot="1">
      <c r="A38" s="8" t="str">
        <f t="shared" si="0"/>
        <v> BBS 56 </v>
      </c>
      <c r="B38" s="15" t="str">
        <f t="shared" si="1"/>
        <v>I</v>
      </c>
      <c r="C38" s="8">
        <f t="shared" si="2"/>
        <v>44787.498</v>
      </c>
      <c r="D38" s="12" t="str">
        <f t="shared" si="3"/>
        <v>vis</v>
      </c>
      <c r="E38" s="60">
        <f>VLOOKUP(C38,Active!C$21:E$973,3,FALSE)</f>
        <v>7525.0094937074127</v>
      </c>
      <c r="F38" s="15" t="s">
        <v>154</v>
      </c>
      <c r="G38" s="12" t="str">
        <f t="shared" si="4"/>
        <v>44787.498</v>
      </c>
      <c r="H38" s="8">
        <f t="shared" si="5"/>
        <v>7525</v>
      </c>
      <c r="I38" s="61" t="s">
        <v>368</v>
      </c>
      <c r="J38" s="62" t="s">
        <v>369</v>
      </c>
      <c r="K38" s="61">
        <v>7525</v>
      </c>
      <c r="L38" s="61" t="s">
        <v>349</v>
      </c>
      <c r="M38" s="62" t="s">
        <v>188</v>
      </c>
      <c r="N38" s="62"/>
      <c r="O38" s="63" t="s">
        <v>295</v>
      </c>
      <c r="P38" s="63" t="s">
        <v>367</v>
      </c>
    </row>
    <row r="39" spans="1:16" ht="12.75" customHeight="1" thickBot="1">
      <c r="A39" s="8" t="str">
        <f t="shared" si="0"/>
        <v> BRNO 26 </v>
      </c>
      <c r="B39" s="15" t="str">
        <f t="shared" si="1"/>
        <v>I</v>
      </c>
      <c r="C39" s="8">
        <f t="shared" si="2"/>
        <v>44852.353999999999</v>
      </c>
      <c r="D39" s="12" t="str">
        <f t="shared" si="3"/>
        <v>vis</v>
      </c>
      <c r="E39" s="60">
        <f>VLOOKUP(C39,Active!C$21:E$973,3,FALSE)</f>
        <v>7657.9880344327776</v>
      </c>
      <c r="F39" s="15" t="str">
        <f>LEFT(M39,1)</f>
        <v>V</v>
      </c>
      <c r="G39" s="12" t="str">
        <f t="shared" si="4"/>
        <v>44852.354</v>
      </c>
      <c r="H39" s="8">
        <f t="shared" si="5"/>
        <v>7658</v>
      </c>
      <c r="I39" s="61" t="s">
        <v>370</v>
      </c>
      <c r="J39" s="62" t="s">
        <v>371</v>
      </c>
      <c r="K39" s="61">
        <v>7658</v>
      </c>
      <c r="L39" s="61" t="s">
        <v>372</v>
      </c>
      <c r="M39" s="62" t="s">
        <v>188</v>
      </c>
      <c r="N39" s="62"/>
      <c r="O39" s="63" t="s">
        <v>373</v>
      </c>
      <c r="P39" s="63" t="s">
        <v>374</v>
      </c>
    </row>
    <row r="40" spans="1:16" ht="12.75" customHeight="1" thickBot="1">
      <c r="A40" s="8" t="str">
        <f t="shared" si="0"/>
        <v> BRNO 26 </v>
      </c>
      <c r="B40" s="15" t="str">
        <f t="shared" si="1"/>
        <v>I</v>
      </c>
      <c r="C40" s="8">
        <f t="shared" si="2"/>
        <v>44852.362000000001</v>
      </c>
      <c r="D40" s="12" t="str">
        <f t="shared" si="3"/>
        <v>vis</v>
      </c>
      <c r="E40" s="60">
        <f>VLOOKUP(C40,Active!C$21:E$973,3,FALSE)</f>
        <v>7658.0044373612036</v>
      </c>
      <c r="F40" s="15" t="str">
        <f>LEFT(M40,1)</f>
        <v>V</v>
      </c>
      <c r="G40" s="12" t="str">
        <f t="shared" si="4"/>
        <v>44852.362</v>
      </c>
      <c r="H40" s="8">
        <f t="shared" si="5"/>
        <v>7658</v>
      </c>
      <c r="I40" s="61" t="s">
        <v>375</v>
      </c>
      <c r="J40" s="62" t="s">
        <v>376</v>
      </c>
      <c r="K40" s="61">
        <v>7658</v>
      </c>
      <c r="L40" s="61" t="s">
        <v>317</v>
      </c>
      <c r="M40" s="62" t="s">
        <v>188</v>
      </c>
      <c r="N40" s="62"/>
      <c r="O40" s="63" t="s">
        <v>377</v>
      </c>
      <c r="P40" s="63" t="s">
        <v>374</v>
      </c>
    </row>
    <row r="41" spans="1:16" ht="12.75" customHeight="1" thickBot="1">
      <c r="A41" s="8" t="str">
        <f t="shared" si="0"/>
        <v> BRNO 26 </v>
      </c>
      <c r="B41" s="15" t="str">
        <f t="shared" si="1"/>
        <v>I</v>
      </c>
      <c r="C41" s="8">
        <f t="shared" si="2"/>
        <v>44852.366000000002</v>
      </c>
      <c r="D41" s="12" t="str">
        <f t="shared" si="3"/>
        <v>vis</v>
      </c>
      <c r="E41" s="60">
        <f>VLOOKUP(C41,Active!C$21:E$973,3,FALSE)</f>
        <v>7658.0126388254175</v>
      </c>
      <c r="F41" s="15" t="str">
        <f>LEFT(M41,1)</f>
        <v>V</v>
      </c>
      <c r="G41" s="12" t="str">
        <f t="shared" si="4"/>
        <v>44852.366</v>
      </c>
      <c r="H41" s="8">
        <f t="shared" si="5"/>
        <v>7658</v>
      </c>
      <c r="I41" s="61" t="s">
        <v>378</v>
      </c>
      <c r="J41" s="62" t="s">
        <v>379</v>
      </c>
      <c r="K41" s="61">
        <v>7658</v>
      </c>
      <c r="L41" s="61" t="s">
        <v>230</v>
      </c>
      <c r="M41" s="62" t="s">
        <v>188</v>
      </c>
      <c r="N41" s="62"/>
      <c r="O41" s="63" t="s">
        <v>380</v>
      </c>
      <c r="P41" s="63" t="s">
        <v>374</v>
      </c>
    </row>
    <row r="42" spans="1:16" ht="12.75" customHeight="1" thickBot="1">
      <c r="A42" s="8" t="str">
        <f t="shared" si="0"/>
        <v> BRNO 26 </v>
      </c>
      <c r="B42" s="15" t="str">
        <f t="shared" si="1"/>
        <v>I</v>
      </c>
      <c r="C42" s="8">
        <f t="shared" si="2"/>
        <v>44852.373</v>
      </c>
      <c r="D42" s="12" t="str">
        <f t="shared" si="3"/>
        <v>vis</v>
      </c>
      <c r="E42" s="60">
        <f>VLOOKUP(C42,Active!C$21:E$973,3,FALSE)</f>
        <v>7658.0269913877828</v>
      </c>
      <c r="F42" s="15" t="str">
        <f>LEFT(M42,1)</f>
        <v>V</v>
      </c>
      <c r="G42" s="12" t="str">
        <f t="shared" si="4"/>
        <v>44852.373</v>
      </c>
      <c r="H42" s="8">
        <f t="shared" si="5"/>
        <v>7658</v>
      </c>
      <c r="I42" s="61" t="s">
        <v>381</v>
      </c>
      <c r="J42" s="62" t="s">
        <v>382</v>
      </c>
      <c r="K42" s="61">
        <v>7658</v>
      </c>
      <c r="L42" s="61" t="s">
        <v>193</v>
      </c>
      <c r="M42" s="62" t="s">
        <v>188</v>
      </c>
      <c r="N42" s="62"/>
      <c r="O42" s="63" t="s">
        <v>259</v>
      </c>
      <c r="P42" s="63" t="s">
        <v>374</v>
      </c>
    </row>
    <row r="43" spans="1:16" ht="12.75" customHeight="1" thickBot="1">
      <c r="A43" s="8" t="str">
        <f t="shared" si="0"/>
        <v> BBS 59 </v>
      </c>
      <c r="B43" s="15" t="str">
        <f t="shared" si="1"/>
        <v>I</v>
      </c>
      <c r="C43" s="8">
        <f t="shared" si="2"/>
        <v>45058.654000000002</v>
      </c>
      <c r="D43" s="12" t="str">
        <f t="shared" si="3"/>
        <v>vis</v>
      </c>
      <c r="E43" s="60">
        <f>VLOOKUP(C43,Active!C$21:E$973,3,FALSE)</f>
        <v>8080.9785511412265</v>
      </c>
      <c r="F43" s="15" t="str">
        <f>LEFT(M43,1)</f>
        <v>V</v>
      </c>
      <c r="G43" s="12" t="str">
        <f t="shared" si="4"/>
        <v>45058.654</v>
      </c>
      <c r="H43" s="8">
        <f t="shared" si="5"/>
        <v>8081</v>
      </c>
      <c r="I43" s="61" t="s">
        <v>383</v>
      </c>
      <c r="J43" s="62" t="s">
        <v>384</v>
      </c>
      <c r="K43" s="61">
        <v>8081</v>
      </c>
      <c r="L43" s="61" t="s">
        <v>294</v>
      </c>
      <c r="M43" s="62" t="s">
        <v>188</v>
      </c>
      <c r="N43" s="62"/>
      <c r="O43" s="63" t="s">
        <v>295</v>
      </c>
      <c r="P43" s="63" t="s">
        <v>385</v>
      </c>
    </row>
    <row r="44" spans="1:16" ht="12.75" customHeight="1" thickBot="1">
      <c r="A44" s="8" t="str">
        <f t="shared" si="0"/>
        <v> BBS 59 </v>
      </c>
      <c r="B44" s="15" t="str">
        <f t="shared" si="1"/>
        <v>I</v>
      </c>
      <c r="C44" s="8">
        <f t="shared" si="2"/>
        <v>45060.603999999999</v>
      </c>
      <c r="D44" s="12" t="str">
        <f t="shared" si="3"/>
        <v>vis</v>
      </c>
      <c r="E44" s="60">
        <f>VLOOKUP(C44,Active!C$21:E$973,3,FALSE)</f>
        <v>8084.9767649443302</v>
      </c>
      <c r="F44" s="15" t="s">
        <v>154</v>
      </c>
      <c r="G44" s="12" t="str">
        <f t="shared" si="4"/>
        <v>45060.604</v>
      </c>
      <c r="H44" s="8">
        <f t="shared" si="5"/>
        <v>8085</v>
      </c>
      <c r="I44" s="61" t="s">
        <v>386</v>
      </c>
      <c r="J44" s="62" t="s">
        <v>387</v>
      </c>
      <c r="K44" s="61">
        <v>8085</v>
      </c>
      <c r="L44" s="61" t="s">
        <v>338</v>
      </c>
      <c r="M44" s="62" t="s">
        <v>188</v>
      </c>
      <c r="N44" s="62"/>
      <c r="O44" s="63" t="s">
        <v>295</v>
      </c>
      <c r="P44" s="63" t="s">
        <v>385</v>
      </c>
    </row>
    <row r="45" spans="1:16" ht="12.75" customHeight="1" thickBot="1">
      <c r="A45" s="8" t="str">
        <f t="shared" si="0"/>
        <v> BBS 60 </v>
      </c>
      <c r="B45" s="15" t="str">
        <f t="shared" si="1"/>
        <v>I</v>
      </c>
      <c r="C45" s="8">
        <f t="shared" si="2"/>
        <v>45080.607000000004</v>
      </c>
      <c r="D45" s="12" t="str">
        <f t="shared" si="3"/>
        <v>vis</v>
      </c>
      <c r="E45" s="60">
        <f>VLOOKUP(C45,Active!C$21:E$973,3,FALSE)</f>
        <v>8125.9902371000298</v>
      </c>
      <c r="F45" s="15" t="s">
        <v>154</v>
      </c>
      <c r="G45" s="12" t="str">
        <f t="shared" si="4"/>
        <v>45080.607</v>
      </c>
      <c r="H45" s="8">
        <f t="shared" si="5"/>
        <v>8126</v>
      </c>
      <c r="I45" s="61" t="s">
        <v>388</v>
      </c>
      <c r="J45" s="62" t="s">
        <v>389</v>
      </c>
      <c r="K45" s="61">
        <v>8126</v>
      </c>
      <c r="L45" s="61" t="s">
        <v>233</v>
      </c>
      <c r="M45" s="62" t="s">
        <v>188</v>
      </c>
      <c r="N45" s="62"/>
      <c r="O45" s="63" t="s">
        <v>390</v>
      </c>
      <c r="P45" s="63" t="s">
        <v>391</v>
      </c>
    </row>
    <row r="46" spans="1:16" ht="12.75" customHeight="1" thickBot="1">
      <c r="A46" s="8" t="str">
        <f t="shared" si="0"/>
        <v> BBS 60 </v>
      </c>
      <c r="B46" s="15" t="str">
        <f t="shared" si="1"/>
        <v>I</v>
      </c>
      <c r="C46" s="8">
        <f t="shared" si="2"/>
        <v>45080.612000000001</v>
      </c>
      <c r="D46" s="12" t="str">
        <f t="shared" si="3"/>
        <v>vis</v>
      </c>
      <c r="E46" s="60">
        <f>VLOOKUP(C46,Active!C$21:E$973,3,FALSE)</f>
        <v>8126.0004889302891</v>
      </c>
      <c r="F46" s="15" t="s">
        <v>154</v>
      </c>
      <c r="G46" s="12" t="str">
        <f t="shared" si="4"/>
        <v>45080.612</v>
      </c>
      <c r="H46" s="8">
        <f t="shared" si="5"/>
        <v>8126</v>
      </c>
      <c r="I46" s="61" t="s">
        <v>392</v>
      </c>
      <c r="J46" s="62" t="s">
        <v>393</v>
      </c>
      <c r="K46" s="61">
        <v>8126</v>
      </c>
      <c r="L46" s="61" t="s">
        <v>283</v>
      </c>
      <c r="M46" s="62" t="s">
        <v>188</v>
      </c>
      <c r="N46" s="62"/>
      <c r="O46" s="63" t="s">
        <v>295</v>
      </c>
      <c r="P46" s="63" t="s">
        <v>391</v>
      </c>
    </row>
    <row r="47" spans="1:16" ht="12.75" customHeight="1" thickBot="1">
      <c r="A47" s="8" t="str">
        <f t="shared" si="0"/>
        <v> BBS 62 </v>
      </c>
      <c r="B47" s="15" t="str">
        <f t="shared" si="1"/>
        <v>I</v>
      </c>
      <c r="C47" s="8">
        <f t="shared" si="2"/>
        <v>45231.311999999998</v>
      </c>
      <c r="D47" s="12" t="str">
        <f t="shared" si="3"/>
        <v>vis</v>
      </c>
      <c r="E47" s="60">
        <f>VLOOKUP(C47,Active!C$21:E$973,3,FALSE)</f>
        <v>8434.9906530987864</v>
      </c>
      <c r="F47" s="15" t="s">
        <v>154</v>
      </c>
      <c r="G47" s="12" t="str">
        <f t="shared" si="4"/>
        <v>45231.312</v>
      </c>
      <c r="H47" s="8">
        <f t="shared" si="5"/>
        <v>8435</v>
      </c>
      <c r="I47" s="61" t="s">
        <v>394</v>
      </c>
      <c r="J47" s="62" t="s">
        <v>395</v>
      </c>
      <c r="K47" s="61">
        <v>8435</v>
      </c>
      <c r="L47" s="61" t="s">
        <v>233</v>
      </c>
      <c r="M47" s="62" t="s">
        <v>188</v>
      </c>
      <c r="N47" s="62"/>
      <c r="O47" s="63" t="s">
        <v>396</v>
      </c>
      <c r="P47" s="63" t="s">
        <v>397</v>
      </c>
    </row>
    <row r="48" spans="1:16" ht="12.75" customHeight="1" thickBot="1">
      <c r="A48" s="8" t="str">
        <f t="shared" si="0"/>
        <v> BBS 63 </v>
      </c>
      <c r="B48" s="15" t="str">
        <f t="shared" si="1"/>
        <v>I</v>
      </c>
      <c r="C48" s="8">
        <f t="shared" si="2"/>
        <v>45250.332999999999</v>
      </c>
      <c r="D48" s="12" t="str">
        <f t="shared" si="3"/>
        <v>vis</v>
      </c>
      <c r="E48" s="60">
        <f>VLOOKUP(C48,Active!C$21:E$973,3,FALSE)</f>
        <v>8473.990665790554</v>
      </c>
      <c r="F48" s="15" t="s">
        <v>154</v>
      </c>
      <c r="G48" s="12" t="str">
        <f t="shared" si="4"/>
        <v>45250.333</v>
      </c>
      <c r="H48" s="8">
        <f t="shared" si="5"/>
        <v>8474</v>
      </c>
      <c r="I48" s="61" t="s">
        <v>398</v>
      </c>
      <c r="J48" s="62" t="s">
        <v>399</v>
      </c>
      <c r="K48" s="61">
        <v>8474</v>
      </c>
      <c r="L48" s="61" t="s">
        <v>233</v>
      </c>
      <c r="M48" s="62" t="s">
        <v>188</v>
      </c>
      <c r="N48" s="62"/>
      <c r="O48" s="63" t="s">
        <v>295</v>
      </c>
      <c r="P48" s="63" t="s">
        <v>400</v>
      </c>
    </row>
    <row r="49" spans="1:16" ht="12.75" customHeight="1" thickBot="1">
      <c r="A49" s="8" t="str">
        <f t="shared" si="0"/>
        <v> BBS 63 </v>
      </c>
      <c r="B49" s="15" t="str">
        <f t="shared" si="1"/>
        <v>I</v>
      </c>
      <c r="C49" s="8">
        <f t="shared" si="2"/>
        <v>45253.267999999996</v>
      </c>
      <c r="D49" s="12" t="str">
        <f t="shared" si="3"/>
        <v>vis</v>
      </c>
      <c r="E49" s="60">
        <f>VLOOKUP(C49,Active!C$21:E$973,3,FALSE)</f>
        <v>8480.008490155742</v>
      </c>
      <c r="F49" s="15" t="s">
        <v>154</v>
      </c>
      <c r="G49" s="12" t="str">
        <f t="shared" si="4"/>
        <v>45253.268</v>
      </c>
      <c r="H49" s="8">
        <f t="shared" si="5"/>
        <v>8480</v>
      </c>
      <c r="I49" s="61" t="s">
        <v>401</v>
      </c>
      <c r="J49" s="62" t="s">
        <v>402</v>
      </c>
      <c r="K49" s="61">
        <v>8480</v>
      </c>
      <c r="L49" s="61" t="s">
        <v>268</v>
      </c>
      <c r="M49" s="62" t="s">
        <v>188</v>
      </c>
      <c r="N49" s="62"/>
      <c r="O49" s="63" t="s">
        <v>295</v>
      </c>
      <c r="P49" s="63" t="s">
        <v>400</v>
      </c>
    </row>
    <row r="50" spans="1:16" ht="12.75" customHeight="1" thickBot="1">
      <c r="A50" s="8" t="str">
        <f t="shared" si="0"/>
        <v> BBS 66 </v>
      </c>
      <c r="B50" s="15" t="str">
        <f t="shared" si="1"/>
        <v>I</v>
      </c>
      <c r="C50" s="8">
        <f t="shared" si="2"/>
        <v>45460.538999999997</v>
      </c>
      <c r="D50" s="12" t="str">
        <f t="shared" si="3"/>
        <v>vis</v>
      </c>
      <c r="E50" s="60">
        <f>VLOOKUP(C50,Active!C$21:E$973,3,FALSE)</f>
        <v>8904.9899123015293</v>
      </c>
      <c r="F50" s="15" t="s">
        <v>154</v>
      </c>
      <c r="G50" s="12" t="str">
        <f t="shared" si="4"/>
        <v>45460.539</v>
      </c>
      <c r="H50" s="8">
        <f t="shared" si="5"/>
        <v>8905</v>
      </c>
      <c r="I50" s="61" t="s">
        <v>403</v>
      </c>
      <c r="J50" s="62" t="s">
        <v>404</v>
      </c>
      <c r="K50" s="61">
        <v>8905</v>
      </c>
      <c r="L50" s="61" t="s">
        <v>233</v>
      </c>
      <c r="M50" s="62" t="s">
        <v>188</v>
      </c>
      <c r="N50" s="62"/>
      <c r="O50" s="63" t="s">
        <v>295</v>
      </c>
      <c r="P50" s="63" t="s">
        <v>405</v>
      </c>
    </row>
    <row r="51" spans="1:16" ht="12.75" customHeight="1" thickBot="1">
      <c r="A51" s="8" t="str">
        <f t="shared" si="0"/>
        <v> BBS 67 </v>
      </c>
      <c r="B51" s="15" t="str">
        <f t="shared" si="1"/>
        <v>I</v>
      </c>
      <c r="C51" s="8">
        <f t="shared" si="2"/>
        <v>45502.483</v>
      </c>
      <c r="D51" s="12" t="str">
        <f t="shared" si="3"/>
        <v>vis</v>
      </c>
      <c r="E51" s="60">
        <f>VLOOKUP(C51,Active!C$21:E$973,3,FALSE)</f>
        <v>8990.9904660233933</v>
      </c>
      <c r="F51" s="15" t="s">
        <v>154</v>
      </c>
      <c r="G51" s="12" t="str">
        <f t="shared" si="4"/>
        <v>45502.483</v>
      </c>
      <c r="H51" s="8">
        <f t="shared" si="5"/>
        <v>8991</v>
      </c>
      <c r="I51" s="61" t="s">
        <v>406</v>
      </c>
      <c r="J51" s="62" t="s">
        <v>407</v>
      </c>
      <c r="K51" s="61">
        <v>8991</v>
      </c>
      <c r="L51" s="61" t="s">
        <v>233</v>
      </c>
      <c r="M51" s="62" t="s">
        <v>188</v>
      </c>
      <c r="N51" s="62"/>
      <c r="O51" s="63" t="s">
        <v>295</v>
      </c>
      <c r="P51" s="63" t="s">
        <v>408</v>
      </c>
    </row>
    <row r="52" spans="1:16" ht="12.75" customHeight="1" thickBot="1">
      <c r="A52" s="8" t="str">
        <f t="shared" si="0"/>
        <v> BBS 68 </v>
      </c>
      <c r="B52" s="15" t="str">
        <f t="shared" si="1"/>
        <v>I</v>
      </c>
      <c r="C52" s="8">
        <f t="shared" si="2"/>
        <v>45586.377</v>
      </c>
      <c r="D52" s="12" t="str">
        <f t="shared" si="3"/>
        <v>vis</v>
      </c>
      <c r="E52" s="60">
        <f>VLOOKUP(C52,Active!C$21:E$973,3,FALSE)</f>
        <v>9163.0038756634221</v>
      </c>
      <c r="F52" s="15" t="s">
        <v>154</v>
      </c>
      <c r="G52" s="12" t="str">
        <f t="shared" si="4"/>
        <v>45586.377</v>
      </c>
      <c r="H52" s="8">
        <f t="shared" si="5"/>
        <v>9163</v>
      </c>
      <c r="I52" s="61" t="s">
        <v>409</v>
      </c>
      <c r="J52" s="62" t="s">
        <v>410</v>
      </c>
      <c r="K52" s="61">
        <v>9163</v>
      </c>
      <c r="L52" s="61" t="s">
        <v>317</v>
      </c>
      <c r="M52" s="62" t="s">
        <v>188</v>
      </c>
      <c r="N52" s="62"/>
      <c r="O52" s="63" t="s">
        <v>295</v>
      </c>
      <c r="P52" s="63" t="s">
        <v>411</v>
      </c>
    </row>
    <row r="53" spans="1:16" ht="12.75" customHeight="1" thickBot="1">
      <c r="A53" s="8" t="str">
        <f t="shared" si="0"/>
        <v> BBS 69 </v>
      </c>
      <c r="B53" s="15" t="str">
        <f t="shared" si="1"/>
        <v>I</v>
      </c>
      <c r="C53" s="8">
        <f t="shared" si="2"/>
        <v>45610.271999999997</v>
      </c>
      <c r="D53" s="12" t="str">
        <f t="shared" si="3"/>
        <v>vis</v>
      </c>
      <c r="E53" s="60">
        <f>VLOOKUP(C53,Active!C$21:E$973,3,FALSE)</f>
        <v>9211.9973724969022</v>
      </c>
      <c r="F53" s="15" t="s">
        <v>154</v>
      </c>
      <c r="G53" s="12" t="str">
        <f t="shared" si="4"/>
        <v>45610.272</v>
      </c>
      <c r="H53" s="8">
        <f t="shared" si="5"/>
        <v>9212</v>
      </c>
      <c r="I53" s="61" t="s">
        <v>412</v>
      </c>
      <c r="J53" s="62" t="s">
        <v>413</v>
      </c>
      <c r="K53" s="61">
        <v>9212</v>
      </c>
      <c r="L53" s="61" t="s">
        <v>255</v>
      </c>
      <c r="M53" s="62" t="s">
        <v>188</v>
      </c>
      <c r="N53" s="62"/>
      <c r="O53" s="63" t="s">
        <v>295</v>
      </c>
      <c r="P53" s="63" t="s">
        <v>414</v>
      </c>
    </row>
    <row r="54" spans="1:16" ht="12.75" customHeight="1" thickBot="1">
      <c r="A54" s="8" t="str">
        <f t="shared" si="0"/>
        <v> BBS 71 </v>
      </c>
      <c r="B54" s="15" t="str">
        <f t="shared" si="1"/>
        <v>I</v>
      </c>
      <c r="C54" s="8">
        <f t="shared" si="2"/>
        <v>45776.582000000002</v>
      </c>
      <c r="D54" s="12" t="str">
        <f t="shared" si="3"/>
        <v>vis</v>
      </c>
      <c r="E54" s="60">
        <f>VLOOKUP(C54,Active!C$21:E$973,3,FALSE)</f>
        <v>9552.9937507508203</v>
      </c>
      <c r="F54" s="15" t="s">
        <v>154</v>
      </c>
      <c r="G54" s="12" t="str">
        <f t="shared" si="4"/>
        <v>45776.582</v>
      </c>
      <c r="H54" s="8">
        <f t="shared" si="5"/>
        <v>9553</v>
      </c>
      <c r="I54" s="61" t="s">
        <v>415</v>
      </c>
      <c r="J54" s="62" t="s">
        <v>416</v>
      </c>
      <c r="K54" s="61">
        <v>9553</v>
      </c>
      <c r="L54" s="61" t="s">
        <v>155</v>
      </c>
      <c r="M54" s="62" t="s">
        <v>188</v>
      </c>
      <c r="N54" s="62"/>
      <c r="O54" s="63" t="s">
        <v>295</v>
      </c>
      <c r="P54" s="63" t="s">
        <v>417</v>
      </c>
    </row>
    <row r="55" spans="1:16" ht="12.75" customHeight="1" thickBot="1">
      <c r="A55" s="8" t="str">
        <f t="shared" si="0"/>
        <v> BBS 72 </v>
      </c>
      <c r="B55" s="15" t="str">
        <f t="shared" si="1"/>
        <v>I</v>
      </c>
      <c r="C55" s="8">
        <f t="shared" si="2"/>
        <v>45840.478000000003</v>
      </c>
      <c r="D55" s="12" t="str">
        <f t="shared" si="3"/>
        <v>vis</v>
      </c>
      <c r="E55" s="60">
        <f>VLOOKUP(C55,Active!C$21:E$973,3,FALSE)</f>
        <v>9684.0039400654259</v>
      </c>
      <c r="F55" s="15" t="s">
        <v>154</v>
      </c>
      <c r="G55" s="12" t="str">
        <f t="shared" si="4"/>
        <v>45840.478</v>
      </c>
      <c r="H55" s="8">
        <f t="shared" si="5"/>
        <v>9684</v>
      </c>
      <c r="I55" s="61" t="s">
        <v>418</v>
      </c>
      <c r="J55" s="62" t="s">
        <v>419</v>
      </c>
      <c r="K55" s="61">
        <v>9684</v>
      </c>
      <c r="L55" s="61" t="s">
        <v>317</v>
      </c>
      <c r="M55" s="62" t="s">
        <v>188</v>
      </c>
      <c r="N55" s="62"/>
      <c r="O55" s="63" t="s">
        <v>295</v>
      </c>
      <c r="P55" s="63" t="s">
        <v>420</v>
      </c>
    </row>
    <row r="56" spans="1:16" ht="12.75" customHeight="1" thickBot="1">
      <c r="A56" s="8" t="str">
        <f t="shared" si="0"/>
        <v> BBS 72 </v>
      </c>
      <c r="B56" s="15" t="str">
        <f t="shared" si="1"/>
        <v>I</v>
      </c>
      <c r="C56" s="8">
        <f t="shared" si="2"/>
        <v>45861.457000000002</v>
      </c>
      <c r="D56" s="12" t="str">
        <f t="shared" si="3"/>
        <v>vis</v>
      </c>
      <c r="E56" s="60">
        <f>VLOOKUP(C56,Active!C$21:E$973,3,FALSE)</f>
        <v>9727.0185694887223</v>
      </c>
      <c r="F56" s="15" t="s">
        <v>154</v>
      </c>
      <c r="G56" s="12" t="str">
        <f t="shared" si="4"/>
        <v>45861.457</v>
      </c>
      <c r="H56" s="8">
        <f t="shared" si="5"/>
        <v>9727</v>
      </c>
      <c r="I56" s="61" t="s">
        <v>421</v>
      </c>
      <c r="J56" s="62" t="s">
        <v>422</v>
      </c>
      <c r="K56" s="61">
        <v>9727</v>
      </c>
      <c r="L56" s="61" t="s">
        <v>225</v>
      </c>
      <c r="M56" s="62" t="s">
        <v>188</v>
      </c>
      <c r="N56" s="62"/>
      <c r="O56" s="63" t="s">
        <v>423</v>
      </c>
      <c r="P56" s="63" t="s">
        <v>420</v>
      </c>
    </row>
    <row r="57" spans="1:16" ht="12.75" customHeight="1" thickBot="1">
      <c r="A57" s="8" t="str">
        <f t="shared" si="0"/>
        <v> BBS 72 </v>
      </c>
      <c r="B57" s="15" t="str">
        <f t="shared" si="1"/>
        <v>I</v>
      </c>
      <c r="C57" s="8">
        <f t="shared" si="2"/>
        <v>45865.360999999997</v>
      </c>
      <c r="D57" s="12" t="str">
        <f t="shared" si="3"/>
        <v>vis</v>
      </c>
      <c r="E57" s="60">
        <f>VLOOKUP(C57,Active!C$21:E$973,3,FALSE)</f>
        <v>9735.0231985591417</v>
      </c>
      <c r="F57" s="15" t="s">
        <v>154</v>
      </c>
      <c r="G57" s="12" t="str">
        <f t="shared" si="4"/>
        <v>45865.361</v>
      </c>
      <c r="H57" s="8">
        <f t="shared" si="5"/>
        <v>9735</v>
      </c>
      <c r="I57" s="61" t="s">
        <v>424</v>
      </c>
      <c r="J57" s="62" t="s">
        <v>425</v>
      </c>
      <c r="K57" s="61">
        <v>9735</v>
      </c>
      <c r="L57" s="61" t="s">
        <v>208</v>
      </c>
      <c r="M57" s="62" t="s">
        <v>188</v>
      </c>
      <c r="N57" s="62"/>
      <c r="O57" s="63" t="s">
        <v>295</v>
      </c>
      <c r="P57" s="63" t="s">
        <v>420</v>
      </c>
    </row>
    <row r="58" spans="1:16" ht="12.75" customHeight="1" thickBot="1">
      <c r="A58" s="8" t="str">
        <f t="shared" si="0"/>
        <v> BRNO 27 </v>
      </c>
      <c r="B58" s="15" t="str">
        <f t="shared" si="1"/>
        <v>I</v>
      </c>
      <c r="C58" s="8">
        <f t="shared" si="2"/>
        <v>45879.491999999998</v>
      </c>
      <c r="D58" s="12" t="str">
        <f t="shared" si="3"/>
        <v>vis</v>
      </c>
      <c r="E58" s="60">
        <f>VLOOKUP(C58,Active!C$21:E$973,3,FALSE)</f>
        <v>9763.9969212523447</v>
      </c>
      <c r="F58" s="15" t="s">
        <v>154</v>
      </c>
      <c r="G58" s="12" t="str">
        <f t="shared" si="4"/>
        <v>45879.492</v>
      </c>
      <c r="H58" s="8">
        <f t="shared" si="5"/>
        <v>9764</v>
      </c>
      <c r="I58" s="61" t="s">
        <v>426</v>
      </c>
      <c r="J58" s="62" t="s">
        <v>427</v>
      </c>
      <c r="K58" s="61">
        <v>9764</v>
      </c>
      <c r="L58" s="61" t="s">
        <v>245</v>
      </c>
      <c r="M58" s="62" t="s">
        <v>188</v>
      </c>
      <c r="N58" s="62"/>
      <c r="O58" s="63" t="s">
        <v>428</v>
      </c>
      <c r="P58" s="63" t="s">
        <v>429</v>
      </c>
    </row>
    <row r="59" spans="1:16" ht="12.75" customHeight="1" thickBot="1">
      <c r="A59" s="8" t="str">
        <f t="shared" si="0"/>
        <v> BRNO 27 </v>
      </c>
      <c r="B59" s="15" t="str">
        <f t="shared" si="1"/>
        <v>I</v>
      </c>
      <c r="C59" s="8">
        <f t="shared" si="2"/>
        <v>45879.498</v>
      </c>
      <c r="D59" s="12" t="str">
        <f t="shared" si="3"/>
        <v>vis</v>
      </c>
      <c r="E59" s="60">
        <f>VLOOKUP(C59,Active!C$21:E$973,3,FALSE)</f>
        <v>9764.0092234486638</v>
      </c>
      <c r="F59" s="15" t="s">
        <v>154</v>
      </c>
      <c r="G59" s="12" t="str">
        <f t="shared" si="4"/>
        <v>45879.498</v>
      </c>
      <c r="H59" s="8">
        <f t="shared" si="5"/>
        <v>9764</v>
      </c>
      <c r="I59" s="61" t="s">
        <v>430</v>
      </c>
      <c r="J59" s="62" t="s">
        <v>431</v>
      </c>
      <c r="K59" s="61">
        <v>9764</v>
      </c>
      <c r="L59" s="61" t="s">
        <v>268</v>
      </c>
      <c r="M59" s="62" t="s">
        <v>188</v>
      </c>
      <c r="N59" s="62"/>
      <c r="O59" s="63" t="s">
        <v>432</v>
      </c>
      <c r="P59" s="63" t="s">
        <v>429</v>
      </c>
    </row>
    <row r="60" spans="1:16" ht="12.75" customHeight="1" thickBot="1">
      <c r="A60" s="8" t="str">
        <f t="shared" si="0"/>
        <v> BRNO 27 </v>
      </c>
      <c r="B60" s="15" t="str">
        <f t="shared" si="1"/>
        <v>I</v>
      </c>
      <c r="C60" s="8">
        <f t="shared" si="2"/>
        <v>45879.512000000002</v>
      </c>
      <c r="D60" s="12" t="str">
        <f t="shared" si="3"/>
        <v>vis</v>
      </c>
      <c r="E60" s="60">
        <f>VLOOKUP(C60,Active!C$21:E$973,3,FALSE)</f>
        <v>9764.0379285734107</v>
      </c>
      <c r="F60" s="15" t="s">
        <v>154</v>
      </c>
      <c r="G60" s="12" t="str">
        <f t="shared" si="4"/>
        <v>45879.512</v>
      </c>
      <c r="H60" s="8">
        <f t="shared" si="5"/>
        <v>9764</v>
      </c>
      <c r="I60" s="61" t="s">
        <v>435</v>
      </c>
      <c r="J60" s="62" t="s">
        <v>436</v>
      </c>
      <c r="K60" s="61">
        <v>9764</v>
      </c>
      <c r="L60" s="61" t="s">
        <v>437</v>
      </c>
      <c r="M60" s="62" t="s">
        <v>188</v>
      </c>
      <c r="N60" s="62"/>
      <c r="O60" s="63" t="s">
        <v>377</v>
      </c>
      <c r="P60" s="63" t="s">
        <v>429</v>
      </c>
    </row>
    <row r="61" spans="1:16" ht="12.75" customHeight="1" thickBot="1">
      <c r="A61" s="8" t="str">
        <f t="shared" si="0"/>
        <v> BBS 73 </v>
      </c>
      <c r="B61" s="15" t="str">
        <f t="shared" si="1"/>
        <v>I</v>
      </c>
      <c r="C61" s="8">
        <f t="shared" si="2"/>
        <v>45897.546999999999</v>
      </c>
      <c r="D61" s="12" t="str">
        <f t="shared" si="3"/>
        <v>vis</v>
      </c>
      <c r="E61" s="60">
        <f>VLOOKUP(C61,Active!C$21:E$973,3,FALSE)</f>
        <v>9801.0162803370313</v>
      </c>
      <c r="F61" s="15" t="s">
        <v>154</v>
      </c>
      <c r="G61" s="12" t="str">
        <f t="shared" si="4"/>
        <v>45897.547</v>
      </c>
      <c r="H61" s="8">
        <f t="shared" si="5"/>
        <v>9801</v>
      </c>
      <c r="I61" s="61" t="s">
        <v>438</v>
      </c>
      <c r="J61" s="62" t="s">
        <v>439</v>
      </c>
      <c r="K61" s="61">
        <v>9801</v>
      </c>
      <c r="L61" s="61" t="s">
        <v>440</v>
      </c>
      <c r="M61" s="62" t="s">
        <v>188</v>
      </c>
      <c r="N61" s="62"/>
      <c r="O61" s="63" t="s">
        <v>295</v>
      </c>
      <c r="P61" s="63" t="s">
        <v>441</v>
      </c>
    </row>
    <row r="62" spans="1:16" ht="12.75" customHeight="1" thickBot="1">
      <c r="A62" s="8" t="str">
        <f t="shared" si="0"/>
        <v> BRNO 27 </v>
      </c>
      <c r="B62" s="15" t="str">
        <f t="shared" si="1"/>
        <v>I</v>
      </c>
      <c r="C62" s="8">
        <f t="shared" si="2"/>
        <v>46196.517</v>
      </c>
      <c r="D62" s="12" t="str">
        <f t="shared" si="3"/>
        <v>vis</v>
      </c>
      <c r="E62" s="60">
        <f>VLOOKUP(C62,Active!C$21:E$973,3,FALSE)</f>
        <v>10414.014219165552</v>
      </c>
      <c r="F62" s="15" t="s">
        <v>154</v>
      </c>
      <c r="G62" s="12" t="str">
        <f t="shared" si="4"/>
        <v>46196.517</v>
      </c>
      <c r="H62" s="8">
        <f t="shared" si="5"/>
        <v>10414</v>
      </c>
      <c r="I62" s="61" t="s">
        <v>442</v>
      </c>
      <c r="J62" s="62" t="s">
        <v>443</v>
      </c>
      <c r="K62" s="61">
        <v>10414</v>
      </c>
      <c r="L62" s="61" t="s">
        <v>265</v>
      </c>
      <c r="M62" s="62" t="s">
        <v>188</v>
      </c>
      <c r="N62" s="62"/>
      <c r="O62" s="63" t="s">
        <v>259</v>
      </c>
      <c r="P62" s="63" t="s">
        <v>429</v>
      </c>
    </row>
    <row r="63" spans="1:16" ht="12.75" customHeight="1" thickBot="1">
      <c r="A63" s="8" t="str">
        <f t="shared" si="0"/>
        <v> BRNO 27 </v>
      </c>
      <c r="B63" s="15" t="str">
        <f t="shared" si="1"/>
        <v>I</v>
      </c>
      <c r="C63" s="8">
        <f t="shared" si="2"/>
        <v>46196.517999999996</v>
      </c>
      <c r="D63" s="12" t="str">
        <f t="shared" si="3"/>
        <v>vis</v>
      </c>
      <c r="E63" s="60">
        <f>VLOOKUP(C63,Active!C$21:E$973,3,FALSE)</f>
        <v>10414.016269531598</v>
      </c>
      <c r="F63" s="15" t="s">
        <v>154</v>
      </c>
      <c r="G63" s="12" t="str">
        <f t="shared" si="4"/>
        <v>46196.518</v>
      </c>
      <c r="H63" s="8">
        <f t="shared" si="5"/>
        <v>10414</v>
      </c>
      <c r="I63" s="61" t="s">
        <v>444</v>
      </c>
      <c r="J63" s="62" t="s">
        <v>445</v>
      </c>
      <c r="K63" s="61">
        <v>10414</v>
      </c>
      <c r="L63" s="61" t="s">
        <v>440</v>
      </c>
      <c r="M63" s="62" t="s">
        <v>188</v>
      </c>
      <c r="N63" s="62"/>
      <c r="O63" s="63" t="s">
        <v>377</v>
      </c>
      <c r="P63" s="63" t="s">
        <v>429</v>
      </c>
    </row>
    <row r="64" spans="1:16" ht="12.75" customHeight="1" thickBot="1">
      <c r="A64" s="8" t="str">
        <f t="shared" si="0"/>
        <v> BBS 78 </v>
      </c>
      <c r="B64" s="15" t="str">
        <f t="shared" si="1"/>
        <v>I</v>
      </c>
      <c r="C64" s="8">
        <f t="shared" si="2"/>
        <v>46260.406000000003</v>
      </c>
      <c r="D64" s="12" t="str">
        <f t="shared" si="3"/>
        <v>vis</v>
      </c>
      <c r="E64" s="60">
        <f>VLOOKUP(C64,Active!C$21:E$973,3,FALSE)</f>
        <v>10545.010055917792</v>
      </c>
      <c r="F64" s="15" t="s">
        <v>154</v>
      </c>
      <c r="G64" s="12" t="str">
        <f t="shared" si="4"/>
        <v>46260.406</v>
      </c>
      <c r="H64" s="8">
        <f t="shared" si="5"/>
        <v>10545</v>
      </c>
      <c r="I64" s="61" t="s">
        <v>446</v>
      </c>
      <c r="J64" s="62" t="s">
        <v>447</v>
      </c>
      <c r="K64" s="61">
        <v>10545</v>
      </c>
      <c r="L64" s="61" t="s">
        <v>349</v>
      </c>
      <c r="M64" s="62" t="s">
        <v>188</v>
      </c>
      <c r="N64" s="62"/>
      <c r="O64" s="63" t="s">
        <v>448</v>
      </c>
      <c r="P64" s="63" t="s">
        <v>449</v>
      </c>
    </row>
    <row r="65" spans="1:16" ht="12.75" customHeight="1" thickBot="1">
      <c r="A65" s="8" t="str">
        <f t="shared" si="0"/>
        <v> BBS 92 </v>
      </c>
      <c r="B65" s="15" t="str">
        <f t="shared" si="1"/>
        <v>I</v>
      </c>
      <c r="C65" s="8">
        <f t="shared" si="2"/>
        <v>46320.39</v>
      </c>
      <c r="D65" s="12" t="str">
        <f t="shared" si="3"/>
        <v>vis</v>
      </c>
      <c r="E65" s="60">
        <f>VLOOKUP(C65,Active!C$21:E$973,3,FALSE)</f>
        <v>10667.999213233536</v>
      </c>
      <c r="F65" s="15" t="s">
        <v>154</v>
      </c>
      <c r="G65" s="12" t="str">
        <f t="shared" si="4"/>
        <v>46320.390</v>
      </c>
      <c r="H65" s="8">
        <f t="shared" si="5"/>
        <v>10668</v>
      </c>
      <c r="I65" s="61" t="s">
        <v>450</v>
      </c>
      <c r="J65" s="62" t="s">
        <v>451</v>
      </c>
      <c r="K65" s="61">
        <v>10668</v>
      </c>
      <c r="L65" s="61" t="s">
        <v>452</v>
      </c>
      <c r="M65" s="62" t="s">
        <v>188</v>
      </c>
      <c r="N65" s="62"/>
      <c r="O65" s="63" t="s">
        <v>453</v>
      </c>
      <c r="P65" s="63" t="s">
        <v>454</v>
      </c>
    </row>
    <row r="66" spans="1:16" ht="12.75" customHeight="1" thickBot="1">
      <c r="A66" s="8" t="str">
        <f t="shared" si="0"/>
        <v> BBS 78 </v>
      </c>
      <c r="B66" s="15" t="str">
        <f t="shared" si="1"/>
        <v>I</v>
      </c>
      <c r="C66" s="8">
        <f t="shared" si="2"/>
        <v>46320.398999999998</v>
      </c>
      <c r="D66" s="12" t="str">
        <f t="shared" si="3"/>
        <v>vis</v>
      </c>
      <c r="E66" s="60">
        <f>VLOOKUP(C66,Active!C$21:E$973,3,FALSE)</f>
        <v>10668.017666528007</v>
      </c>
      <c r="F66" s="15" t="s">
        <v>154</v>
      </c>
      <c r="G66" s="12" t="str">
        <f t="shared" si="4"/>
        <v>46320.399</v>
      </c>
      <c r="H66" s="8">
        <f t="shared" si="5"/>
        <v>10668</v>
      </c>
      <c r="I66" s="61" t="s">
        <v>455</v>
      </c>
      <c r="J66" s="62" t="s">
        <v>456</v>
      </c>
      <c r="K66" s="61">
        <v>10668</v>
      </c>
      <c r="L66" s="61" t="s">
        <v>225</v>
      </c>
      <c r="M66" s="62" t="s">
        <v>188</v>
      </c>
      <c r="N66" s="62"/>
      <c r="O66" s="63" t="s">
        <v>448</v>
      </c>
      <c r="P66" s="63" t="s">
        <v>449</v>
      </c>
    </row>
    <row r="67" spans="1:16" ht="12.75" customHeight="1" thickBot="1">
      <c r="A67" s="8" t="str">
        <f t="shared" si="0"/>
        <v> BBS 80 </v>
      </c>
      <c r="B67" s="15" t="str">
        <f t="shared" si="1"/>
        <v>I</v>
      </c>
      <c r="C67" s="8">
        <f t="shared" si="2"/>
        <v>46533.52</v>
      </c>
      <c r="D67" s="12" t="str">
        <f t="shared" si="3"/>
        <v>vis</v>
      </c>
      <c r="E67" s="60">
        <f>VLOOKUP(C67,Active!C$21:E$973,3,FALSE)</f>
        <v>11104.993730083121</v>
      </c>
      <c r="F67" s="15" t="s">
        <v>154</v>
      </c>
      <c r="G67" s="12" t="str">
        <f t="shared" si="4"/>
        <v>46533.520</v>
      </c>
      <c r="H67" s="8">
        <f t="shared" si="5"/>
        <v>11105</v>
      </c>
      <c r="I67" s="61" t="s">
        <v>457</v>
      </c>
      <c r="J67" s="62" t="s">
        <v>458</v>
      </c>
      <c r="K67" s="61">
        <v>11105</v>
      </c>
      <c r="L67" s="61" t="s">
        <v>155</v>
      </c>
      <c r="M67" s="62" t="s">
        <v>188</v>
      </c>
      <c r="N67" s="62"/>
      <c r="O67" s="63" t="s">
        <v>295</v>
      </c>
      <c r="P67" s="63" t="s">
        <v>459</v>
      </c>
    </row>
    <row r="68" spans="1:16" ht="12.75" customHeight="1" thickBot="1">
      <c r="A68" s="8" t="str">
        <f t="shared" si="0"/>
        <v> BRNO 28 </v>
      </c>
      <c r="B68" s="15" t="str">
        <f t="shared" si="1"/>
        <v>I</v>
      </c>
      <c r="C68" s="8">
        <f t="shared" si="2"/>
        <v>46553.52</v>
      </c>
      <c r="D68" s="12" t="str">
        <f t="shared" si="3"/>
        <v>vis</v>
      </c>
      <c r="E68" s="60">
        <f>VLOOKUP(C68,Active!C$21:E$973,3,FALSE)</f>
        <v>11146.001051140653</v>
      </c>
      <c r="F68" s="15" t="s">
        <v>154</v>
      </c>
      <c r="G68" s="12" t="str">
        <f t="shared" si="4"/>
        <v>46553.520</v>
      </c>
      <c r="H68" s="8">
        <f t="shared" si="5"/>
        <v>11146</v>
      </c>
      <c r="I68" s="61" t="s">
        <v>460</v>
      </c>
      <c r="J68" s="62" t="s">
        <v>461</v>
      </c>
      <c r="K68" s="61">
        <v>11146</v>
      </c>
      <c r="L68" s="61" t="s">
        <v>276</v>
      </c>
      <c r="M68" s="62" t="s">
        <v>188</v>
      </c>
      <c r="N68" s="62"/>
      <c r="O68" s="63" t="s">
        <v>462</v>
      </c>
      <c r="P68" s="63" t="s">
        <v>463</v>
      </c>
    </row>
    <row r="69" spans="1:16" ht="12.75" customHeight="1" thickBot="1">
      <c r="A69" s="8" t="str">
        <f t="shared" si="0"/>
        <v> BRNO 28 </v>
      </c>
      <c r="B69" s="15" t="str">
        <f t="shared" si="1"/>
        <v>I</v>
      </c>
      <c r="C69" s="8">
        <f t="shared" si="2"/>
        <v>46553.527000000002</v>
      </c>
      <c r="D69" s="12" t="str">
        <f t="shared" si="3"/>
        <v>vis</v>
      </c>
      <c r="E69" s="60">
        <f>VLOOKUP(C69,Active!C$21:E$973,3,FALSE)</f>
        <v>11146.015403703032</v>
      </c>
      <c r="F69" s="15" t="s">
        <v>154</v>
      </c>
      <c r="G69" s="12" t="str">
        <f t="shared" si="4"/>
        <v>46553.527</v>
      </c>
      <c r="H69" s="8">
        <f t="shared" si="5"/>
        <v>11146</v>
      </c>
      <c r="I69" s="61" t="s">
        <v>464</v>
      </c>
      <c r="J69" s="62" t="s">
        <v>465</v>
      </c>
      <c r="K69" s="61">
        <v>11146</v>
      </c>
      <c r="L69" s="61" t="s">
        <v>440</v>
      </c>
      <c r="M69" s="62" t="s">
        <v>188</v>
      </c>
      <c r="N69" s="62"/>
      <c r="O69" s="63" t="s">
        <v>259</v>
      </c>
      <c r="P69" s="63" t="s">
        <v>463</v>
      </c>
    </row>
    <row r="70" spans="1:16" ht="12.75" customHeight="1" thickBot="1">
      <c r="A70" s="8" t="str">
        <f t="shared" si="0"/>
        <v> BBS 81 </v>
      </c>
      <c r="B70" s="15" t="str">
        <f t="shared" si="1"/>
        <v>I</v>
      </c>
      <c r="C70" s="8">
        <f t="shared" si="2"/>
        <v>46613.525000000001</v>
      </c>
      <c r="D70" s="12" t="str">
        <f t="shared" si="3"/>
        <v>vis</v>
      </c>
      <c r="E70" s="60">
        <f>VLOOKUP(C70,Active!C$21:E$973,3,FALSE)</f>
        <v>11269.033266143522</v>
      </c>
      <c r="F70" s="15" t="s">
        <v>154</v>
      </c>
      <c r="G70" s="12" t="str">
        <f t="shared" si="4"/>
        <v>46613.525</v>
      </c>
      <c r="H70" s="8">
        <f t="shared" si="5"/>
        <v>11269</v>
      </c>
      <c r="I70" s="61" t="s">
        <v>468</v>
      </c>
      <c r="J70" s="62" t="s">
        <v>469</v>
      </c>
      <c r="K70" s="61">
        <v>11269</v>
      </c>
      <c r="L70" s="61" t="s">
        <v>470</v>
      </c>
      <c r="M70" s="62" t="s">
        <v>188</v>
      </c>
      <c r="N70" s="62"/>
      <c r="O70" s="63" t="s">
        <v>448</v>
      </c>
      <c r="P70" s="63" t="s">
        <v>471</v>
      </c>
    </row>
    <row r="71" spans="1:16" ht="12.75" customHeight="1" thickBot="1">
      <c r="A71" s="8" t="str">
        <f t="shared" si="0"/>
        <v> BRNO 30 </v>
      </c>
      <c r="B71" s="15" t="str">
        <f t="shared" si="1"/>
        <v>I</v>
      </c>
      <c r="C71" s="8">
        <f t="shared" si="2"/>
        <v>46614.472999999998</v>
      </c>
      <c r="D71" s="12" t="str">
        <f t="shared" si="3"/>
        <v>vis</v>
      </c>
      <c r="E71" s="60">
        <f>VLOOKUP(C71,Active!C$21:E$973,3,FALSE)</f>
        <v>11270.977013161642</v>
      </c>
      <c r="F71" s="15" t="s">
        <v>154</v>
      </c>
      <c r="G71" s="12" t="str">
        <f t="shared" si="4"/>
        <v>46614.473</v>
      </c>
      <c r="H71" s="8">
        <f t="shared" si="5"/>
        <v>11271</v>
      </c>
      <c r="I71" s="61" t="s">
        <v>472</v>
      </c>
      <c r="J71" s="62" t="s">
        <v>473</v>
      </c>
      <c r="K71" s="61">
        <v>11271</v>
      </c>
      <c r="L71" s="61" t="s">
        <v>338</v>
      </c>
      <c r="M71" s="62" t="s">
        <v>188</v>
      </c>
      <c r="N71" s="62"/>
      <c r="O71" s="63" t="s">
        <v>462</v>
      </c>
      <c r="P71" s="63" t="s">
        <v>474</v>
      </c>
    </row>
    <row r="72" spans="1:16" ht="12.75" customHeight="1" thickBot="1">
      <c r="A72" s="8" t="str">
        <f t="shared" si="0"/>
        <v> BRNO 28 </v>
      </c>
      <c r="B72" s="15" t="str">
        <f t="shared" si="1"/>
        <v>I</v>
      </c>
      <c r="C72" s="8">
        <f t="shared" si="2"/>
        <v>46614.482000000004</v>
      </c>
      <c r="D72" s="12" t="str">
        <f t="shared" si="3"/>
        <v>vis</v>
      </c>
      <c r="E72" s="60">
        <f>VLOOKUP(C72,Active!C$21:E$973,3,FALSE)</f>
        <v>11270.99546645613</v>
      </c>
      <c r="F72" s="15" t="s">
        <v>154</v>
      </c>
      <c r="G72" s="12" t="str">
        <f t="shared" si="4"/>
        <v>46614.482</v>
      </c>
      <c r="H72" s="8">
        <f t="shared" si="5"/>
        <v>11271</v>
      </c>
      <c r="I72" s="61" t="s">
        <v>475</v>
      </c>
      <c r="J72" s="62" t="s">
        <v>476</v>
      </c>
      <c r="K72" s="61">
        <v>11271</v>
      </c>
      <c r="L72" s="61" t="s">
        <v>245</v>
      </c>
      <c r="M72" s="62" t="s">
        <v>188</v>
      </c>
      <c r="N72" s="62"/>
      <c r="O72" s="63" t="s">
        <v>477</v>
      </c>
      <c r="P72" s="63" t="s">
        <v>463</v>
      </c>
    </row>
    <row r="73" spans="1:16" ht="12.75" customHeight="1" thickBot="1">
      <c r="A73" s="8" t="str">
        <f t="shared" si="0"/>
        <v> BRNO 28 </v>
      </c>
      <c r="B73" s="15" t="str">
        <f t="shared" si="1"/>
        <v>I</v>
      </c>
      <c r="C73" s="8">
        <f t="shared" si="2"/>
        <v>46614.483999999997</v>
      </c>
      <c r="D73" s="12" t="str">
        <f t="shared" si="3"/>
        <v>vis</v>
      </c>
      <c r="E73" s="60">
        <f>VLOOKUP(C73,Active!C$21:E$973,3,FALSE)</f>
        <v>11270.999567188221</v>
      </c>
      <c r="F73" s="15" t="s">
        <v>154</v>
      </c>
      <c r="G73" s="12" t="str">
        <f t="shared" si="4"/>
        <v>46614.484</v>
      </c>
      <c r="H73" s="8">
        <f t="shared" si="5"/>
        <v>11271</v>
      </c>
      <c r="I73" s="61" t="s">
        <v>478</v>
      </c>
      <c r="J73" s="62" t="s">
        <v>479</v>
      </c>
      <c r="K73" s="61">
        <v>11271</v>
      </c>
      <c r="L73" s="61" t="s">
        <v>452</v>
      </c>
      <c r="M73" s="62" t="s">
        <v>188</v>
      </c>
      <c r="N73" s="62"/>
      <c r="O73" s="63" t="s">
        <v>480</v>
      </c>
      <c r="P73" s="63" t="s">
        <v>463</v>
      </c>
    </row>
    <row r="74" spans="1:16" ht="12.75" customHeight="1" thickBot="1">
      <c r="A74" s="8" t="str">
        <f t="shared" si="0"/>
        <v> BBS 81 </v>
      </c>
      <c r="B74" s="15" t="str">
        <f t="shared" si="1"/>
        <v>I</v>
      </c>
      <c r="C74" s="8">
        <f t="shared" si="2"/>
        <v>46614.485000000001</v>
      </c>
      <c r="D74" s="12" t="str">
        <f t="shared" si="3"/>
        <v>vis</v>
      </c>
      <c r="E74" s="60">
        <f>VLOOKUP(C74,Active!C$21:E$973,3,FALSE)</f>
        <v>11271.001617554282</v>
      </c>
      <c r="F74" s="15" t="s">
        <v>154</v>
      </c>
      <c r="G74" s="12" t="str">
        <f t="shared" si="4"/>
        <v>46614.485</v>
      </c>
      <c r="H74" s="8">
        <f t="shared" si="5"/>
        <v>11271</v>
      </c>
      <c r="I74" s="61" t="s">
        <v>481</v>
      </c>
      <c r="J74" s="62" t="s">
        <v>482</v>
      </c>
      <c r="K74" s="61">
        <v>11271</v>
      </c>
      <c r="L74" s="61" t="s">
        <v>276</v>
      </c>
      <c r="M74" s="62" t="s">
        <v>188</v>
      </c>
      <c r="N74" s="62"/>
      <c r="O74" s="63" t="s">
        <v>448</v>
      </c>
      <c r="P74" s="63" t="s">
        <v>471</v>
      </c>
    </row>
    <row r="75" spans="1:16" ht="12.75" customHeight="1" thickBot="1">
      <c r="A75" s="8" t="str">
        <f t="shared" ref="A75:A138" si="6">P75</f>
        <v> BRNO 28 </v>
      </c>
      <c r="B75" s="15" t="str">
        <f t="shared" ref="B75:B138" si="7">IF(H75=INT(H75),"I","II")</f>
        <v>I</v>
      </c>
      <c r="C75" s="8">
        <f t="shared" ref="C75:C138" si="8">1*G75</f>
        <v>46616.438999999998</v>
      </c>
      <c r="D75" s="12" t="str">
        <f t="shared" ref="D75:D138" si="9">VLOOKUP(F75,I$1:J$5,2,FALSE)</f>
        <v>vis</v>
      </c>
      <c r="E75" s="60">
        <f>VLOOKUP(C75,Active!C$21:E$973,3,FALSE)</f>
        <v>11275.008032821599</v>
      </c>
      <c r="F75" s="15" t="s">
        <v>154</v>
      </c>
      <c r="G75" s="12" t="str">
        <f t="shared" ref="G75:G138" si="10">MID(I75,3,LEN(I75)-3)</f>
        <v>46616.439</v>
      </c>
      <c r="H75" s="8">
        <f t="shared" ref="H75:H138" si="11">1*K75</f>
        <v>11275</v>
      </c>
      <c r="I75" s="61" t="s">
        <v>486</v>
      </c>
      <c r="J75" s="62" t="s">
        <v>487</v>
      </c>
      <c r="K75" s="61">
        <v>11275</v>
      </c>
      <c r="L75" s="61" t="s">
        <v>268</v>
      </c>
      <c r="M75" s="62" t="s">
        <v>188</v>
      </c>
      <c r="N75" s="62"/>
      <c r="O75" s="63" t="s">
        <v>488</v>
      </c>
      <c r="P75" s="63" t="s">
        <v>463</v>
      </c>
    </row>
    <row r="76" spans="1:16" ht="12.75" customHeight="1" thickBot="1">
      <c r="A76" s="8" t="str">
        <f t="shared" si="6"/>
        <v> BRNO 28 </v>
      </c>
      <c r="B76" s="15" t="str">
        <f t="shared" si="7"/>
        <v>I</v>
      </c>
      <c r="C76" s="8">
        <f t="shared" si="8"/>
        <v>46616.438999999998</v>
      </c>
      <c r="D76" s="12" t="str">
        <f t="shared" si="9"/>
        <v>vis</v>
      </c>
      <c r="E76" s="60">
        <f>VLOOKUP(C76,Active!C$21:E$973,3,FALSE)</f>
        <v>11275.008032821599</v>
      </c>
      <c r="F76" s="15" t="s">
        <v>154</v>
      </c>
      <c r="G76" s="12" t="str">
        <f t="shared" si="10"/>
        <v>46616.439</v>
      </c>
      <c r="H76" s="8">
        <f t="shared" si="11"/>
        <v>11275</v>
      </c>
      <c r="I76" s="61" t="s">
        <v>486</v>
      </c>
      <c r="J76" s="62" t="s">
        <v>487</v>
      </c>
      <c r="K76" s="61">
        <v>11275</v>
      </c>
      <c r="L76" s="61" t="s">
        <v>268</v>
      </c>
      <c r="M76" s="62" t="s">
        <v>188</v>
      </c>
      <c r="N76" s="62"/>
      <c r="O76" s="63" t="s">
        <v>489</v>
      </c>
      <c r="P76" s="63" t="s">
        <v>463</v>
      </c>
    </row>
    <row r="77" spans="1:16" ht="12.75" customHeight="1" thickBot="1">
      <c r="A77" s="8" t="str">
        <f t="shared" si="6"/>
        <v> BRNO 28 </v>
      </c>
      <c r="B77" s="15" t="str">
        <f t="shared" si="7"/>
        <v>I</v>
      </c>
      <c r="C77" s="8">
        <f t="shared" si="8"/>
        <v>46616.442999999999</v>
      </c>
      <c r="D77" s="12" t="str">
        <f t="shared" si="9"/>
        <v>vis</v>
      </c>
      <c r="E77" s="60">
        <f>VLOOKUP(C77,Active!C$21:E$973,3,FALSE)</f>
        <v>11275.016234285811</v>
      </c>
      <c r="F77" s="15" t="s">
        <v>154</v>
      </c>
      <c r="G77" s="12" t="str">
        <f t="shared" si="10"/>
        <v>46616.443</v>
      </c>
      <c r="H77" s="8">
        <f t="shared" si="11"/>
        <v>11275</v>
      </c>
      <c r="I77" s="61" t="s">
        <v>490</v>
      </c>
      <c r="J77" s="62" t="s">
        <v>491</v>
      </c>
      <c r="K77" s="61">
        <v>11275</v>
      </c>
      <c r="L77" s="61" t="s">
        <v>440</v>
      </c>
      <c r="M77" s="62" t="s">
        <v>188</v>
      </c>
      <c r="N77" s="62"/>
      <c r="O77" s="63" t="s">
        <v>492</v>
      </c>
      <c r="P77" s="63" t="s">
        <v>463</v>
      </c>
    </row>
    <row r="78" spans="1:16" ht="12.75" customHeight="1" thickBot="1">
      <c r="A78" s="8" t="str">
        <f t="shared" si="6"/>
        <v> BRNO 28 </v>
      </c>
      <c r="B78" s="15" t="str">
        <f t="shared" si="7"/>
        <v>I</v>
      </c>
      <c r="C78" s="8">
        <f t="shared" si="8"/>
        <v>46616.446000000004</v>
      </c>
      <c r="D78" s="12" t="str">
        <f t="shared" si="9"/>
        <v>vis</v>
      </c>
      <c r="E78" s="60">
        <f>VLOOKUP(C78,Active!C$21:E$973,3,FALSE)</f>
        <v>11275.022385383978</v>
      </c>
      <c r="F78" s="15" t="s">
        <v>154</v>
      </c>
      <c r="G78" s="12" t="str">
        <f t="shared" si="10"/>
        <v>46616.446</v>
      </c>
      <c r="H78" s="8">
        <f t="shared" si="11"/>
        <v>11275</v>
      </c>
      <c r="I78" s="61" t="s">
        <v>493</v>
      </c>
      <c r="J78" s="62" t="s">
        <v>494</v>
      </c>
      <c r="K78" s="61">
        <v>11275</v>
      </c>
      <c r="L78" s="61" t="s">
        <v>208</v>
      </c>
      <c r="M78" s="62" t="s">
        <v>188</v>
      </c>
      <c r="N78" s="62"/>
      <c r="O78" s="63" t="s">
        <v>495</v>
      </c>
      <c r="P78" s="63" t="s">
        <v>463</v>
      </c>
    </row>
    <row r="79" spans="1:16" ht="12.75" customHeight="1" thickBot="1">
      <c r="A79" s="8" t="str">
        <f t="shared" si="6"/>
        <v> BRNO 28 </v>
      </c>
      <c r="B79" s="15" t="str">
        <f t="shared" si="7"/>
        <v>I</v>
      </c>
      <c r="C79" s="8">
        <f t="shared" si="8"/>
        <v>46616.451999999997</v>
      </c>
      <c r="D79" s="12" t="str">
        <f t="shared" si="9"/>
        <v>vis</v>
      </c>
      <c r="E79" s="60">
        <f>VLOOKUP(C79,Active!C$21:E$973,3,FALSE)</f>
        <v>11275.034687580284</v>
      </c>
      <c r="F79" s="15" t="s">
        <v>154</v>
      </c>
      <c r="G79" s="12" t="str">
        <f t="shared" si="10"/>
        <v>46616.452</v>
      </c>
      <c r="H79" s="8">
        <f t="shared" si="11"/>
        <v>11275</v>
      </c>
      <c r="I79" s="61" t="s">
        <v>496</v>
      </c>
      <c r="J79" s="62" t="s">
        <v>497</v>
      </c>
      <c r="K79" s="61">
        <v>11275</v>
      </c>
      <c r="L79" s="61" t="s">
        <v>218</v>
      </c>
      <c r="M79" s="62" t="s">
        <v>188</v>
      </c>
      <c r="N79" s="62"/>
      <c r="O79" s="63" t="s">
        <v>498</v>
      </c>
      <c r="P79" s="63" t="s">
        <v>463</v>
      </c>
    </row>
    <row r="80" spans="1:16" ht="12.75" customHeight="1" thickBot="1">
      <c r="A80" s="8" t="str">
        <f t="shared" si="6"/>
        <v> BBS 81 </v>
      </c>
      <c r="B80" s="15" t="str">
        <f t="shared" si="7"/>
        <v>I</v>
      </c>
      <c r="C80" s="8">
        <f t="shared" si="8"/>
        <v>46678.373</v>
      </c>
      <c r="D80" s="12" t="str">
        <f t="shared" si="9"/>
        <v>vis</v>
      </c>
      <c r="E80" s="60">
        <f>VLOOKUP(C80,Active!C$21:E$973,3,FALSE)</f>
        <v>11401.99540394046</v>
      </c>
      <c r="F80" s="15" t="s">
        <v>154</v>
      </c>
      <c r="G80" s="12" t="str">
        <f t="shared" si="10"/>
        <v>46678.373</v>
      </c>
      <c r="H80" s="8">
        <f t="shared" si="11"/>
        <v>11402</v>
      </c>
      <c r="I80" s="61" t="s">
        <v>499</v>
      </c>
      <c r="J80" s="62" t="s">
        <v>500</v>
      </c>
      <c r="K80" s="61">
        <v>11402</v>
      </c>
      <c r="L80" s="61" t="s">
        <v>245</v>
      </c>
      <c r="M80" s="62" t="s">
        <v>188</v>
      </c>
      <c r="N80" s="62"/>
      <c r="O80" s="63" t="s">
        <v>448</v>
      </c>
      <c r="P80" s="63" t="s">
        <v>471</v>
      </c>
    </row>
    <row r="81" spans="1:16" ht="12.75" customHeight="1" thickBot="1">
      <c r="A81" s="8" t="str">
        <f t="shared" si="6"/>
        <v> BBS 81 </v>
      </c>
      <c r="B81" s="15" t="str">
        <f t="shared" si="7"/>
        <v>I</v>
      </c>
      <c r="C81" s="8">
        <f t="shared" si="8"/>
        <v>46679.353000000003</v>
      </c>
      <c r="D81" s="12" t="str">
        <f t="shared" si="9"/>
        <v>vis</v>
      </c>
      <c r="E81" s="60">
        <f>VLOOKUP(C81,Active!C$21:E$973,3,FALSE)</f>
        <v>11404.004762672286</v>
      </c>
      <c r="F81" s="15" t="s">
        <v>154</v>
      </c>
      <c r="G81" s="12" t="str">
        <f t="shared" si="10"/>
        <v>46679.353</v>
      </c>
      <c r="H81" s="8">
        <f t="shared" si="11"/>
        <v>11404</v>
      </c>
      <c r="I81" s="61" t="s">
        <v>501</v>
      </c>
      <c r="J81" s="62" t="s">
        <v>502</v>
      </c>
      <c r="K81" s="61">
        <v>11404</v>
      </c>
      <c r="L81" s="61" t="s">
        <v>317</v>
      </c>
      <c r="M81" s="62" t="s">
        <v>188</v>
      </c>
      <c r="N81" s="62"/>
      <c r="O81" s="63" t="s">
        <v>295</v>
      </c>
      <c r="P81" s="63" t="s">
        <v>471</v>
      </c>
    </row>
    <row r="82" spans="1:16" ht="12.75" customHeight="1" thickBot="1">
      <c r="A82" s="8" t="str">
        <f t="shared" si="6"/>
        <v> BBS 83 </v>
      </c>
      <c r="B82" s="15" t="str">
        <f t="shared" si="7"/>
        <v>I</v>
      </c>
      <c r="C82" s="8">
        <f t="shared" si="8"/>
        <v>46890.53</v>
      </c>
      <c r="D82" s="12" t="str">
        <f t="shared" si="9"/>
        <v>vis</v>
      </c>
      <c r="E82" s="60">
        <f>VLOOKUP(C82,Active!C$21:E$973,3,FALSE)</f>
        <v>11836.9949146206</v>
      </c>
      <c r="F82" s="15" t="s">
        <v>154</v>
      </c>
      <c r="G82" s="12" t="str">
        <f t="shared" si="10"/>
        <v>46890.530</v>
      </c>
      <c r="H82" s="8">
        <f t="shared" si="11"/>
        <v>11837</v>
      </c>
      <c r="I82" s="61" t="s">
        <v>503</v>
      </c>
      <c r="J82" s="62" t="s">
        <v>504</v>
      </c>
      <c r="K82" s="61">
        <v>11837</v>
      </c>
      <c r="L82" s="61" t="s">
        <v>245</v>
      </c>
      <c r="M82" s="62" t="s">
        <v>188</v>
      </c>
      <c r="N82" s="62"/>
      <c r="O82" s="63" t="s">
        <v>295</v>
      </c>
      <c r="P82" s="63" t="s">
        <v>505</v>
      </c>
    </row>
    <row r="83" spans="1:16" ht="12.75" customHeight="1" thickBot="1">
      <c r="A83" s="8" t="str">
        <f t="shared" si="6"/>
        <v> BBS 84 </v>
      </c>
      <c r="B83" s="15" t="str">
        <f t="shared" si="7"/>
        <v>I</v>
      </c>
      <c r="C83" s="8">
        <f t="shared" si="8"/>
        <v>46972.47</v>
      </c>
      <c r="D83" s="12" t="str">
        <f t="shared" si="9"/>
        <v>vis</v>
      </c>
      <c r="E83" s="60">
        <f>VLOOKUP(C83,Active!C$21:E$973,3,FALSE)</f>
        <v>12005.001908993314</v>
      </c>
      <c r="F83" s="15" t="s">
        <v>154</v>
      </c>
      <c r="G83" s="12" t="str">
        <f t="shared" si="10"/>
        <v>46972.470</v>
      </c>
      <c r="H83" s="8">
        <f t="shared" si="11"/>
        <v>12005</v>
      </c>
      <c r="I83" s="61" t="s">
        <v>506</v>
      </c>
      <c r="J83" s="62" t="s">
        <v>507</v>
      </c>
      <c r="K83" s="61">
        <v>12005</v>
      </c>
      <c r="L83" s="61" t="s">
        <v>276</v>
      </c>
      <c r="M83" s="62" t="s">
        <v>188</v>
      </c>
      <c r="N83" s="62"/>
      <c r="O83" s="63" t="s">
        <v>295</v>
      </c>
      <c r="P83" s="63" t="s">
        <v>508</v>
      </c>
    </row>
    <row r="84" spans="1:16" ht="12.75" customHeight="1" thickBot="1">
      <c r="A84" s="8" t="str">
        <f t="shared" si="6"/>
        <v> BBS 85 </v>
      </c>
      <c r="B84" s="15" t="str">
        <f t="shared" si="7"/>
        <v>I</v>
      </c>
      <c r="C84" s="8">
        <f t="shared" si="8"/>
        <v>47054.411</v>
      </c>
      <c r="D84" s="12" t="str">
        <f t="shared" si="9"/>
        <v>vis</v>
      </c>
      <c r="E84" s="60">
        <f>VLOOKUP(C84,Active!C$21:E$973,3,FALSE)</f>
        <v>12173.010953732073</v>
      </c>
      <c r="F84" s="15" t="s">
        <v>154</v>
      </c>
      <c r="G84" s="12" t="str">
        <f t="shared" si="10"/>
        <v>47054.411</v>
      </c>
      <c r="H84" s="8">
        <f t="shared" si="11"/>
        <v>12173</v>
      </c>
      <c r="I84" s="61" t="s">
        <v>509</v>
      </c>
      <c r="J84" s="62" t="s">
        <v>510</v>
      </c>
      <c r="K84" s="61">
        <v>12173</v>
      </c>
      <c r="L84" s="61" t="s">
        <v>349</v>
      </c>
      <c r="M84" s="62" t="s">
        <v>188</v>
      </c>
      <c r="N84" s="62"/>
      <c r="O84" s="63" t="s">
        <v>295</v>
      </c>
      <c r="P84" s="63" t="s">
        <v>511</v>
      </c>
    </row>
    <row r="85" spans="1:16" ht="12.75" customHeight="1" thickBot="1">
      <c r="A85" s="8" t="str">
        <f t="shared" si="6"/>
        <v> BBS 86 </v>
      </c>
      <c r="B85" s="15" t="str">
        <f t="shared" si="7"/>
        <v>I</v>
      </c>
      <c r="C85" s="8">
        <f t="shared" si="8"/>
        <v>47078.307999999997</v>
      </c>
      <c r="D85" s="12" t="str">
        <f t="shared" si="9"/>
        <v>vis</v>
      </c>
      <c r="E85" s="60">
        <f>VLOOKUP(C85,Active!C$21:E$973,3,FALSE)</f>
        <v>12222.00855129766</v>
      </c>
      <c r="F85" s="15" t="s">
        <v>154</v>
      </c>
      <c r="G85" s="12" t="str">
        <f t="shared" si="10"/>
        <v>47078.308</v>
      </c>
      <c r="H85" s="8">
        <f t="shared" si="11"/>
        <v>12222</v>
      </c>
      <c r="I85" s="61" t="s">
        <v>512</v>
      </c>
      <c r="J85" s="62" t="s">
        <v>513</v>
      </c>
      <c r="K85" s="61">
        <v>12222</v>
      </c>
      <c r="L85" s="61" t="s">
        <v>268</v>
      </c>
      <c r="M85" s="62" t="s">
        <v>188</v>
      </c>
      <c r="N85" s="62"/>
      <c r="O85" s="63" t="s">
        <v>295</v>
      </c>
      <c r="P85" s="63" t="s">
        <v>514</v>
      </c>
    </row>
    <row r="86" spans="1:16" ht="12.75" customHeight="1" thickBot="1">
      <c r="A86" s="8" t="str">
        <f t="shared" si="6"/>
        <v> BBS 88 </v>
      </c>
      <c r="B86" s="15" t="str">
        <f t="shared" si="7"/>
        <v>I</v>
      </c>
      <c r="C86" s="8">
        <f t="shared" si="8"/>
        <v>47330.463000000003</v>
      </c>
      <c r="D86" s="12" t="str">
        <f t="shared" si="9"/>
        <v>vis</v>
      </c>
      <c r="E86" s="60">
        <f>VLOOKUP(C86,Active!C$21:E$973,3,FALSE)</f>
        <v>12739.018603360772</v>
      </c>
      <c r="F86" s="15" t="s">
        <v>154</v>
      </c>
      <c r="G86" s="12" t="str">
        <f t="shared" si="10"/>
        <v>47330.463</v>
      </c>
      <c r="H86" s="8">
        <f t="shared" si="11"/>
        <v>12739</v>
      </c>
      <c r="I86" s="61" t="s">
        <v>515</v>
      </c>
      <c r="J86" s="62" t="s">
        <v>516</v>
      </c>
      <c r="K86" s="61">
        <v>12739</v>
      </c>
      <c r="L86" s="61" t="s">
        <v>225</v>
      </c>
      <c r="M86" s="62" t="s">
        <v>188</v>
      </c>
      <c r="N86" s="62"/>
      <c r="O86" s="63" t="s">
        <v>295</v>
      </c>
      <c r="P86" s="63" t="s">
        <v>517</v>
      </c>
    </row>
    <row r="87" spans="1:16" ht="12.75" customHeight="1" thickBot="1">
      <c r="A87" s="8" t="str">
        <f t="shared" si="6"/>
        <v> BRNO 30 </v>
      </c>
      <c r="B87" s="15" t="str">
        <f t="shared" si="7"/>
        <v>I</v>
      </c>
      <c r="C87" s="8">
        <f t="shared" si="8"/>
        <v>47371.421000000002</v>
      </c>
      <c r="D87" s="12" t="str">
        <f t="shared" si="9"/>
        <v>vis</v>
      </c>
      <c r="E87" s="60">
        <f>VLOOKUP(C87,Active!C$21:E$973,3,FALSE)</f>
        <v>12822.997496154489</v>
      </c>
      <c r="F87" s="15" t="s">
        <v>154</v>
      </c>
      <c r="G87" s="12" t="str">
        <f t="shared" si="10"/>
        <v>47371.421</v>
      </c>
      <c r="H87" s="8">
        <f t="shared" si="11"/>
        <v>12823</v>
      </c>
      <c r="I87" s="61" t="s">
        <v>518</v>
      </c>
      <c r="J87" s="62" t="s">
        <v>519</v>
      </c>
      <c r="K87" s="61">
        <v>12823</v>
      </c>
      <c r="L87" s="61" t="s">
        <v>255</v>
      </c>
      <c r="M87" s="62" t="s">
        <v>188</v>
      </c>
      <c r="N87" s="62"/>
      <c r="O87" s="63" t="s">
        <v>520</v>
      </c>
      <c r="P87" s="63" t="s">
        <v>474</v>
      </c>
    </row>
    <row r="88" spans="1:16" ht="12.75" customHeight="1" thickBot="1">
      <c r="A88" s="8" t="str">
        <f t="shared" si="6"/>
        <v> BRNO 30 </v>
      </c>
      <c r="B88" s="15" t="str">
        <f t="shared" si="7"/>
        <v>I</v>
      </c>
      <c r="C88" s="8">
        <f t="shared" si="8"/>
        <v>47391.415999999997</v>
      </c>
      <c r="D88" s="12" t="str">
        <f t="shared" si="9"/>
        <v>vis</v>
      </c>
      <c r="E88" s="60">
        <f>VLOOKUP(C88,Active!C$21:E$973,3,FALSE)</f>
        <v>12863.994565381747</v>
      </c>
      <c r="F88" s="15" t="s">
        <v>154</v>
      </c>
      <c r="G88" s="12" t="str">
        <f t="shared" si="10"/>
        <v>47391.416</v>
      </c>
      <c r="H88" s="8">
        <f t="shared" si="11"/>
        <v>12864</v>
      </c>
      <c r="I88" s="61" t="s">
        <v>521</v>
      </c>
      <c r="J88" s="62" t="s">
        <v>522</v>
      </c>
      <c r="K88" s="61">
        <v>12864</v>
      </c>
      <c r="L88" s="61" t="s">
        <v>155</v>
      </c>
      <c r="M88" s="62" t="s">
        <v>188</v>
      </c>
      <c r="N88" s="62"/>
      <c r="O88" s="63" t="s">
        <v>520</v>
      </c>
      <c r="P88" s="63" t="s">
        <v>474</v>
      </c>
    </row>
    <row r="89" spans="1:16" ht="12.75" customHeight="1" thickBot="1">
      <c r="A89" s="8" t="str">
        <f t="shared" si="6"/>
        <v> BRNO 30 </v>
      </c>
      <c r="B89" s="15" t="str">
        <f t="shared" si="7"/>
        <v>I</v>
      </c>
      <c r="C89" s="8">
        <f t="shared" si="8"/>
        <v>47391.421000000002</v>
      </c>
      <c r="D89" s="12" t="str">
        <f t="shared" si="9"/>
        <v>vis</v>
      </c>
      <c r="E89" s="60">
        <f>VLOOKUP(C89,Active!C$21:E$973,3,FALSE)</f>
        <v>12864.00481721202</v>
      </c>
      <c r="F89" s="15" t="s">
        <v>154</v>
      </c>
      <c r="G89" s="12" t="str">
        <f t="shared" si="10"/>
        <v>47391.421</v>
      </c>
      <c r="H89" s="8">
        <f t="shared" si="11"/>
        <v>12864</v>
      </c>
      <c r="I89" s="61" t="s">
        <v>523</v>
      </c>
      <c r="J89" s="62" t="s">
        <v>524</v>
      </c>
      <c r="K89" s="61">
        <v>12864</v>
      </c>
      <c r="L89" s="61" t="s">
        <v>317</v>
      </c>
      <c r="M89" s="62" t="s">
        <v>188</v>
      </c>
      <c r="N89" s="62"/>
      <c r="O89" s="63" t="s">
        <v>525</v>
      </c>
      <c r="P89" s="63" t="s">
        <v>474</v>
      </c>
    </row>
    <row r="90" spans="1:16" ht="12.75" customHeight="1" thickBot="1">
      <c r="A90" s="8" t="str">
        <f t="shared" si="6"/>
        <v> BBS 89 </v>
      </c>
      <c r="B90" s="15" t="str">
        <f t="shared" si="7"/>
        <v>I</v>
      </c>
      <c r="C90" s="8">
        <f t="shared" si="8"/>
        <v>47412.394</v>
      </c>
      <c r="D90" s="12" t="str">
        <f t="shared" si="9"/>
        <v>vis</v>
      </c>
      <c r="E90" s="60">
        <f>VLOOKUP(C90,Active!C$21:E$973,3,FALSE)</f>
        <v>12907.007144438998</v>
      </c>
      <c r="F90" s="15" t="s">
        <v>154</v>
      </c>
      <c r="G90" s="12" t="str">
        <f t="shared" si="10"/>
        <v>47412.394</v>
      </c>
      <c r="H90" s="8">
        <f t="shared" si="11"/>
        <v>12907</v>
      </c>
      <c r="I90" s="61" t="s">
        <v>526</v>
      </c>
      <c r="J90" s="62" t="s">
        <v>527</v>
      </c>
      <c r="K90" s="61">
        <v>12907</v>
      </c>
      <c r="L90" s="61" t="s">
        <v>327</v>
      </c>
      <c r="M90" s="62" t="s">
        <v>188</v>
      </c>
      <c r="N90" s="62"/>
      <c r="O90" s="63" t="s">
        <v>295</v>
      </c>
      <c r="P90" s="63" t="s">
        <v>528</v>
      </c>
    </row>
    <row r="91" spans="1:16" ht="12.75" customHeight="1" thickBot="1">
      <c r="A91" s="8" t="str">
        <f t="shared" si="6"/>
        <v> BBS 91 </v>
      </c>
      <c r="B91" s="15" t="str">
        <f t="shared" si="7"/>
        <v>I</v>
      </c>
      <c r="C91" s="8">
        <f t="shared" si="8"/>
        <v>47624.55</v>
      </c>
      <c r="D91" s="12" t="str">
        <f t="shared" si="9"/>
        <v>vis</v>
      </c>
      <c r="E91" s="60">
        <f>VLOOKUP(C91,Active!C$21:E$973,3,FALSE)</f>
        <v>13342.004604753092</v>
      </c>
      <c r="F91" s="15" t="s">
        <v>154</v>
      </c>
      <c r="G91" s="12" t="str">
        <f t="shared" si="10"/>
        <v>47624.550</v>
      </c>
      <c r="H91" s="8">
        <f t="shared" si="11"/>
        <v>13342</v>
      </c>
      <c r="I91" s="61" t="s">
        <v>529</v>
      </c>
      <c r="J91" s="62" t="s">
        <v>530</v>
      </c>
      <c r="K91" s="61">
        <v>13342</v>
      </c>
      <c r="L91" s="61" t="s">
        <v>317</v>
      </c>
      <c r="M91" s="62" t="s">
        <v>188</v>
      </c>
      <c r="N91" s="62"/>
      <c r="O91" s="63" t="s">
        <v>295</v>
      </c>
      <c r="P91" s="63" t="s">
        <v>531</v>
      </c>
    </row>
    <row r="92" spans="1:16" ht="12.75" customHeight="1" thickBot="1">
      <c r="A92" s="8" t="str">
        <f t="shared" si="6"/>
        <v> BBS 92 </v>
      </c>
      <c r="B92" s="15" t="str">
        <f t="shared" si="7"/>
        <v>I</v>
      </c>
      <c r="C92" s="8">
        <f t="shared" si="8"/>
        <v>47649.423000000003</v>
      </c>
      <c r="D92" s="12" t="str">
        <f t="shared" si="9"/>
        <v>vis</v>
      </c>
      <c r="E92" s="60">
        <f>VLOOKUP(C92,Active!C$21:E$973,3,FALSE)</f>
        <v>13393.003359586291</v>
      </c>
      <c r="F92" s="15" t="s">
        <v>154</v>
      </c>
      <c r="G92" s="12" t="str">
        <f t="shared" si="10"/>
        <v>47649.423</v>
      </c>
      <c r="H92" s="8">
        <f t="shared" si="11"/>
        <v>13393</v>
      </c>
      <c r="I92" s="61" t="s">
        <v>532</v>
      </c>
      <c r="J92" s="62" t="s">
        <v>533</v>
      </c>
      <c r="K92" s="61">
        <v>13393</v>
      </c>
      <c r="L92" s="61" t="s">
        <v>317</v>
      </c>
      <c r="M92" s="62" t="s">
        <v>188</v>
      </c>
      <c r="N92" s="62"/>
      <c r="O92" s="63" t="s">
        <v>295</v>
      </c>
      <c r="P92" s="63" t="s">
        <v>454</v>
      </c>
    </row>
    <row r="93" spans="1:16" ht="12.75" customHeight="1" thickBot="1">
      <c r="A93" s="8" t="str">
        <f t="shared" si="6"/>
        <v> BBS 95 </v>
      </c>
      <c r="B93" s="15" t="str">
        <f t="shared" si="7"/>
        <v>I</v>
      </c>
      <c r="C93" s="8">
        <f t="shared" si="8"/>
        <v>48001.555</v>
      </c>
      <c r="D93" s="12" t="str">
        <f t="shared" si="9"/>
        <v>vis</v>
      </c>
      <c r="E93" s="60">
        <f>VLOOKUP(C93,Active!C$21:E$973,3,FALSE)</f>
        <v>14115.002858517832</v>
      </c>
      <c r="F93" s="15" t="s">
        <v>154</v>
      </c>
      <c r="G93" s="12" t="str">
        <f t="shared" si="10"/>
        <v>48001.555</v>
      </c>
      <c r="H93" s="8">
        <f t="shared" si="11"/>
        <v>14115</v>
      </c>
      <c r="I93" s="61" t="s">
        <v>534</v>
      </c>
      <c r="J93" s="62" t="s">
        <v>535</v>
      </c>
      <c r="K93" s="61">
        <v>14115</v>
      </c>
      <c r="L93" s="61" t="s">
        <v>276</v>
      </c>
      <c r="M93" s="62" t="s">
        <v>188</v>
      </c>
      <c r="N93" s="62"/>
      <c r="O93" s="63" t="s">
        <v>295</v>
      </c>
      <c r="P93" s="63" t="s">
        <v>536</v>
      </c>
    </row>
    <row r="94" spans="1:16" ht="12.75" customHeight="1" thickBot="1">
      <c r="A94" s="8" t="str">
        <f t="shared" si="6"/>
        <v> BBS 96 </v>
      </c>
      <c r="B94" s="15" t="str">
        <f t="shared" si="7"/>
        <v>I</v>
      </c>
      <c r="C94" s="8">
        <f t="shared" si="8"/>
        <v>48148.357000000004</v>
      </c>
      <c r="D94" s="12" t="str">
        <f t="shared" si="9"/>
        <v>vis</v>
      </c>
      <c r="E94" s="60">
        <f>VLOOKUP(C94,Active!C$21:E$973,3,FALSE)</f>
        <v>14416.000695812229</v>
      </c>
      <c r="F94" s="15" t="s">
        <v>154</v>
      </c>
      <c r="G94" s="12" t="str">
        <f t="shared" si="10"/>
        <v>48148.357</v>
      </c>
      <c r="H94" s="8">
        <f t="shared" si="11"/>
        <v>14416</v>
      </c>
      <c r="I94" s="61" t="s">
        <v>537</v>
      </c>
      <c r="J94" s="62" t="s">
        <v>538</v>
      </c>
      <c r="K94" s="61">
        <v>14416</v>
      </c>
      <c r="L94" s="61" t="s">
        <v>283</v>
      </c>
      <c r="M94" s="62" t="s">
        <v>188</v>
      </c>
      <c r="N94" s="62"/>
      <c r="O94" s="63" t="s">
        <v>295</v>
      </c>
      <c r="P94" s="63" t="s">
        <v>539</v>
      </c>
    </row>
    <row r="95" spans="1:16" ht="12.75" customHeight="1" thickBot="1">
      <c r="A95" s="8" t="str">
        <f t="shared" si="6"/>
        <v> BBS 97 </v>
      </c>
      <c r="B95" s="15" t="str">
        <f t="shared" si="7"/>
        <v>I</v>
      </c>
      <c r="C95" s="8">
        <f t="shared" si="8"/>
        <v>48359.542000000001</v>
      </c>
      <c r="D95" s="12" t="str">
        <f t="shared" si="9"/>
        <v>vis</v>
      </c>
      <c r="E95" s="60">
        <f>VLOOKUP(C95,Active!C$21:E$973,3,FALSE)</f>
        <v>14849.00725068897</v>
      </c>
      <c r="F95" s="15" t="s">
        <v>154</v>
      </c>
      <c r="G95" s="12" t="str">
        <f t="shared" si="10"/>
        <v>48359.542</v>
      </c>
      <c r="H95" s="8">
        <f t="shared" si="11"/>
        <v>14849</v>
      </c>
      <c r="I95" s="61" t="s">
        <v>540</v>
      </c>
      <c r="J95" s="62" t="s">
        <v>541</v>
      </c>
      <c r="K95" s="61">
        <v>14849</v>
      </c>
      <c r="L95" s="61" t="s">
        <v>268</v>
      </c>
      <c r="M95" s="62" t="s">
        <v>188</v>
      </c>
      <c r="N95" s="62"/>
      <c r="O95" s="63" t="s">
        <v>295</v>
      </c>
      <c r="P95" s="63" t="s">
        <v>542</v>
      </c>
    </row>
    <row r="96" spans="1:16" ht="12.75" customHeight="1" thickBot="1">
      <c r="A96" s="8" t="str">
        <f t="shared" si="6"/>
        <v> BBS 98 </v>
      </c>
      <c r="B96" s="15" t="str">
        <f t="shared" si="7"/>
        <v>I</v>
      </c>
      <c r="C96" s="8">
        <f t="shared" si="8"/>
        <v>48419.540999999997</v>
      </c>
      <c r="D96" s="12" t="str">
        <f t="shared" si="9"/>
        <v>vis</v>
      </c>
      <c r="E96" s="60">
        <f>VLOOKUP(C96,Active!C$21:E$973,3,FALSE)</f>
        <v>14972.027163495504</v>
      </c>
      <c r="F96" s="15" t="s">
        <v>154</v>
      </c>
      <c r="G96" s="12" t="str">
        <f t="shared" si="10"/>
        <v>48419.541</v>
      </c>
      <c r="H96" s="8">
        <f t="shared" si="11"/>
        <v>14972</v>
      </c>
      <c r="I96" s="61" t="s">
        <v>543</v>
      </c>
      <c r="J96" s="62" t="s">
        <v>544</v>
      </c>
      <c r="K96" s="61">
        <v>14972</v>
      </c>
      <c r="L96" s="61" t="s">
        <v>193</v>
      </c>
      <c r="M96" s="62" t="s">
        <v>188</v>
      </c>
      <c r="N96" s="62"/>
      <c r="O96" s="63" t="s">
        <v>295</v>
      </c>
      <c r="P96" s="63" t="s">
        <v>545</v>
      </c>
    </row>
    <row r="97" spans="1:16" ht="12.75" customHeight="1" thickBot="1">
      <c r="A97" s="8" t="str">
        <f t="shared" si="6"/>
        <v> BRNO 31 </v>
      </c>
      <c r="B97" s="15" t="str">
        <f t="shared" si="7"/>
        <v>I</v>
      </c>
      <c r="C97" s="8">
        <f t="shared" si="8"/>
        <v>48423.438000000002</v>
      </c>
      <c r="D97" s="12" t="str">
        <f t="shared" si="9"/>
        <v>vis</v>
      </c>
      <c r="E97" s="60">
        <f>VLOOKUP(C97,Active!C$21:E$973,3,FALSE)</f>
        <v>14980.017440003574</v>
      </c>
      <c r="F97" s="15" t="s">
        <v>154</v>
      </c>
      <c r="G97" s="12" t="str">
        <f t="shared" si="10"/>
        <v>48423.438</v>
      </c>
      <c r="H97" s="8">
        <f t="shared" si="11"/>
        <v>14980</v>
      </c>
      <c r="I97" s="61" t="s">
        <v>546</v>
      </c>
      <c r="J97" s="62" t="s">
        <v>547</v>
      </c>
      <c r="K97" s="61">
        <v>14980</v>
      </c>
      <c r="L97" s="61" t="s">
        <v>225</v>
      </c>
      <c r="M97" s="62" t="s">
        <v>188</v>
      </c>
      <c r="N97" s="62"/>
      <c r="O97" s="63" t="s">
        <v>462</v>
      </c>
      <c r="P97" s="63" t="s">
        <v>548</v>
      </c>
    </row>
    <row r="98" spans="1:16" ht="12.75" customHeight="1" thickBot="1">
      <c r="A98" s="8" t="str">
        <f t="shared" si="6"/>
        <v> BRNO 31 </v>
      </c>
      <c r="B98" s="15" t="str">
        <f t="shared" si="7"/>
        <v>I</v>
      </c>
      <c r="C98" s="8">
        <f t="shared" si="8"/>
        <v>48484.400999999998</v>
      </c>
      <c r="D98" s="12" t="str">
        <f t="shared" si="9"/>
        <v>vis</v>
      </c>
      <c r="E98" s="60">
        <f>VLOOKUP(C98,Active!C$21:E$973,3,FALSE)</f>
        <v>15105.013905685082</v>
      </c>
      <c r="F98" s="15" t="s">
        <v>154</v>
      </c>
      <c r="G98" s="12" t="str">
        <f t="shared" si="10"/>
        <v>48484.401</v>
      </c>
      <c r="H98" s="8">
        <f t="shared" si="11"/>
        <v>15105</v>
      </c>
      <c r="I98" s="61" t="s">
        <v>549</v>
      </c>
      <c r="J98" s="62" t="s">
        <v>550</v>
      </c>
      <c r="K98" s="61">
        <v>15105</v>
      </c>
      <c r="L98" s="61" t="s">
        <v>265</v>
      </c>
      <c r="M98" s="62" t="s">
        <v>188</v>
      </c>
      <c r="N98" s="62"/>
      <c r="O98" s="63" t="s">
        <v>551</v>
      </c>
      <c r="P98" s="63" t="s">
        <v>548</v>
      </c>
    </row>
    <row r="99" spans="1:16" ht="12.75" customHeight="1" thickBot="1">
      <c r="A99" s="8" t="str">
        <f t="shared" si="6"/>
        <v> BRNO 31 </v>
      </c>
      <c r="B99" s="15" t="str">
        <f t="shared" si="7"/>
        <v>I</v>
      </c>
      <c r="C99" s="8">
        <f t="shared" si="8"/>
        <v>48484.406999999999</v>
      </c>
      <c r="D99" s="12" t="str">
        <f t="shared" si="9"/>
        <v>vis</v>
      </c>
      <c r="E99" s="60">
        <f>VLOOKUP(C99,Active!C$21:E$973,3,FALSE)</f>
        <v>15105.026207881403</v>
      </c>
      <c r="F99" s="15" t="s">
        <v>154</v>
      </c>
      <c r="G99" s="12" t="str">
        <f t="shared" si="10"/>
        <v>48484.407</v>
      </c>
      <c r="H99" s="8">
        <f t="shared" si="11"/>
        <v>15105</v>
      </c>
      <c r="I99" s="61" t="s">
        <v>552</v>
      </c>
      <c r="J99" s="62" t="s">
        <v>553</v>
      </c>
      <c r="K99" s="61">
        <v>15105</v>
      </c>
      <c r="L99" s="61" t="s">
        <v>193</v>
      </c>
      <c r="M99" s="62" t="s">
        <v>188</v>
      </c>
      <c r="N99" s="62"/>
      <c r="O99" s="63" t="s">
        <v>554</v>
      </c>
      <c r="P99" s="63" t="s">
        <v>548</v>
      </c>
    </row>
    <row r="100" spans="1:16" ht="12.75" customHeight="1" thickBot="1">
      <c r="A100" s="8" t="str">
        <f t="shared" si="6"/>
        <v> BRNO 31 </v>
      </c>
      <c r="B100" s="15" t="str">
        <f t="shared" si="7"/>
        <v>I</v>
      </c>
      <c r="C100" s="8">
        <f t="shared" si="8"/>
        <v>48502.432999999997</v>
      </c>
      <c r="D100" s="12" t="str">
        <f t="shared" si="9"/>
        <v>vis</v>
      </c>
      <c r="E100" s="60">
        <f>VLOOKUP(C100,Active!C$21:E$973,3,FALSE)</f>
        <v>15141.986106350552</v>
      </c>
      <c r="F100" s="15" t="s">
        <v>154</v>
      </c>
      <c r="G100" s="12" t="str">
        <f t="shared" si="10"/>
        <v>48502.433</v>
      </c>
      <c r="H100" s="8">
        <f t="shared" si="11"/>
        <v>15142</v>
      </c>
      <c r="I100" s="61" t="s">
        <v>555</v>
      </c>
      <c r="J100" s="62" t="s">
        <v>556</v>
      </c>
      <c r="K100" s="61">
        <v>15142</v>
      </c>
      <c r="L100" s="61" t="s">
        <v>242</v>
      </c>
      <c r="M100" s="62" t="s">
        <v>188</v>
      </c>
      <c r="N100" s="62"/>
      <c r="O100" s="63" t="s">
        <v>557</v>
      </c>
      <c r="P100" s="63" t="s">
        <v>548</v>
      </c>
    </row>
    <row r="101" spans="1:16" ht="12.75" customHeight="1" thickBot="1">
      <c r="A101" s="8" t="str">
        <f t="shared" si="6"/>
        <v> BRNO 31 </v>
      </c>
      <c r="B101" s="15" t="str">
        <f t="shared" si="7"/>
        <v>I</v>
      </c>
      <c r="C101" s="8">
        <f t="shared" si="8"/>
        <v>48502.438000000002</v>
      </c>
      <c r="D101" s="12" t="str">
        <f t="shared" si="9"/>
        <v>vis</v>
      </c>
      <c r="E101" s="60">
        <f>VLOOKUP(C101,Active!C$21:E$973,3,FALSE)</f>
        <v>15141.996358180826</v>
      </c>
      <c r="F101" s="15" t="s">
        <v>154</v>
      </c>
      <c r="G101" s="12" t="str">
        <f t="shared" si="10"/>
        <v>48502.438</v>
      </c>
      <c r="H101" s="8">
        <f t="shared" si="11"/>
        <v>15142</v>
      </c>
      <c r="I101" s="61" t="s">
        <v>558</v>
      </c>
      <c r="J101" s="62" t="s">
        <v>559</v>
      </c>
      <c r="K101" s="61">
        <v>15142</v>
      </c>
      <c r="L101" s="61" t="s">
        <v>245</v>
      </c>
      <c r="M101" s="62" t="s">
        <v>188</v>
      </c>
      <c r="N101" s="62"/>
      <c r="O101" s="63" t="s">
        <v>560</v>
      </c>
      <c r="P101" s="63" t="s">
        <v>548</v>
      </c>
    </row>
    <row r="102" spans="1:16" ht="12.75" customHeight="1" thickBot="1">
      <c r="A102" s="8" t="str">
        <f t="shared" si="6"/>
        <v> BBS 100 </v>
      </c>
      <c r="B102" s="15" t="str">
        <f t="shared" si="7"/>
        <v>I</v>
      </c>
      <c r="C102" s="8">
        <f t="shared" si="8"/>
        <v>48691.675999999999</v>
      </c>
      <c r="D102" s="12" t="str">
        <f t="shared" si="9"/>
        <v>vis</v>
      </c>
      <c r="E102" s="60">
        <f>VLOOKUP(C102,Active!C$21:E$973,3,FALSE)</f>
        <v>15530.003529295083</v>
      </c>
      <c r="F102" s="15" t="s">
        <v>154</v>
      </c>
      <c r="G102" s="12" t="str">
        <f t="shared" si="10"/>
        <v>48691.676</v>
      </c>
      <c r="H102" s="8">
        <f t="shared" si="11"/>
        <v>15530</v>
      </c>
      <c r="I102" s="61" t="s">
        <v>561</v>
      </c>
      <c r="J102" s="62" t="s">
        <v>562</v>
      </c>
      <c r="K102" s="61">
        <v>15530</v>
      </c>
      <c r="L102" s="61" t="s">
        <v>317</v>
      </c>
      <c r="M102" s="62" t="s">
        <v>188</v>
      </c>
      <c r="N102" s="62"/>
      <c r="O102" s="63" t="s">
        <v>295</v>
      </c>
      <c r="P102" s="63" t="s">
        <v>563</v>
      </c>
    </row>
    <row r="103" spans="1:16" ht="12.75" customHeight="1" thickBot="1">
      <c r="A103" s="8" t="str">
        <f t="shared" si="6"/>
        <v> BBS 101 </v>
      </c>
      <c r="B103" s="15" t="str">
        <f t="shared" si="7"/>
        <v>I</v>
      </c>
      <c r="C103" s="8">
        <f t="shared" si="8"/>
        <v>48761.411</v>
      </c>
      <c r="D103" s="12" t="str">
        <f t="shared" si="9"/>
        <v>vis</v>
      </c>
      <c r="E103" s="60">
        <f>VLOOKUP(C103,Active!C$21:E$973,3,FALSE)</f>
        <v>15672.985805992435</v>
      </c>
      <c r="F103" s="15" t="s">
        <v>154</v>
      </c>
      <c r="G103" s="12" t="str">
        <f t="shared" si="10"/>
        <v>48761.411</v>
      </c>
      <c r="H103" s="8">
        <f t="shared" si="11"/>
        <v>15673</v>
      </c>
      <c r="I103" s="61" t="s">
        <v>564</v>
      </c>
      <c r="J103" s="62" t="s">
        <v>565</v>
      </c>
      <c r="K103" s="61">
        <v>15673</v>
      </c>
      <c r="L103" s="61" t="s">
        <v>242</v>
      </c>
      <c r="M103" s="62" t="s">
        <v>188</v>
      </c>
      <c r="N103" s="62"/>
      <c r="O103" s="63" t="s">
        <v>295</v>
      </c>
      <c r="P103" s="63" t="s">
        <v>566</v>
      </c>
    </row>
    <row r="104" spans="1:16" ht="12.75" customHeight="1" thickBot="1">
      <c r="A104" s="8" t="str">
        <f t="shared" si="6"/>
        <v> BBS 102 </v>
      </c>
      <c r="B104" s="15" t="str">
        <f t="shared" si="7"/>
        <v>I</v>
      </c>
      <c r="C104" s="8">
        <f t="shared" si="8"/>
        <v>48883.35</v>
      </c>
      <c r="D104" s="12" t="str">
        <f t="shared" si="9"/>
        <v>vis</v>
      </c>
      <c r="E104" s="60">
        <f>VLOOKUP(C104,Active!C$21:E$973,3,FALSE)</f>
        <v>15923.005392114152</v>
      </c>
      <c r="F104" s="15" t="s">
        <v>154</v>
      </c>
      <c r="G104" s="12" t="str">
        <f t="shared" si="10"/>
        <v>48883.350</v>
      </c>
      <c r="H104" s="8">
        <f t="shared" si="11"/>
        <v>15923</v>
      </c>
      <c r="I104" s="61" t="s">
        <v>567</v>
      </c>
      <c r="J104" s="62" t="s">
        <v>568</v>
      </c>
      <c r="K104" s="61">
        <v>15923</v>
      </c>
      <c r="L104" s="61" t="s">
        <v>327</v>
      </c>
      <c r="M104" s="62" t="s">
        <v>188</v>
      </c>
      <c r="N104" s="62"/>
      <c r="O104" s="63" t="s">
        <v>295</v>
      </c>
      <c r="P104" s="63" t="s">
        <v>569</v>
      </c>
    </row>
    <row r="105" spans="1:16" ht="12.75" customHeight="1" thickBot="1">
      <c r="A105" s="8" t="str">
        <f t="shared" si="6"/>
        <v> BBS 104 </v>
      </c>
      <c r="B105" s="15" t="str">
        <f t="shared" si="7"/>
        <v>I</v>
      </c>
      <c r="C105" s="8">
        <f t="shared" si="8"/>
        <v>49133.555</v>
      </c>
      <c r="D105" s="12" t="str">
        <f t="shared" si="9"/>
        <v>vis</v>
      </c>
      <c r="E105" s="60">
        <f>VLOOKUP(C105,Active!C$21:E$973,3,FALSE)</f>
        <v>16436.017230374146</v>
      </c>
      <c r="F105" s="15" t="s">
        <v>154</v>
      </c>
      <c r="G105" s="12" t="str">
        <f t="shared" si="10"/>
        <v>49133.555</v>
      </c>
      <c r="H105" s="8">
        <f t="shared" si="11"/>
        <v>16436</v>
      </c>
      <c r="I105" s="61" t="s">
        <v>570</v>
      </c>
      <c r="J105" s="62" t="s">
        <v>571</v>
      </c>
      <c r="K105" s="61">
        <v>16436</v>
      </c>
      <c r="L105" s="61" t="s">
        <v>440</v>
      </c>
      <c r="M105" s="62" t="s">
        <v>188</v>
      </c>
      <c r="N105" s="62"/>
      <c r="O105" s="63" t="s">
        <v>295</v>
      </c>
      <c r="P105" s="63" t="s">
        <v>572</v>
      </c>
    </row>
    <row r="106" spans="1:16" ht="12.75" customHeight="1" thickBot="1">
      <c r="A106" s="8" t="str">
        <f t="shared" si="6"/>
        <v> BBS 104 </v>
      </c>
      <c r="B106" s="15" t="str">
        <f t="shared" si="7"/>
        <v>I</v>
      </c>
      <c r="C106" s="8">
        <f t="shared" si="8"/>
        <v>49157.463000000003</v>
      </c>
      <c r="D106" s="12" t="str">
        <f t="shared" si="9"/>
        <v>vis</v>
      </c>
      <c r="E106" s="60">
        <f>VLOOKUP(C106,Active!C$21:E$973,3,FALSE)</f>
        <v>16485.037381966325</v>
      </c>
      <c r="F106" s="15" t="s">
        <v>154</v>
      </c>
      <c r="G106" s="12" t="str">
        <f t="shared" si="10"/>
        <v>49157.463</v>
      </c>
      <c r="H106" s="8">
        <f t="shared" si="11"/>
        <v>16485</v>
      </c>
      <c r="I106" s="61" t="s">
        <v>573</v>
      </c>
      <c r="J106" s="62" t="s">
        <v>574</v>
      </c>
      <c r="K106" s="61">
        <v>16485</v>
      </c>
      <c r="L106" s="61" t="s">
        <v>437</v>
      </c>
      <c r="M106" s="62" t="s">
        <v>188</v>
      </c>
      <c r="N106" s="62"/>
      <c r="O106" s="63" t="s">
        <v>575</v>
      </c>
      <c r="P106" s="63" t="s">
        <v>572</v>
      </c>
    </row>
    <row r="107" spans="1:16" ht="12.75" customHeight="1" thickBot="1">
      <c r="A107" s="8" t="str">
        <f t="shared" si="6"/>
        <v> BBS 104 </v>
      </c>
      <c r="B107" s="15" t="str">
        <f t="shared" si="7"/>
        <v>I</v>
      </c>
      <c r="C107" s="8">
        <f t="shared" si="8"/>
        <v>49176.480000000003</v>
      </c>
      <c r="D107" s="12" t="str">
        <f t="shared" si="9"/>
        <v>vis</v>
      </c>
      <c r="E107" s="60">
        <f>VLOOKUP(C107,Active!C$21:E$973,3,FALSE)</f>
        <v>16524.029193193881</v>
      </c>
      <c r="F107" s="15" t="s">
        <v>154</v>
      </c>
      <c r="G107" s="12" t="str">
        <f t="shared" si="10"/>
        <v>49176.480</v>
      </c>
      <c r="H107" s="8">
        <f t="shared" si="11"/>
        <v>16524</v>
      </c>
      <c r="I107" s="61" t="s">
        <v>576</v>
      </c>
      <c r="J107" s="62" t="s">
        <v>577</v>
      </c>
      <c r="K107" s="61">
        <v>16524</v>
      </c>
      <c r="L107" s="61" t="s">
        <v>198</v>
      </c>
      <c r="M107" s="62" t="s">
        <v>188</v>
      </c>
      <c r="N107" s="62"/>
      <c r="O107" s="63" t="s">
        <v>575</v>
      </c>
      <c r="P107" s="63" t="s">
        <v>572</v>
      </c>
    </row>
    <row r="108" spans="1:16" ht="12.75" customHeight="1" thickBot="1">
      <c r="A108" s="8" t="str">
        <f t="shared" si="6"/>
        <v> BRNO 31 </v>
      </c>
      <c r="B108" s="15" t="str">
        <f t="shared" si="7"/>
        <v>I</v>
      </c>
      <c r="C108" s="8">
        <f t="shared" si="8"/>
        <v>49217.447</v>
      </c>
      <c r="D108" s="12" t="str">
        <f t="shared" si="9"/>
        <v>vis</v>
      </c>
      <c r="E108" s="60">
        <f>VLOOKUP(C108,Active!C$21:E$973,3,FALSE)</f>
        <v>16608.026539282069</v>
      </c>
      <c r="F108" s="15" t="s">
        <v>154</v>
      </c>
      <c r="G108" s="12" t="str">
        <f t="shared" si="10"/>
        <v>49217.447</v>
      </c>
      <c r="H108" s="8">
        <f t="shared" si="11"/>
        <v>16608</v>
      </c>
      <c r="I108" s="61" t="s">
        <v>578</v>
      </c>
      <c r="J108" s="62" t="s">
        <v>579</v>
      </c>
      <c r="K108" s="61">
        <v>16608</v>
      </c>
      <c r="L108" s="61" t="s">
        <v>193</v>
      </c>
      <c r="M108" s="62" t="s">
        <v>188</v>
      </c>
      <c r="N108" s="62"/>
      <c r="O108" s="63" t="s">
        <v>580</v>
      </c>
      <c r="P108" s="63" t="s">
        <v>548</v>
      </c>
    </row>
    <row r="109" spans="1:16" ht="12.75" customHeight="1" thickBot="1">
      <c r="A109" s="8" t="str">
        <f t="shared" si="6"/>
        <v> BRNO 31 </v>
      </c>
      <c r="B109" s="15" t="str">
        <f t="shared" si="7"/>
        <v>I</v>
      </c>
      <c r="C109" s="8">
        <f t="shared" si="8"/>
        <v>49217.447999999997</v>
      </c>
      <c r="D109" s="12" t="str">
        <f t="shared" si="9"/>
        <v>vis</v>
      </c>
      <c r="E109" s="60">
        <f>VLOOKUP(C109,Active!C$21:E$973,3,FALSE)</f>
        <v>16608.028589648115</v>
      </c>
      <c r="F109" s="15" t="s">
        <v>154</v>
      </c>
      <c r="G109" s="12" t="str">
        <f t="shared" si="10"/>
        <v>49217.448</v>
      </c>
      <c r="H109" s="8">
        <f t="shared" si="11"/>
        <v>16608</v>
      </c>
      <c r="I109" s="61" t="s">
        <v>581</v>
      </c>
      <c r="J109" s="62" t="s">
        <v>582</v>
      </c>
      <c r="K109" s="61">
        <v>16608</v>
      </c>
      <c r="L109" s="61" t="s">
        <v>198</v>
      </c>
      <c r="M109" s="62" t="s">
        <v>188</v>
      </c>
      <c r="N109" s="62"/>
      <c r="O109" s="63" t="s">
        <v>583</v>
      </c>
      <c r="P109" s="63" t="s">
        <v>548</v>
      </c>
    </row>
    <row r="110" spans="1:16" ht="12.75" customHeight="1" thickBot="1">
      <c r="A110" s="8" t="str">
        <f t="shared" si="6"/>
        <v> BBS 105 </v>
      </c>
      <c r="B110" s="15" t="str">
        <f t="shared" si="7"/>
        <v>I</v>
      </c>
      <c r="C110" s="8">
        <f t="shared" si="8"/>
        <v>49217.45</v>
      </c>
      <c r="D110" s="12" t="str">
        <f t="shared" si="9"/>
        <v>vis</v>
      </c>
      <c r="E110" s="60">
        <f>VLOOKUP(C110,Active!C$21:E$973,3,FALSE)</f>
        <v>16608.032690380223</v>
      </c>
      <c r="F110" s="15" t="s">
        <v>154</v>
      </c>
      <c r="G110" s="12" t="str">
        <f t="shared" si="10"/>
        <v>49217.450</v>
      </c>
      <c r="H110" s="8">
        <f t="shared" si="11"/>
        <v>16608</v>
      </c>
      <c r="I110" s="61" t="s">
        <v>584</v>
      </c>
      <c r="J110" s="62" t="s">
        <v>585</v>
      </c>
      <c r="K110" s="61">
        <v>16608</v>
      </c>
      <c r="L110" s="61" t="s">
        <v>470</v>
      </c>
      <c r="M110" s="62" t="s">
        <v>188</v>
      </c>
      <c r="N110" s="62"/>
      <c r="O110" s="63" t="s">
        <v>575</v>
      </c>
      <c r="P110" s="63" t="s">
        <v>586</v>
      </c>
    </row>
    <row r="111" spans="1:16" ht="12.75" customHeight="1" thickBot="1">
      <c r="A111" s="8" t="str">
        <f t="shared" si="6"/>
        <v> BRNO 31 </v>
      </c>
      <c r="B111" s="15" t="str">
        <f t="shared" si="7"/>
        <v>I</v>
      </c>
      <c r="C111" s="8">
        <f t="shared" si="8"/>
        <v>49217.457999999999</v>
      </c>
      <c r="D111" s="12" t="str">
        <f t="shared" si="9"/>
        <v>vis</v>
      </c>
      <c r="E111" s="60">
        <f>VLOOKUP(C111,Active!C$21:E$973,3,FALSE)</f>
        <v>16608.049093308648</v>
      </c>
      <c r="F111" s="15" t="s">
        <v>154</v>
      </c>
      <c r="G111" s="12" t="str">
        <f t="shared" si="10"/>
        <v>49217.458</v>
      </c>
      <c r="H111" s="8">
        <f t="shared" si="11"/>
        <v>16608</v>
      </c>
      <c r="I111" s="61" t="s">
        <v>587</v>
      </c>
      <c r="J111" s="62" t="s">
        <v>588</v>
      </c>
      <c r="K111" s="61">
        <v>16608</v>
      </c>
      <c r="L111" s="61" t="s">
        <v>589</v>
      </c>
      <c r="M111" s="62" t="s">
        <v>188</v>
      </c>
      <c r="N111" s="62"/>
      <c r="O111" s="63" t="s">
        <v>492</v>
      </c>
      <c r="P111" s="63" t="s">
        <v>548</v>
      </c>
    </row>
    <row r="112" spans="1:16" ht="12.75" customHeight="1" thickBot="1">
      <c r="A112" s="8" t="str">
        <f t="shared" si="6"/>
        <v> BBS 106 </v>
      </c>
      <c r="B112" s="15" t="str">
        <f t="shared" si="7"/>
        <v>I</v>
      </c>
      <c r="C112" s="8">
        <f t="shared" si="8"/>
        <v>49384.728999999999</v>
      </c>
      <c r="D112" s="12" t="str">
        <f t="shared" si="9"/>
        <v>vis</v>
      </c>
      <c r="E112" s="60">
        <f>VLOOKUP(C112,Active!C$21:E$973,3,FALSE)</f>
        <v>16951.015873339373</v>
      </c>
      <c r="F112" s="15" t="s">
        <v>154</v>
      </c>
      <c r="G112" s="12" t="str">
        <f t="shared" si="10"/>
        <v>49384.729</v>
      </c>
      <c r="H112" s="8">
        <f t="shared" si="11"/>
        <v>16951</v>
      </c>
      <c r="I112" s="61" t="s">
        <v>590</v>
      </c>
      <c r="J112" s="62" t="s">
        <v>591</v>
      </c>
      <c r="K112" s="61">
        <v>16951</v>
      </c>
      <c r="L112" s="61" t="s">
        <v>440</v>
      </c>
      <c r="M112" s="62" t="s">
        <v>188</v>
      </c>
      <c r="N112" s="62"/>
      <c r="O112" s="63" t="s">
        <v>295</v>
      </c>
      <c r="P112" s="63" t="s">
        <v>592</v>
      </c>
    </row>
    <row r="113" spans="1:16" ht="12.75" customHeight="1" thickBot="1">
      <c r="A113" s="8" t="str">
        <f t="shared" si="6"/>
        <v> BBS 107 </v>
      </c>
      <c r="B113" s="15" t="str">
        <f t="shared" si="7"/>
        <v>I</v>
      </c>
      <c r="C113" s="8">
        <f t="shared" si="8"/>
        <v>49534.463000000003</v>
      </c>
      <c r="D113" s="12" t="str">
        <f t="shared" si="9"/>
        <v>vis</v>
      </c>
      <c r="E113" s="60">
        <f>VLOOKUP(C113,Active!C$21:E$973,3,FALSE)</f>
        <v>17258.025383900804</v>
      </c>
      <c r="F113" s="15" t="s">
        <v>154</v>
      </c>
      <c r="G113" s="12" t="str">
        <f t="shared" si="10"/>
        <v>49534.463</v>
      </c>
      <c r="H113" s="8">
        <f t="shared" si="11"/>
        <v>17258</v>
      </c>
      <c r="I113" s="61" t="s">
        <v>593</v>
      </c>
      <c r="J113" s="62" t="s">
        <v>594</v>
      </c>
      <c r="K113" s="61">
        <v>17258</v>
      </c>
      <c r="L113" s="61" t="s">
        <v>211</v>
      </c>
      <c r="M113" s="62" t="s">
        <v>188</v>
      </c>
      <c r="N113" s="62"/>
      <c r="O113" s="63" t="s">
        <v>575</v>
      </c>
      <c r="P113" s="63" t="s">
        <v>595</v>
      </c>
    </row>
    <row r="114" spans="1:16" ht="12.75" customHeight="1" thickBot="1">
      <c r="A114" s="8" t="str">
        <f t="shared" si="6"/>
        <v> BBS 107 </v>
      </c>
      <c r="B114" s="15" t="str">
        <f t="shared" si="7"/>
        <v>I</v>
      </c>
      <c r="C114" s="8">
        <f t="shared" si="8"/>
        <v>49535.438000000002</v>
      </c>
      <c r="D114" s="12" t="str">
        <f t="shared" si="9"/>
        <v>vis</v>
      </c>
      <c r="E114" s="60">
        <f>VLOOKUP(C114,Active!C$21:E$973,3,FALSE)</f>
        <v>17260.024490802356</v>
      </c>
      <c r="F114" s="15" t="s">
        <v>154</v>
      </c>
      <c r="G114" s="12" t="str">
        <f t="shared" si="10"/>
        <v>49535.438</v>
      </c>
      <c r="H114" s="8">
        <f t="shared" si="11"/>
        <v>17260</v>
      </c>
      <c r="I114" s="61" t="s">
        <v>596</v>
      </c>
      <c r="J114" s="62" t="s">
        <v>597</v>
      </c>
      <c r="K114" s="61">
        <v>17260</v>
      </c>
      <c r="L114" s="61" t="s">
        <v>211</v>
      </c>
      <c r="M114" s="62" t="s">
        <v>188</v>
      </c>
      <c r="N114" s="62"/>
      <c r="O114" s="63" t="s">
        <v>575</v>
      </c>
      <c r="P114" s="63" t="s">
        <v>595</v>
      </c>
    </row>
    <row r="115" spans="1:16" ht="12.75" customHeight="1" thickBot="1">
      <c r="A115" s="8" t="str">
        <f t="shared" si="6"/>
        <v> BBS 107 </v>
      </c>
      <c r="B115" s="15" t="str">
        <f t="shared" si="7"/>
        <v>I</v>
      </c>
      <c r="C115" s="8">
        <f t="shared" si="8"/>
        <v>49549.580999999998</v>
      </c>
      <c r="D115" s="12" t="str">
        <f t="shared" si="9"/>
        <v>vis</v>
      </c>
      <c r="E115" s="60">
        <f>VLOOKUP(C115,Active!C$21:E$973,3,FALSE)</f>
        <v>17289.022817888184</v>
      </c>
      <c r="F115" s="15" t="s">
        <v>154</v>
      </c>
      <c r="G115" s="12" t="str">
        <f t="shared" si="10"/>
        <v>49549.581</v>
      </c>
      <c r="H115" s="8">
        <f t="shared" si="11"/>
        <v>17289</v>
      </c>
      <c r="I115" s="61" t="s">
        <v>598</v>
      </c>
      <c r="J115" s="62" t="s">
        <v>599</v>
      </c>
      <c r="K115" s="61">
        <v>17289</v>
      </c>
      <c r="L115" s="61" t="s">
        <v>208</v>
      </c>
      <c r="M115" s="62" t="s">
        <v>188</v>
      </c>
      <c r="N115" s="62"/>
      <c r="O115" s="63" t="s">
        <v>295</v>
      </c>
      <c r="P115" s="63" t="s">
        <v>595</v>
      </c>
    </row>
    <row r="116" spans="1:16" ht="12.75" customHeight="1" thickBot="1">
      <c r="A116" s="8" t="str">
        <f t="shared" si="6"/>
        <v> BBS 108 </v>
      </c>
      <c r="B116" s="15" t="str">
        <f t="shared" si="7"/>
        <v>I</v>
      </c>
      <c r="C116" s="8">
        <f t="shared" si="8"/>
        <v>49743.694000000003</v>
      </c>
      <c r="D116" s="12" t="str">
        <f t="shared" si="9"/>
        <v>vis</v>
      </c>
      <c r="E116" s="60">
        <f>VLOOKUP(C116,Active!C$21:E$973,3,FALSE)</f>
        <v>17687.02552351023</v>
      </c>
      <c r="F116" s="15" t="s">
        <v>154</v>
      </c>
      <c r="G116" s="12" t="str">
        <f t="shared" si="10"/>
        <v>49743.694</v>
      </c>
      <c r="H116" s="8">
        <f t="shared" si="11"/>
        <v>17687</v>
      </c>
      <c r="I116" s="61" t="s">
        <v>600</v>
      </c>
      <c r="J116" s="62" t="s">
        <v>601</v>
      </c>
      <c r="K116" s="61">
        <v>17687</v>
      </c>
      <c r="L116" s="61" t="s">
        <v>211</v>
      </c>
      <c r="M116" s="62" t="s">
        <v>188</v>
      </c>
      <c r="N116" s="62"/>
      <c r="O116" s="63" t="s">
        <v>295</v>
      </c>
      <c r="P116" s="63" t="s">
        <v>602</v>
      </c>
    </row>
    <row r="117" spans="1:16" ht="12.75" customHeight="1" thickBot="1">
      <c r="A117" s="8" t="str">
        <f t="shared" si="6"/>
        <v> BBS 109 </v>
      </c>
      <c r="B117" s="15" t="str">
        <f t="shared" si="7"/>
        <v>I</v>
      </c>
      <c r="C117" s="8">
        <f t="shared" si="8"/>
        <v>49894.394999999997</v>
      </c>
      <c r="D117" s="12" t="str">
        <f t="shared" si="9"/>
        <v>vis</v>
      </c>
      <c r="E117" s="60">
        <f>VLOOKUP(C117,Active!C$21:E$973,3,FALSE)</f>
        <v>17996.017738044775</v>
      </c>
      <c r="F117" s="15" t="s">
        <v>154</v>
      </c>
      <c r="G117" s="12" t="str">
        <f t="shared" si="10"/>
        <v>49894.395</v>
      </c>
      <c r="H117" s="8">
        <f t="shared" si="11"/>
        <v>17996</v>
      </c>
      <c r="I117" s="61" t="s">
        <v>603</v>
      </c>
      <c r="J117" s="62" t="s">
        <v>604</v>
      </c>
      <c r="K117" s="61">
        <v>17996</v>
      </c>
      <c r="L117" s="61" t="s">
        <v>225</v>
      </c>
      <c r="M117" s="62" t="s">
        <v>188</v>
      </c>
      <c r="N117" s="62"/>
      <c r="O117" s="63" t="s">
        <v>295</v>
      </c>
      <c r="P117" s="63" t="s">
        <v>605</v>
      </c>
    </row>
    <row r="118" spans="1:16" ht="12.75" customHeight="1" thickBot="1">
      <c r="A118" s="8" t="str">
        <f t="shared" si="6"/>
        <v> BBS 110 </v>
      </c>
      <c r="B118" s="15" t="str">
        <f t="shared" si="7"/>
        <v>I</v>
      </c>
      <c r="C118" s="8">
        <f t="shared" si="8"/>
        <v>49933.419000000002</v>
      </c>
      <c r="D118" s="12" t="str">
        <f t="shared" si="9"/>
        <v>vis</v>
      </c>
      <c r="E118" s="60">
        <f>VLOOKUP(C118,Active!C$21:E$973,3,FALSE)</f>
        <v>18076.031222892241</v>
      </c>
      <c r="F118" s="15" t="s">
        <v>154</v>
      </c>
      <c r="G118" s="12" t="str">
        <f t="shared" si="10"/>
        <v>49933.419</v>
      </c>
      <c r="H118" s="8">
        <f t="shared" si="11"/>
        <v>18076</v>
      </c>
      <c r="I118" s="61" t="s">
        <v>606</v>
      </c>
      <c r="J118" s="62" t="s">
        <v>607</v>
      </c>
      <c r="K118" s="61">
        <v>18076</v>
      </c>
      <c r="L118" s="61" t="s">
        <v>608</v>
      </c>
      <c r="M118" s="62" t="s">
        <v>188</v>
      </c>
      <c r="N118" s="62"/>
      <c r="O118" s="63" t="s">
        <v>575</v>
      </c>
      <c r="P118" s="63" t="s">
        <v>609</v>
      </c>
    </row>
    <row r="119" spans="1:16" ht="12.75" customHeight="1" thickBot="1">
      <c r="A119" s="8" t="str">
        <f t="shared" si="6"/>
        <v> BBS 111 </v>
      </c>
      <c r="B119" s="15" t="str">
        <f t="shared" si="7"/>
        <v>I</v>
      </c>
      <c r="C119" s="8">
        <f t="shared" si="8"/>
        <v>50162.641000000003</v>
      </c>
      <c r="D119" s="12" t="str">
        <f t="shared" si="9"/>
        <v>vis</v>
      </c>
      <c r="E119" s="60">
        <f>VLOOKUP(C119,Active!C$21:E$973,3,FALSE)</f>
        <v>18546.020230264723</v>
      </c>
      <c r="F119" s="15" t="s">
        <v>154</v>
      </c>
      <c r="G119" s="12" t="str">
        <f t="shared" si="10"/>
        <v>50162.641</v>
      </c>
      <c r="H119" s="8">
        <f t="shared" si="11"/>
        <v>18546</v>
      </c>
      <c r="I119" s="61" t="s">
        <v>610</v>
      </c>
      <c r="J119" s="62" t="s">
        <v>611</v>
      </c>
      <c r="K119" s="61">
        <v>18546</v>
      </c>
      <c r="L119" s="61" t="s">
        <v>187</v>
      </c>
      <c r="M119" s="62" t="s">
        <v>188</v>
      </c>
      <c r="N119" s="62"/>
      <c r="O119" s="63" t="s">
        <v>295</v>
      </c>
      <c r="P119" s="63" t="s">
        <v>612</v>
      </c>
    </row>
    <row r="120" spans="1:16" ht="12.75" customHeight="1" thickBot="1">
      <c r="A120" s="8" t="str">
        <f t="shared" si="6"/>
        <v> BBS 112 </v>
      </c>
      <c r="B120" s="15" t="str">
        <f t="shared" si="7"/>
        <v>I</v>
      </c>
      <c r="C120" s="8">
        <f t="shared" si="8"/>
        <v>50210.440999999999</v>
      </c>
      <c r="D120" s="12" t="str">
        <f t="shared" si="9"/>
        <v>vis</v>
      </c>
      <c r="E120" s="60">
        <f>VLOOKUP(C120,Active!C$21:E$973,3,FALSE)</f>
        <v>18644.027727592216</v>
      </c>
      <c r="F120" s="15" t="s">
        <v>154</v>
      </c>
      <c r="G120" s="12" t="str">
        <f t="shared" si="10"/>
        <v>50210.441</v>
      </c>
      <c r="H120" s="8">
        <f t="shared" si="11"/>
        <v>18644</v>
      </c>
      <c r="I120" s="61" t="s">
        <v>618</v>
      </c>
      <c r="J120" s="62" t="s">
        <v>619</v>
      </c>
      <c r="K120" s="61">
        <v>18644</v>
      </c>
      <c r="L120" s="61" t="s">
        <v>198</v>
      </c>
      <c r="M120" s="62" t="s">
        <v>188</v>
      </c>
      <c r="N120" s="62"/>
      <c r="O120" s="63" t="s">
        <v>295</v>
      </c>
      <c r="P120" s="63" t="s">
        <v>620</v>
      </c>
    </row>
    <row r="121" spans="1:16" ht="12.75" customHeight="1" thickBot="1">
      <c r="A121" s="8" t="str">
        <f t="shared" si="6"/>
        <v> BBS 112 </v>
      </c>
      <c r="B121" s="15" t="str">
        <f t="shared" si="7"/>
        <v>I</v>
      </c>
      <c r="C121" s="8">
        <f t="shared" si="8"/>
        <v>50232.383399999999</v>
      </c>
      <c r="D121" s="12" t="str">
        <f t="shared" si="9"/>
        <v>vis</v>
      </c>
      <c r="E121" s="60">
        <f>VLOOKUP(C121,Active!C$21:E$973,3,FALSE)</f>
        <v>18689.017679670855</v>
      </c>
      <c r="F121" s="15" t="s">
        <v>154</v>
      </c>
      <c r="G121" s="12" t="str">
        <f t="shared" si="10"/>
        <v>50232.3834</v>
      </c>
      <c r="H121" s="8">
        <f t="shared" si="11"/>
        <v>18689</v>
      </c>
      <c r="I121" s="61" t="s">
        <v>621</v>
      </c>
      <c r="J121" s="62" t="s">
        <v>622</v>
      </c>
      <c r="K121" s="61">
        <v>18689</v>
      </c>
      <c r="L121" s="61" t="s">
        <v>623</v>
      </c>
      <c r="M121" s="62" t="s">
        <v>624</v>
      </c>
      <c r="N121" s="62" t="s">
        <v>625</v>
      </c>
      <c r="O121" s="63" t="s">
        <v>626</v>
      </c>
      <c r="P121" s="63" t="s">
        <v>620</v>
      </c>
    </row>
    <row r="122" spans="1:16" ht="12.75" customHeight="1" thickBot="1">
      <c r="A122" s="8" t="str">
        <f t="shared" si="6"/>
        <v> BBS 112 </v>
      </c>
      <c r="B122" s="15" t="str">
        <f t="shared" si="7"/>
        <v>I</v>
      </c>
      <c r="C122" s="8">
        <f t="shared" si="8"/>
        <v>50250.434000000001</v>
      </c>
      <c r="D122" s="12" t="str">
        <f t="shared" si="9"/>
        <v>vis</v>
      </c>
      <c r="E122" s="60">
        <f>VLOOKUP(C122,Active!C$21:E$973,3,FALSE)</f>
        <v>18726.028017144916</v>
      </c>
      <c r="F122" s="15" t="s">
        <v>154</v>
      </c>
      <c r="G122" s="12" t="str">
        <f t="shared" si="10"/>
        <v>50250.434</v>
      </c>
      <c r="H122" s="8">
        <f t="shared" si="11"/>
        <v>18726</v>
      </c>
      <c r="I122" s="61" t="s">
        <v>627</v>
      </c>
      <c r="J122" s="62" t="s">
        <v>628</v>
      </c>
      <c r="K122" s="61">
        <v>18726</v>
      </c>
      <c r="L122" s="61" t="s">
        <v>198</v>
      </c>
      <c r="M122" s="62" t="s">
        <v>188</v>
      </c>
      <c r="N122" s="62"/>
      <c r="O122" s="63" t="s">
        <v>575</v>
      </c>
      <c r="P122" s="63" t="s">
        <v>620</v>
      </c>
    </row>
    <row r="123" spans="1:16" ht="12.75" customHeight="1" thickBot="1">
      <c r="A123" s="8" t="str">
        <f t="shared" si="6"/>
        <v> BBS 112 </v>
      </c>
      <c r="B123" s="15" t="str">
        <f t="shared" si="7"/>
        <v>I</v>
      </c>
      <c r="C123" s="8">
        <f t="shared" si="8"/>
        <v>50290.430999999997</v>
      </c>
      <c r="D123" s="12" t="str">
        <f t="shared" si="9"/>
        <v>vis</v>
      </c>
      <c r="E123" s="60">
        <f>VLOOKUP(C123,Active!C$21:E$973,3,FALSE)</f>
        <v>18808.036508161811</v>
      </c>
      <c r="F123" s="15" t="s">
        <v>154</v>
      </c>
      <c r="G123" s="12" t="str">
        <f t="shared" si="10"/>
        <v>50290.431</v>
      </c>
      <c r="H123" s="8">
        <f t="shared" si="11"/>
        <v>18808</v>
      </c>
      <c r="I123" s="61" t="s">
        <v>632</v>
      </c>
      <c r="J123" s="62" t="s">
        <v>633</v>
      </c>
      <c r="K123" s="61">
        <v>18808</v>
      </c>
      <c r="L123" s="61" t="s">
        <v>437</v>
      </c>
      <c r="M123" s="62" t="s">
        <v>188</v>
      </c>
      <c r="N123" s="62"/>
      <c r="O123" s="63" t="s">
        <v>575</v>
      </c>
      <c r="P123" s="63" t="s">
        <v>620</v>
      </c>
    </row>
    <row r="124" spans="1:16" ht="12.75" customHeight="1" thickBot="1">
      <c r="A124" s="8" t="str">
        <f t="shared" si="6"/>
        <v> BBS 113 </v>
      </c>
      <c r="B124" s="15" t="str">
        <f t="shared" si="7"/>
        <v>I</v>
      </c>
      <c r="C124" s="8">
        <f t="shared" si="8"/>
        <v>50312.375</v>
      </c>
      <c r="D124" s="12" t="str">
        <f t="shared" si="9"/>
        <v>vis</v>
      </c>
      <c r="E124" s="60">
        <f>VLOOKUP(C124,Active!C$21:E$973,3,FALSE)</f>
        <v>18853.029740826143</v>
      </c>
      <c r="F124" s="15" t="s">
        <v>154</v>
      </c>
      <c r="G124" s="12" t="str">
        <f t="shared" si="10"/>
        <v>50312.375</v>
      </c>
      <c r="H124" s="8">
        <f t="shared" si="11"/>
        <v>18853</v>
      </c>
      <c r="I124" s="61" t="s">
        <v>634</v>
      </c>
      <c r="J124" s="62" t="s">
        <v>635</v>
      </c>
      <c r="K124" s="61">
        <v>18853</v>
      </c>
      <c r="L124" s="61" t="s">
        <v>608</v>
      </c>
      <c r="M124" s="62" t="s">
        <v>188</v>
      </c>
      <c r="N124" s="62"/>
      <c r="O124" s="63" t="s">
        <v>575</v>
      </c>
      <c r="P124" s="63" t="s">
        <v>636</v>
      </c>
    </row>
    <row r="125" spans="1:16" ht="12.75" customHeight="1" thickBot="1">
      <c r="A125" s="8" t="str">
        <f t="shared" si="6"/>
        <v> BBS 113 </v>
      </c>
      <c r="B125" s="15" t="str">
        <f t="shared" si="7"/>
        <v>I</v>
      </c>
      <c r="C125" s="8">
        <f t="shared" si="8"/>
        <v>50331.4</v>
      </c>
      <c r="D125" s="12" t="str">
        <f t="shared" si="9"/>
        <v>vis</v>
      </c>
      <c r="E125" s="60">
        <f>VLOOKUP(C125,Active!C$21:E$973,3,FALSE)</f>
        <v>18892.037954982123</v>
      </c>
      <c r="F125" s="15" t="s">
        <v>154</v>
      </c>
      <c r="G125" s="12" t="str">
        <f t="shared" si="10"/>
        <v>50331.400</v>
      </c>
      <c r="H125" s="8">
        <f t="shared" si="11"/>
        <v>18892</v>
      </c>
      <c r="I125" s="61" t="s">
        <v>637</v>
      </c>
      <c r="J125" s="62" t="s">
        <v>638</v>
      </c>
      <c r="K125" s="61">
        <v>18892</v>
      </c>
      <c r="L125" s="61" t="s">
        <v>639</v>
      </c>
      <c r="M125" s="62" t="s">
        <v>188</v>
      </c>
      <c r="N125" s="62"/>
      <c r="O125" s="63" t="s">
        <v>575</v>
      </c>
      <c r="P125" s="63" t="s">
        <v>636</v>
      </c>
    </row>
    <row r="126" spans="1:16" ht="12.75" customHeight="1" thickBot="1">
      <c r="A126" s="8" t="str">
        <f t="shared" si="6"/>
        <v> BBS 113 </v>
      </c>
      <c r="B126" s="15" t="str">
        <f t="shared" si="7"/>
        <v>I</v>
      </c>
      <c r="C126" s="8">
        <f t="shared" si="8"/>
        <v>50334.315000000002</v>
      </c>
      <c r="D126" s="12" t="str">
        <f t="shared" si="9"/>
        <v>vis</v>
      </c>
      <c r="E126" s="60">
        <f>VLOOKUP(C126,Active!C$21:E$973,3,FALSE)</f>
        <v>18898.014772026261</v>
      </c>
      <c r="F126" s="15" t="s">
        <v>154</v>
      </c>
      <c r="G126" s="12" t="str">
        <f t="shared" si="10"/>
        <v>50334.315</v>
      </c>
      <c r="H126" s="8">
        <f t="shared" si="11"/>
        <v>18898</v>
      </c>
      <c r="I126" s="61" t="s">
        <v>640</v>
      </c>
      <c r="J126" s="62" t="s">
        <v>641</v>
      </c>
      <c r="K126" s="61">
        <v>18898</v>
      </c>
      <c r="L126" s="61" t="s">
        <v>265</v>
      </c>
      <c r="M126" s="62" t="s">
        <v>188</v>
      </c>
      <c r="N126" s="62"/>
      <c r="O126" s="63" t="s">
        <v>295</v>
      </c>
      <c r="P126" s="63" t="s">
        <v>636</v>
      </c>
    </row>
    <row r="127" spans="1:16" ht="12.75" customHeight="1" thickBot="1">
      <c r="A127" s="8" t="str">
        <f t="shared" si="6"/>
        <v> BBS 113 </v>
      </c>
      <c r="B127" s="15" t="str">
        <f t="shared" si="7"/>
        <v>I</v>
      </c>
      <c r="C127" s="8">
        <f t="shared" si="8"/>
        <v>50375.288999999997</v>
      </c>
      <c r="D127" s="12" t="str">
        <f t="shared" si="9"/>
        <v>vis</v>
      </c>
      <c r="E127" s="60">
        <f>VLOOKUP(C127,Active!C$21:E$973,3,FALSE)</f>
        <v>18982.026470676814</v>
      </c>
      <c r="F127" s="15" t="s">
        <v>154</v>
      </c>
      <c r="G127" s="12" t="str">
        <f t="shared" si="10"/>
        <v>50375.289</v>
      </c>
      <c r="H127" s="8">
        <f t="shared" si="11"/>
        <v>18982</v>
      </c>
      <c r="I127" s="61" t="s">
        <v>642</v>
      </c>
      <c r="J127" s="62" t="s">
        <v>643</v>
      </c>
      <c r="K127" s="61">
        <v>18982</v>
      </c>
      <c r="L127" s="61" t="s">
        <v>193</v>
      </c>
      <c r="M127" s="62" t="s">
        <v>188</v>
      </c>
      <c r="N127" s="62"/>
      <c r="O127" s="63" t="s">
        <v>575</v>
      </c>
      <c r="P127" s="63" t="s">
        <v>636</v>
      </c>
    </row>
    <row r="128" spans="1:16" ht="12.75" customHeight="1" thickBot="1">
      <c r="A128" s="8" t="str">
        <f t="shared" si="6"/>
        <v> BBS 114 </v>
      </c>
      <c r="B128" s="15" t="str">
        <f t="shared" si="7"/>
        <v>I</v>
      </c>
      <c r="C128" s="8">
        <f t="shared" si="8"/>
        <v>50396.266000000003</v>
      </c>
      <c r="D128" s="12" t="str">
        <f t="shared" si="9"/>
        <v>vis</v>
      </c>
      <c r="E128" s="60">
        <f>VLOOKUP(C128,Active!C$21:E$973,3,FALSE)</f>
        <v>19025.036999368021</v>
      </c>
      <c r="F128" s="15" t="s">
        <v>154</v>
      </c>
      <c r="G128" s="12" t="str">
        <f t="shared" si="10"/>
        <v>50396.266</v>
      </c>
      <c r="H128" s="8">
        <f t="shared" si="11"/>
        <v>19025</v>
      </c>
      <c r="I128" s="61" t="s">
        <v>644</v>
      </c>
      <c r="J128" s="62" t="s">
        <v>645</v>
      </c>
      <c r="K128" s="61">
        <v>19025</v>
      </c>
      <c r="L128" s="61" t="s">
        <v>437</v>
      </c>
      <c r="M128" s="62" t="s">
        <v>188</v>
      </c>
      <c r="N128" s="62"/>
      <c r="O128" s="63" t="s">
        <v>575</v>
      </c>
      <c r="P128" s="63" t="s">
        <v>646</v>
      </c>
    </row>
    <row r="129" spans="1:16" ht="12.75" customHeight="1" thickBot="1">
      <c r="A129" s="8" t="str">
        <f t="shared" si="6"/>
        <v> BBS 115 </v>
      </c>
      <c r="B129" s="15" t="str">
        <f t="shared" si="7"/>
        <v>I</v>
      </c>
      <c r="C129" s="8">
        <f t="shared" si="8"/>
        <v>50545.499000000003</v>
      </c>
      <c r="D129" s="12" t="str">
        <f t="shared" si="9"/>
        <v>vis</v>
      </c>
      <c r="E129" s="60">
        <f>VLOOKUP(C129,Active!C$21:E$973,3,FALSE)</f>
        <v>19331.019276536954</v>
      </c>
      <c r="F129" s="15" t="s">
        <v>154</v>
      </c>
      <c r="G129" s="12" t="str">
        <f t="shared" si="10"/>
        <v>50545.499</v>
      </c>
      <c r="H129" s="8">
        <f t="shared" si="11"/>
        <v>19331</v>
      </c>
      <c r="I129" s="61" t="s">
        <v>647</v>
      </c>
      <c r="J129" s="62" t="s">
        <v>648</v>
      </c>
      <c r="K129" s="61">
        <v>19331</v>
      </c>
      <c r="L129" s="61" t="s">
        <v>225</v>
      </c>
      <c r="M129" s="62" t="s">
        <v>188</v>
      </c>
      <c r="N129" s="62"/>
      <c r="O129" s="63" t="s">
        <v>295</v>
      </c>
      <c r="P129" s="63" t="s">
        <v>649</v>
      </c>
    </row>
    <row r="130" spans="1:16" ht="12.75" customHeight="1" thickBot="1">
      <c r="A130" s="8" t="str">
        <f t="shared" si="6"/>
        <v> BBS 116 </v>
      </c>
      <c r="B130" s="15" t="str">
        <f t="shared" si="7"/>
        <v>I</v>
      </c>
      <c r="C130" s="8">
        <f t="shared" si="8"/>
        <v>50710.345000000001</v>
      </c>
      <c r="D130" s="12" t="str">
        <f t="shared" si="9"/>
        <v>vis</v>
      </c>
      <c r="E130" s="60">
        <f>VLOOKUP(C130,Active!C$21:E$973,3,FALSE)</f>
        <v>19669.013918889446</v>
      </c>
      <c r="F130" s="15" t="s">
        <v>154</v>
      </c>
      <c r="G130" s="12" t="str">
        <f t="shared" si="10"/>
        <v>50710.345</v>
      </c>
      <c r="H130" s="8">
        <f t="shared" si="11"/>
        <v>19669</v>
      </c>
      <c r="I130" s="61" t="s">
        <v>650</v>
      </c>
      <c r="J130" s="62" t="s">
        <v>651</v>
      </c>
      <c r="K130" s="61">
        <v>19669</v>
      </c>
      <c r="L130" s="61" t="s">
        <v>265</v>
      </c>
      <c r="M130" s="62" t="s">
        <v>188</v>
      </c>
      <c r="N130" s="62"/>
      <c r="O130" s="63" t="s">
        <v>575</v>
      </c>
      <c r="P130" s="63" t="s">
        <v>652</v>
      </c>
    </row>
    <row r="131" spans="1:16" ht="12.75" customHeight="1" thickBot="1">
      <c r="A131" s="8" t="str">
        <f t="shared" si="6"/>
        <v> BBS 116 </v>
      </c>
      <c r="B131" s="15" t="str">
        <f t="shared" si="7"/>
        <v>I</v>
      </c>
      <c r="C131" s="8">
        <f t="shared" si="8"/>
        <v>50731.324999999997</v>
      </c>
      <c r="D131" s="12" t="str">
        <f t="shared" si="9"/>
        <v>vis</v>
      </c>
      <c r="E131" s="60">
        <f>VLOOKUP(C131,Active!C$21:E$973,3,FALSE)</f>
        <v>19712.03059867879</v>
      </c>
      <c r="F131" s="15" t="s">
        <v>154</v>
      </c>
      <c r="G131" s="12" t="str">
        <f t="shared" si="10"/>
        <v>50731.325</v>
      </c>
      <c r="H131" s="8">
        <f t="shared" si="11"/>
        <v>19712</v>
      </c>
      <c r="I131" s="61" t="s">
        <v>653</v>
      </c>
      <c r="J131" s="62" t="s">
        <v>654</v>
      </c>
      <c r="K131" s="61">
        <v>19712</v>
      </c>
      <c r="L131" s="61" t="s">
        <v>608</v>
      </c>
      <c r="M131" s="62" t="s">
        <v>188</v>
      </c>
      <c r="N131" s="62"/>
      <c r="O131" s="63" t="s">
        <v>575</v>
      </c>
      <c r="P131" s="63" t="s">
        <v>652</v>
      </c>
    </row>
    <row r="132" spans="1:16" ht="12.75" customHeight="1" thickBot="1">
      <c r="A132" s="8" t="str">
        <f t="shared" si="6"/>
        <v> BBS 116 </v>
      </c>
      <c r="B132" s="15" t="str">
        <f t="shared" si="7"/>
        <v>I</v>
      </c>
      <c r="C132" s="8">
        <f t="shared" si="8"/>
        <v>50754.243000000002</v>
      </c>
      <c r="D132" s="12" t="str">
        <f t="shared" si="9"/>
        <v>vis</v>
      </c>
      <c r="E132" s="60">
        <f>VLOOKUP(C132,Active!C$21:E$973,3,FALSE)</f>
        <v>19759.020887878625</v>
      </c>
      <c r="F132" s="15" t="s">
        <v>154</v>
      </c>
      <c r="G132" s="12" t="str">
        <f t="shared" si="10"/>
        <v>50754.243</v>
      </c>
      <c r="H132" s="8">
        <f t="shared" si="11"/>
        <v>19759</v>
      </c>
      <c r="I132" s="61" t="s">
        <v>655</v>
      </c>
      <c r="J132" s="62" t="s">
        <v>656</v>
      </c>
      <c r="K132" s="61">
        <v>19759</v>
      </c>
      <c r="L132" s="61" t="s">
        <v>187</v>
      </c>
      <c r="M132" s="62" t="s">
        <v>188</v>
      </c>
      <c r="N132" s="62"/>
      <c r="O132" s="63" t="s">
        <v>295</v>
      </c>
      <c r="P132" s="63" t="s">
        <v>652</v>
      </c>
    </row>
    <row r="133" spans="1:16" ht="12.75" customHeight="1" thickBot="1">
      <c r="A133" s="8" t="str">
        <f t="shared" si="6"/>
        <v> BBS 117 </v>
      </c>
      <c r="B133" s="15" t="str">
        <f t="shared" si="7"/>
        <v>I</v>
      </c>
      <c r="C133" s="8">
        <f t="shared" si="8"/>
        <v>50876.654000000002</v>
      </c>
      <c r="D133" s="12" t="str">
        <f t="shared" si="9"/>
        <v>vis</v>
      </c>
      <c r="E133" s="60">
        <f>VLOOKUP(C133,Active!C$21:E$973,3,FALSE)</f>
        <v>20010.008246777303</v>
      </c>
      <c r="F133" s="15" t="s">
        <v>154</v>
      </c>
      <c r="G133" s="12" t="str">
        <f t="shared" si="10"/>
        <v>50876.654</v>
      </c>
      <c r="H133" s="8">
        <f t="shared" si="11"/>
        <v>20010</v>
      </c>
      <c r="I133" s="61" t="s">
        <v>657</v>
      </c>
      <c r="J133" s="62" t="s">
        <v>658</v>
      </c>
      <c r="K133" s="61">
        <v>20010</v>
      </c>
      <c r="L133" s="61" t="s">
        <v>268</v>
      </c>
      <c r="M133" s="62" t="s">
        <v>188</v>
      </c>
      <c r="N133" s="62"/>
      <c r="O133" s="63" t="s">
        <v>295</v>
      </c>
      <c r="P133" s="63" t="s">
        <v>659</v>
      </c>
    </row>
    <row r="134" spans="1:16" ht="12.75" customHeight="1" thickBot="1">
      <c r="A134" s="8" t="str">
        <f t="shared" si="6"/>
        <v> BBS 118 </v>
      </c>
      <c r="B134" s="15" t="str">
        <f t="shared" si="7"/>
        <v>I</v>
      </c>
      <c r="C134" s="8">
        <f t="shared" si="8"/>
        <v>50961.514999999999</v>
      </c>
      <c r="D134" s="12" t="str">
        <f t="shared" si="9"/>
        <v>vis</v>
      </c>
      <c r="E134" s="60">
        <f>VLOOKUP(C134,Active!C$21:E$973,3,FALSE)</f>
        <v>20184.00436039046</v>
      </c>
      <c r="F134" s="15" t="s">
        <v>154</v>
      </c>
      <c r="G134" s="12" t="str">
        <f t="shared" si="10"/>
        <v>50961.515</v>
      </c>
      <c r="H134" s="8">
        <f t="shared" si="11"/>
        <v>20184</v>
      </c>
      <c r="I134" s="61" t="s">
        <v>660</v>
      </c>
      <c r="J134" s="62" t="s">
        <v>661</v>
      </c>
      <c r="K134" s="61">
        <v>20184</v>
      </c>
      <c r="L134" s="61" t="s">
        <v>317</v>
      </c>
      <c r="M134" s="62" t="s">
        <v>188</v>
      </c>
      <c r="N134" s="62"/>
      <c r="O134" s="63" t="s">
        <v>295</v>
      </c>
      <c r="P134" s="63" t="s">
        <v>662</v>
      </c>
    </row>
    <row r="135" spans="1:16" ht="12.75" customHeight="1" thickBot="1">
      <c r="A135" s="8" t="str">
        <f t="shared" si="6"/>
        <v> BBS 119 </v>
      </c>
      <c r="B135" s="15" t="str">
        <f t="shared" si="7"/>
        <v>I</v>
      </c>
      <c r="C135" s="8">
        <f t="shared" si="8"/>
        <v>51129.294999999998</v>
      </c>
      <c r="D135" s="12" t="str">
        <f t="shared" si="9"/>
        <v>vis</v>
      </c>
      <c r="E135" s="60">
        <f>VLOOKUP(C135,Active!C$21:E$973,3,FALSE)</f>
        <v>20528.014776742093</v>
      </c>
      <c r="F135" s="15" t="s">
        <v>154</v>
      </c>
      <c r="G135" s="12" t="str">
        <f t="shared" si="10"/>
        <v>51129.295</v>
      </c>
      <c r="H135" s="8">
        <f t="shared" si="11"/>
        <v>20528</v>
      </c>
      <c r="I135" s="61" t="s">
        <v>663</v>
      </c>
      <c r="J135" s="62" t="s">
        <v>664</v>
      </c>
      <c r="K135" s="61">
        <v>20528</v>
      </c>
      <c r="L135" s="61" t="s">
        <v>265</v>
      </c>
      <c r="M135" s="62" t="s">
        <v>188</v>
      </c>
      <c r="N135" s="62"/>
      <c r="O135" s="63" t="s">
        <v>295</v>
      </c>
      <c r="P135" s="63" t="s">
        <v>665</v>
      </c>
    </row>
    <row r="136" spans="1:16" ht="12.75" customHeight="1" thickBot="1">
      <c r="A136" s="8" t="str">
        <f t="shared" si="6"/>
        <v> BBS 120 </v>
      </c>
      <c r="B136" s="15" t="str">
        <f t="shared" si="7"/>
        <v>I</v>
      </c>
      <c r="C136" s="8">
        <f t="shared" si="8"/>
        <v>51278.542999999998</v>
      </c>
      <c r="D136" s="12" t="str">
        <f t="shared" si="9"/>
        <v>vis</v>
      </c>
      <c r="E136" s="60">
        <f>VLOOKUP(C136,Active!C$21:E$973,3,FALSE)</f>
        <v>20834.027809401821</v>
      </c>
      <c r="F136" s="15" t="s">
        <v>154</v>
      </c>
      <c r="G136" s="12" t="str">
        <f t="shared" si="10"/>
        <v>51278.543</v>
      </c>
      <c r="H136" s="8">
        <f t="shared" si="11"/>
        <v>20834</v>
      </c>
      <c r="I136" s="61" t="s">
        <v>666</v>
      </c>
      <c r="J136" s="62" t="s">
        <v>667</v>
      </c>
      <c r="K136" s="61">
        <v>20834</v>
      </c>
      <c r="L136" s="61" t="s">
        <v>198</v>
      </c>
      <c r="M136" s="62" t="s">
        <v>188</v>
      </c>
      <c r="N136" s="62"/>
      <c r="O136" s="63" t="s">
        <v>295</v>
      </c>
      <c r="P136" s="63" t="s">
        <v>668</v>
      </c>
    </row>
    <row r="137" spans="1:16" ht="12.75" customHeight="1" thickBot="1">
      <c r="A137" s="8" t="str">
        <f t="shared" si="6"/>
        <v>OEJV 0074 </v>
      </c>
      <c r="B137" s="15" t="str">
        <f t="shared" si="7"/>
        <v>I</v>
      </c>
      <c r="C137" s="8">
        <f t="shared" si="8"/>
        <v>51699.442999999999</v>
      </c>
      <c r="D137" s="12" t="str">
        <f t="shared" si="9"/>
        <v>vis</v>
      </c>
      <c r="E137" s="60">
        <f>VLOOKUP(C137,Active!C$21:E$973,3,FALSE)</f>
        <v>21697.026881057584</v>
      </c>
      <c r="F137" s="15" t="s">
        <v>154</v>
      </c>
      <c r="G137" s="12" t="str">
        <f t="shared" si="10"/>
        <v>51699.443</v>
      </c>
      <c r="H137" s="8">
        <f t="shared" si="11"/>
        <v>21697</v>
      </c>
      <c r="I137" s="61" t="s">
        <v>683</v>
      </c>
      <c r="J137" s="62" t="s">
        <v>684</v>
      </c>
      <c r="K137" s="61">
        <v>21697</v>
      </c>
      <c r="L137" s="61" t="s">
        <v>193</v>
      </c>
      <c r="M137" s="62" t="s">
        <v>188</v>
      </c>
      <c r="N137" s="62"/>
      <c r="O137" s="63" t="s">
        <v>685</v>
      </c>
      <c r="P137" s="64" t="s">
        <v>686</v>
      </c>
    </row>
    <row r="138" spans="1:16" ht="12.75" customHeight="1" thickBot="1">
      <c r="A138" s="8" t="str">
        <f t="shared" si="6"/>
        <v>BAVM 152 </v>
      </c>
      <c r="B138" s="15" t="str">
        <f t="shared" si="7"/>
        <v>II</v>
      </c>
      <c r="C138" s="8">
        <f t="shared" si="8"/>
        <v>51770.404999999999</v>
      </c>
      <c r="D138" s="12" t="str">
        <f t="shared" si="9"/>
        <v>vis</v>
      </c>
      <c r="E138" s="60">
        <f>VLOOKUP(C138,Active!C$21:E$973,3,FALSE)</f>
        <v>21842.524956901812</v>
      </c>
      <c r="F138" s="15" t="s">
        <v>154</v>
      </c>
      <c r="G138" s="12" t="str">
        <f t="shared" si="10"/>
        <v>51770.4050</v>
      </c>
      <c r="H138" s="8">
        <f t="shared" si="11"/>
        <v>21842.5</v>
      </c>
      <c r="I138" s="61" t="s">
        <v>690</v>
      </c>
      <c r="J138" s="62" t="s">
        <v>691</v>
      </c>
      <c r="K138" s="61">
        <v>21842.5</v>
      </c>
      <c r="L138" s="61" t="s">
        <v>692</v>
      </c>
      <c r="M138" s="62" t="s">
        <v>624</v>
      </c>
      <c r="N138" s="62" t="s">
        <v>693</v>
      </c>
      <c r="O138" s="63" t="s">
        <v>694</v>
      </c>
      <c r="P138" s="64" t="s">
        <v>695</v>
      </c>
    </row>
    <row r="139" spans="1:16" ht="13.5" thickBot="1">
      <c r="A139" s="8" t="str">
        <f t="shared" ref="A139:A202" si="12">P139</f>
        <v>OEJV 0074 </v>
      </c>
      <c r="B139" s="15" t="str">
        <f t="shared" ref="B139:B202" si="13">IF(H139=INT(H139),"I","II")</f>
        <v>I</v>
      </c>
      <c r="C139" s="8">
        <f t="shared" ref="C139:C202" si="14">1*G139</f>
        <v>52033.530599999998</v>
      </c>
      <c r="D139" s="12" t="str">
        <f t="shared" ref="D139:D202" si="15">VLOOKUP(F139,I$1:J$5,2,FALSE)</f>
        <v>vis</v>
      </c>
      <c r="E139" s="60">
        <f>VLOOKUP(C139,Active!C$21:E$973,3,FALSE)</f>
        <v>22382.028754784602</v>
      </c>
      <c r="F139" s="15" t="s">
        <v>154</v>
      </c>
      <c r="G139" s="12" t="str">
        <f t="shared" ref="G139:G202" si="16">MID(I139,3,LEN(I139)-3)</f>
        <v>52033.53060</v>
      </c>
      <c r="H139" s="8">
        <f t="shared" ref="H139:H202" si="17">1*K139</f>
        <v>22382</v>
      </c>
      <c r="I139" s="61" t="s">
        <v>701</v>
      </c>
      <c r="J139" s="62" t="s">
        <v>702</v>
      </c>
      <c r="K139" s="61" t="s">
        <v>703</v>
      </c>
      <c r="L139" s="61" t="s">
        <v>704</v>
      </c>
      <c r="M139" s="62" t="s">
        <v>705</v>
      </c>
      <c r="N139" s="62" t="s">
        <v>706</v>
      </c>
      <c r="O139" s="63" t="s">
        <v>707</v>
      </c>
      <c r="P139" s="64" t="s">
        <v>686</v>
      </c>
    </row>
    <row r="140" spans="1:16" ht="13.5" thickBot="1">
      <c r="A140" s="8" t="str">
        <f t="shared" si="12"/>
        <v> JAAVSO 41;122 </v>
      </c>
      <c r="B140" s="15" t="str">
        <f t="shared" si="13"/>
        <v>I</v>
      </c>
      <c r="C140" s="8">
        <f t="shared" si="14"/>
        <v>52456.379800000002</v>
      </c>
      <c r="D140" s="12" t="str">
        <f t="shared" si="15"/>
        <v>vis</v>
      </c>
      <c r="E140" s="60">
        <f>VLOOKUP(C140,Active!C$21:E$973,3,FALSE)</f>
        <v>23249.024399950638</v>
      </c>
      <c r="F140" s="15" t="s">
        <v>154</v>
      </c>
      <c r="G140" s="12" t="str">
        <f t="shared" si="16"/>
        <v>52456.3798</v>
      </c>
      <c r="H140" s="8">
        <f t="shared" si="17"/>
        <v>23249</v>
      </c>
      <c r="I140" s="61" t="s">
        <v>732</v>
      </c>
      <c r="J140" s="62" t="s">
        <v>733</v>
      </c>
      <c r="K140" s="61" t="s">
        <v>734</v>
      </c>
      <c r="L140" s="61" t="s">
        <v>735</v>
      </c>
      <c r="M140" s="62" t="s">
        <v>705</v>
      </c>
      <c r="N140" s="62" t="s">
        <v>188</v>
      </c>
      <c r="O140" s="63" t="s">
        <v>736</v>
      </c>
      <c r="P140" s="63" t="s">
        <v>737</v>
      </c>
    </row>
    <row r="141" spans="1:16" ht="13.5" thickBot="1">
      <c r="A141" s="8" t="str">
        <f t="shared" si="12"/>
        <v> BBS 129 </v>
      </c>
      <c r="B141" s="15" t="str">
        <f t="shared" si="13"/>
        <v>II</v>
      </c>
      <c r="C141" s="8">
        <f t="shared" si="14"/>
        <v>52526.3727</v>
      </c>
      <c r="D141" s="12" t="str">
        <f t="shared" si="15"/>
        <v>vis</v>
      </c>
      <c r="E141" s="60">
        <f>VLOOKUP(C141,Active!C$21:E$973,3,FALSE)</f>
        <v>23392.535466053021</v>
      </c>
      <c r="F141" s="15" t="s">
        <v>154</v>
      </c>
      <c r="G141" s="12" t="str">
        <f t="shared" si="16"/>
        <v>52526.3727</v>
      </c>
      <c r="H141" s="8">
        <f t="shared" si="17"/>
        <v>23392.5</v>
      </c>
      <c r="I141" s="61" t="s">
        <v>738</v>
      </c>
      <c r="J141" s="62" t="s">
        <v>739</v>
      </c>
      <c r="K141" s="61" t="s">
        <v>740</v>
      </c>
      <c r="L141" s="61" t="s">
        <v>741</v>
      </c>
      <c r="M141" s="62" t="s">
        <v>624</v>
      </c>
      <c r="N141" s="62" t="s">
        <v>625</v>
      </c>
      <c r="O141" s="63" t="s">
        <v>626</v>
      </c>
      <c r="P141" s="63" t="s">
        <v>742</v>
      </c>
    </row>
    <row r="142" spans="1:16" ht="13.5" thickBot="1">
      <c r="A142" s="8" t="str">
        <f t="shared" si="12"/>
        <v> BBS 129 </v>
      </c>
      <c r="B142" s="15" t="str">
        <f t="shared" si="13"/>
        <v>I</v>
      </c>
      <c r="C142" s="8">
        <f t="shared" si="14"/>
        <v>52536.372000000003</v>
      </c>
      <c r="D142" s="12" t="str">
        <f t="shared" si="15"/>
        <v>vis</v>
      </c>
      <c r="E142" s="60">
        <f>VLOOKUP(C142,Active!C$21:E$973,3,FALSE)</f>
        <v>23413.037691325557</v>
      </c>
      <c r="F142" s="15" t="s">
        <v>154</v>
      </c>
      <c r="G142" s="12" t="str">
        <f t="shared" si="16"/>
        <v>52536.372</v>
      </c>
      <c r="H142" s="8">
        <f t="shared" si="17"/>
        <v>23413</v>
      </c>
      <c r="I142" s="61" t="s">
        <v>743</v>
      </c>
      <c r="J142" s="62" t="s">
        <v>744</v>
      </c>
      <c r="K142" s="61" t="s">
        <v>745</v>
      </c>
      <c r="L142" s="61" t="s">
        <v>437</v>
      </c>
      <c r="M142" s="62" t="s">
        <v>188</v>
      </c>
      <c r="N142" s="62"/>
      <c r="O142" s="63" t="s">
        <v>295</v>
      </c>
      <c r="P142" s="63" t="s">
        <v>742</v>
      </c>
    </row>
    <row r="143" spans="1:16" ht="13.5" thickBot="1">
      <c r="A143" s="8" t="str">
        <f t="shared" si="12"/>
        <v>IBVS 5502 </v>
      </c>
      <c r="B143" s="15" t="str">
        <f t="shared" si="13"/>
        <v>II</v>
      </c>
      <c r="C143" s="8">
        <f t="shared" si="14"/>
        <v>52788.805999999997</v>
      </c>
      <c r="D143" s="12" t="str">
        <f t="shared" si="15"/>
        <v>vis</v>
      </c>
      <c r="E143" s="60">
        <f>VLOOKUP(C143,Active!C$21:E$973,3,FALSE)</f>
        <v>23930.619795517396</v>
      </c>
      <c r="F143" s="15" t="s">
        <v>154</v>
      </c>
      <c r="G143" s="12" t="str">
        <f t="shared" si="16"/>
        <v>52788.806</v>
      </c>
      <c r="H143" s="8">
        <f t="shared" si="17"/>
        <v>23930.5</v>
      </c>
      <c r="I143" s="61" t="s">
        <v>752</v>
      </c>
      <c r="J143" s="62" t="s">
        <v>753</v>
      </c>
      <c r="K143" s="61" t="s">
        <v>754</v>
      </c>
      <c r="L143" s="61" t="s">
        <v>755</v>
      </c>
      <c r="M143" s="62" t="s">
        <v>624</v>
      </c>
      <c r="N143" s="62" t="s">
        <v>625</v>
      </c>
      <c r="O143" s="63" t="s">
        <v>756</v>
      </c>
      <c r="P143" s="64" t="s">
        <v>757</v>
      </c>
    </row>
    <row r="144" spans="1:16" ht="13.5" thickBot="1">
      <c r="A144" s="8" t="str">
        <f t="shared" si="12"/>
        <v> BBS 130 </v>
      </c>
      <c r="B144" s="15" t="str">
        <f t="shared" si="13"/>
        <v>I</v>
      </c>
      <c r="C144" s="8">
        <f t="shared" si="14"/>
        <v>52829.483999999997</v>
      </c>
      <c r="D144" s="12" t="str">
        <f t="shared" si="15"/>
        <v>vis</v>
      </c>
      <c r="E144" s="60">
        <f>VLOOKUP(C144,Active!C$21:E$973,3,FALSE)</f>
        <v>24014.024585816311</v>
      </c>
      <c r="F144" s="15" t="s">
        <v>154</v>
      </c>
      <c r="G144" s="12" t="str">
        <f t="shared" si="16"/>
        <v>52829.484</v>
      </c>
      <c r="H144" s="8">
        <f t="shared" si="17"/>
        <v>24014</v>
      </c>
      <c r="I144" s="61" t="s">
        <v>758</v>
      </c>
      <c r="J144" s="62" t="s">
        <v>759</v>
      </c>
      <c r="K144" s="61" t="s">
        <v>760</v>
      </c>
      <c r="L144" s="61" t="s">
        <v>211</v>
      </c>
      <c r="M144" s="62" t="s">
        <v>188</v>
      </c>
      <c r="N144" s="62"/>
      <c r="O144" s="63" t="s">
        <v>295</v>
      </c>
      <c r="P144" s="63" t="s">
        <v>761</v>
      </c>
    </row>
    <row r="145" spans="1:16" ht="13.5" thickBot="1">
      <c r="A145" s="8" t="str">
        <f t="shared" si="12"/>
        <v>BAVM 173 </v>
      </c>
      <c r="B145" s="15" t="str">
        <f t="shared" si="13"/>
        <v>I</v>
      </c>
      <c r="C145" s="8">
        <f t="shared" si="14"/>
        <v>53165.5236</v>
      </c>
      <c r="D145" s="12" t="str">
        <f t="shared" si="15"/>
        <v>vis</v>
      </c>
      <c r="E145" s="60">
        <f>VLOOKUP(C145,Active!C$21:E$973,3,FALSE)</f>
        <v>24703.02877407855</v>
      </c>
      <c r="F145" s="15" t="s">
        <v>154</v>
      </c>
      <c r="G145" s="12" t="str">
        <f t="shared" si="16"/>
        <v>53165.5236</v>
      </c>
      <c r="H145" s="8">
        <f t="shared" si="17"/>
        <v>24703</v>
      </c>
      <c r="I145" s="61" t="s">
        <v>762</v>
      </c>
      <c r="J145" s="62" t="s">
        <v>763</v>
      </c>
      <c r="K145" s="61" t="s">
        <v>764</v>
      </c>
      <c r="L145" s="61" t="s">
        <v>765</v>
      </c>
      <c r="M145" s="62" t="s">
        <v>624</v>
      </c>
      <c r="N145" s="62" t="s">
        <v>693</v>
      </c>
      <c r="O145" s="63" t="s">
        <v>766</v>
      </c>
      <c r="P145" s="64" t="s">
        <v>767</v>
      </c>
    </row>
    <row r="146" spans="1:16" ht="13.5" thickBot="1">
      <c r="A146" s="8" t="str">
        <f t="shared" si="12"/>
        <v>OEJV 0003 </v>
      </c>
      <c r="B146" s="15" t="str">
        <f t="shared" si="13"/>
        <v>I</v>
      </c>
      <c r="C146" s="8">
        <f t="shared" si="14"/>
        <v>53250.391000000003</v>
      </c>
      <c r="D146" s="12" t="str">
        <f t="shared" si="15"/>
        <v>vis</v>
      </c>
      <c r="E146" s="60">
        <f>VLOOKUP(C146,Active!C$21:E$973,3,FALSE)</f>
        <v>24877.038010034456</v>
      </c>
      <c r="F146" s="15" t="s">
        <v>154</v>
      </c>
      <c r="G146" s="12" t="str">
        <f t="shared" si="16"/>
        <v>53250.391</v>
      </c>
      <c r="H146" s="8">
        <f t="shared" si="17"/>
        <v>24877</v>
      </c>
      <c r="I146" s="61" t="s">
        <v>768</v>
      </c>
      <c r="J146" s="62" t="s">
        <v>769</v>
      </c>
      <c r="K146" s="61" t="s">
        <v>770</v>
      </c>
      <c r="L146" s="61" t="s">
        <v>639</v>
      </c>
      <c r="M146" s="62" t="s">
        <v>188</v>
      </c>
      <c r="N146" s="62"/>
      <c r="O146" s="63" t="s">
        <v>295</v>
      </c>
      <c r="P146" s="64" t="s">
        <v>771</v>
      </c>
    </row>
    <row r="147" spans="1:16" ht="13.5" thickBot="1">
      <c r="A147" s="8" t="str">
        <f t="shared" si="12"/>
        <v>OEJV 0074 </v>
      </c>
      <c r="B147" s="15" t="str">
        <f t="shared" si="13"/>
        <v>II</v>
      </c>
      <c r="C147" s="8">
        <f t="shared" si="14"/>
        <v>53555.460800000001</v>
      </c>
      <c r="D147" s="12" t="str">
        <f t="shared" si="15"/>
        <v>vis</v>
      </c>
      <c r="E147" s="60">
        <f>VLOOKUP(C147,Active!C$21:E$973,3,FALSE)</f>
        <v>25502.542771712306</v>
      </c>
      <c r="F147" s="15" t="s">
        <v>154</v>
      </c>
      <c r="G147" s="12" t="str">
        <f t="shared" si="16"/>
        <v>53555.46080</v>
      </c>
      <c r="H147" s="8">
        <f t="shared" si="17"/>
        <v>25502.5</v>
      </c>
      <c r="I147" s="61" t="s">
        <v>791</v>
      </c>
      <c r="J147" s="62" t="s">
        <v>792</v>
      </c>
      <c r="K147" s="61" t="s">
        <v>793</v>
      </c>
      <c r="L147" s="61" t="s">
        <v>794</v>
      </c>
      <c r="M147" s="62" t="s">
        <v>705</v>
      </c>
      <c r="N147" s="62" t="s">
        <v>795</v>
      </c>
      <c r="O147" s="63" t="s">
        <v>796</v>
      </c>
      <c r="P147" s="64" t="s">
        <v>686</v>
      </c>
    </row>
    <row r="148" spans="1:16" ht="13.5" thickBot="1">
      <c r="A148" s="8" t="str">
        <f t="shared" si="12"/>
        <v>OEJV 0003 </v>
      </c>
      <c r="B148" s="15" t="str">
        <f t="shared" si="13"/>
        <v>I</v>
      </c>
      <c r="C148" s="8">
        <f t="shared" si="14"/>
        <v>53565.457000000002</v>
      </c>
      <c r="D148" s="12" t="str">
        <f t="shared" si="15"/>
        <v>vis</v>
      </c>
      <c r="E148" s="60">
        <f>VLOOKUP(C148,Active!C$21:E$973,3,FALSE)</f>
        <v>25523.038640850074</v>
      </c>
      <c r="F148" s="15" t="s">
        <v>154</v>
      </c>
      <c r="G148" s="12" t="str">
        <f t="shared" si="16"/>
        <v>53565.457</v>
      </c>
      <c r="H148" s="8">
        <f t="shared" si="17"/>
        <v>25523</v>
      </c>
      <c r="I148" s="61" t="s">
        <v>797</v>
      </c>
      <c r="J148" s="62" t="s">
        <v>798</v>
      </c>
      <c r="K148" s="61" t="s">
        <v>799</v>
      </c>
      <c r="L148" s="61" t="s">
        <v>639</v>
      </c>
      <c r="M148" s="62" t="s">
        <v>188</v>
      </c>
      <c r="N148" s="62"/>
      <c r="O148" s="63" t="s">
        <v>295</v>
      </c>
      <c r="P148" s="64" t="s">
        <v>771</v>
      </c>
    </row>
    <row r="149" spans="1:16" ht="13.5" thickBot="1">
      <c r="A149" s="8" t="str">
        <f t="shared" si="12"/>
        <v>BAVM 186 </v>
      </c>
      <c r="B149" s="15" t="str">
        <f t="shared" si="13"/>
        <v>I</v>
      </c>
      <c r="C149" s="8">
        <f t="shared" si="14"/>
        <v>53861.497600000002</v>
      </c>
      <c r="D149" s="12" t="str">
        <f t="shared" si="15"/>
        <v>vis</v>
      </c>
      <c r="E149" s="60">
        <f>VLOOKUP(C149,Active!C$21:E$973,3,FALSE)</f>
        <v>26130.030237363295</v>
      </c>
      <c r="F149" s="15" t="s">
        <v>154</v>
      </c>
      <c r="G149" s="12" t="str">
        <f t="shared" si="16"/>
        <v>53861.4976</v>
      </c>
      <c r="H149" s="8">
        <f t="shared" si="17"/>
        <v>26130</v>
      </c>
      <c r="I149" s="61" t="s">
        <v>800</v>
      </c>
      <c r="J149" s="62" t="s">
        <v>801</v>
      </c>
      <c r="K149" s="61" t="s">
        <v>802</v>
      </c>
      <c r="L149" s="61" t="s">
        <v>803</v>
      </c>
      <c r="M149" s="62" t="s">
        <v>705</v>
      </c>
      <c r="N149" s="62" t="s">
        <v>693</v>
      </c>
      <c r="O149" s="63" t="s">
        <v>804</v>
      </c>
      <c r="P149" s="64" t="s">
        <v>805</v>
      </c>
    </row>
    <row r="150" spans="1:16" ht="13.5" thickBot="1">
      <c r="A150" s="8" t="str">
        <f t="shared" si="12"/>
        <v>IBVS 5713 </v>
      </c>
      <c r="B150" s="15" t="str">
        <f t="shared" si="13"/>
        <v>I</v>
      </c>
      <c r="C150" s="8">
        <f t="shared" si="14"/>
        <v>53900.511700000003</v>
      </c>
      <c r="D150" s="12" t="str">
        <f t="shared" si="15"/>
        <v>vis</v>
      </c>
      <c r="E150" s="60">
        <f>VLOOKUP(C150,Active!C$21:E$973,3,FALSE)</f>
        <v>26210.02342358683</v>
      </c>
      <c r="F150" s="15" t="s">
        <v>154</v>
      </c>
      <c r="G150" s="12" t="str">
        <f t="shared" si="16"/>
        <v>53900.5117</v>
      </c>
      <c r="H150" s="8">
        <f t="shared" si="17"/>
        <v>26210</v>
      </c>
      <c r="I150" s="61" t="s">
        <v>806</v>
      </c>
      <c r="J150" s="62" t="s">
        <v>807</v>
      </c>
      <c r="K150" s="61" t="s">
        <v>808</v>
      </c>
      <c r="L150" s="61" t="s">
        <v>715</v>
      </c>
      <c r="M150" s="62" t="s">
        <v>624</v>
      </c>
      <c r="N150" s="62" t="s">
        <v>625</v>
      </c>
      <c r="O150" s="63" t="s">
        <v>290</v>
      </c>
      <c r="P150" s="64" t="s">
        <v>809</v>
      </c>
    </row>
    <row r="151" spans="1:16" ht="13.5" thickBot="1">
      <c r="A151" s="8" t="str">
        <f t="shared" si="12"/>
        <v>OEJV 0074 </v>
      </c>
      <c r="B151" s="15" t="str">
        <f t="shared" si="13"/>
        <v>I</v>
      </c>
      <c r="C151" s="8">
        <f t="shared" si="14"/>
        <v>53966.357940000002</v>
      </c>
      <c r="D151" s="12" t="str">
        <f t="shared" si="15"/>
        <v>vis</v>
      </c>
      <c r="E151" s="60">
        <f>VLOOKUP(C151,Active!C$21:E$973,3,FALSE)</f>
        <v>26345.032318792393</v>
      </c>
      <c r="F151" s="15" t="s">
        <v>154</v>
      </c>
      <c r="G151" s="12" t="str">
        <f t="shared" si="16"/>
        <v>53966.35794</v>
      </c>
      <c r="H151" s="8">
        <f t="shared" si="17"/>
        <v>26345</v>
      </c>
      <c r="I151" s="61" t="s">
        <v>810</v>
      </c>
      <c r="J151" s="62" t="s">
        <v>811</v>
      </c>
      <c r="K151" s="61" t="s">
        <v>812</v>
      </c>
      <c r="L151" s="61" t="s">
        <v>813</v>
      </c>
      <c r="M151" s="62" t="s">
        <v>705</v>
      </c>
      <c r="N151" s="62" t="s">
        <v>795</v>
      </c>
      <c r="O151" s="63" t="s">
        <v>814</v>
      </c>
      <c r="P151" s="64" t="s">
        <v>686</v>
      </c>
    </row>
    <row r="152" spans="1:16" ht="13.5" thickBot="1">
      <c r="A152" s="8" t="str">
        <f t="shared" si="12"/>
        <v>OEJV 0074 </v>
      </c>
      <c r="B152" s="15" t="str">
        <f t="shared" si="13"/>
        <v>I</v>
      </c>
      <c r="C152" s="8">
        <f t="shared" si="14"/>
        <v>54216.556190000003</v>
      </c>
      <c r="D152" s="12" t="str">
        <f t="shared" si="15"/>
        <v>vis</v>
      </c>
      <c r="E152" s="60">
        <f>VLOOKUP(C152,Active!C$21:E$973,3,FALSE)</f>
        <v>26858.030317081528</v>
      </c>
      <c r="F152" s="15" t="s">
        <v>154</v>
      </c>
      <c r="G152" s="12" t="str">
        <f t="shared" si="16"/>
        <v>54216.55619</v>
      </c>
      <c r="H152" s="8">
        <f t="shared" si="17"/>
        <v>26858</v>
      </c>
      <c r="I152" s="61" t="s">
        <v>815</v>
      </c>
      <c r="J152" s="62" t="s">
        <v>816</v>
      </c>
      <c r="K152" s="61" t="s">
        <v>817</v>
      </c>
      <c r="L152" s="61" t="s">
        <v>818</v>
      </c>
      <c r="M152" s="62" t="s">
        <v>705</v>
      </c>
      <c r="N152" s="62" t="s">
        <v>795</v>
      </c>
      <c r="O152" s="63" t="s">
        <v>796</v>
      </c>
      <c r="P152" s="64" t="s">
        <v>686</v>
      </c>
    </row>
    <row r="153" spans="1:16" ht="13.5" thickBot="1">
      <c r="A153" s="8" t="str">
        <f t="shared" si="12"/>
        <v>BAVM 201 </v>
      </c>
      <c r="B153" s="15" t="str">
        <f t="shared" si="13"/>
        <v>I</v>
      </c>
      <c r="C153" s="8">
        <f t="shared" si="14"/>
        <v>54260.4522</v>
      </c>
      <c r="D153" s="12" t="str">
        <f t="shared" si="15"/>
        <v>vis</v>
      </c>
      <c r="E153" s="60">
        <f>VLOOKUP(C153,Active!C$21:E$973,3,FALSE)</f>
        <v>26948.033205842254</v>
      </c>
      <c r="F153" s="15" t="s">
        <v>154</v>
      </c>
      <c r="G153" s="12" t="str">
        <f t="shared" si="16"/>
        <v>54260.4522</v>
      </c>
      <c r="H153" s="8">
        <f t="shared" si="17"/>
        <v>26948</v>
      </c>
      <c r="I153" s="61" t="s">
        <v>819</v>
      </c>
      <c r="J153" s="62" t="s">
        <v>820</v>
      </c>
      <c r="K153" s="61" t="s">
        <v>821</v>
      </c>
      <c r="L153" s="61" t="s">
        <v>822</v>
      </c>
      <c r="M153" s="62" t="s">
        <v>705</v>
      </c>
      <c r="N153" s="62" t="s">
        <v>693</v>
      </c>
      <c r="O153" s="63" t="s">
        <v>823</v>
      </c>
      <c r="P153" s="64" t="s">
        <v>824</v>
      </c>
    </row>
    <row r="154" spans="1:16" ht="13.5" thickBot="1">
      <c r="A154" s="8" t="str">
        <f t="shared" si="12"/>
        <v>BAVM 209 </v>
      </c>
      <c r="B154" s="15" t="str">
        <f t="shared" si="13"/>
        <v>I</v>
      </c>
      <c r="C154" s="8">
        <f t="shared" si="14"/>
        <v>54595.514300000003</v>
      </c>
      <c r="D154" s="12" t="str">
        <f t="shared" si="15"/>
        <v>vis</v>
      </c>
      <c r="E154" s="60">
        <f>VLOOKUP(C154,Active!C$21:E$973,3,FALSE)</f>
        <v>27635.033161287804</v>
      </c>
      <c r="F154" s="15" t="s">
        <v>154</v>
      </c>
      <c r="G154" s="12" t="str">
        <f t="shared" si="16"/>
        <v>54595.5143</v>
      </c>
      <c r="H154" s="8">
        <f t="shared" si="17"/>
        <v>27635</v>
      </c>
      <c r="I154" s="61" t="s">
        <v>825</v>
      </c>
      <c r="J154" s="62" t="s">
        <v>826</v>
      </c>
      <c r="K154" s="61" t="s">
        <v>827</v>
      </c>
      <c r="L154" s="61" t="s">
        <v>822</v>
      </c>
      <c r="M154" s="62" t="s">
        <v>705</v>
      </c>
      <c r="N154" s="62" t="s">
        <v>693</v>
      </c>
      <c r="O154" s="63" t="s">
        <v>828</v>
      </c>
      <c r="P154" s="64" t="s">
        <v>829</v>
      </c>
    </row>
    <row r="155" spans="1:16" ht="13.5" thickBot="1">
      <c r="A155" s="8" t="str">
        <f t="shared" si="12"/>
        <v>BAVM 238 </v>
      </c>
      <c r="B155" s="15" t="str">
        <f t="shared" si="13"/>
        <v>II</v>
      </c>
      <c r="C155" s="8">
        <f t="shared" si="14"/>
        <v>56808.531300000002</v>
      </c>
      <c r="D155" s="12" t="str">
        <f t="shared" si="15"/>
        <v>vis</v>
      </c>
      <c r="E155" s="60">
        <f>VLOOKUP(C155,Active!C$21:E$973,3,FALSE)</f>
        <v>32172.528092526627</v>
      </c>
      <c r="F155" s="15" t="s">
        <v>154</v>
      </c>
      <c r="G155" s="12" t="str">
        <f t="shared" si="16"/>
        <v>56808.5313</v>
      </c>
      <c r="H155" s="8">
        <f t="shared" si="17"/>
        <v>32172.5</v>
      </c>
      <c r="I155" s="61" t="s">
        <v>830</v>
      </c>
      <c r="J155" s="62" t="s">
        <v>831</v>
      </c>
      <c r="K155" s="61" t="s">
        <v>832</v>
      </c>
      <c r="L155" s="61" t="s">
        <v>784</v>
      </c>
      <c r="M155" s="62" t="s">
        <v>705</v>
      </c>
      <c r="N155" s="62" t="s">
        <v>693</v>
      </c>
      <c r="O155" s="63" t="s">
        <v>833</v>
      </c>
      <c r="P155" s="64" t="s">
        <v>834</v>
      </c>
    </row>
    <row r="156" spans="1:16" ht="12.75" customHeight="1" thickBot="1">
      <c r="A156" s="8" t="str">
        <f t="shared" si="12"/>
        <v> PZ 5.179 </v>
      </c>
      <c r="B156" s="15" t="str">
        <f t="shared" si="13"/>
        <v>II</v>
      </c>
      <c r="C156" s="8">
        <f t="shared" si="14"/>
        <v>15254.34</v>
      </c>
      <c r="D156" s="12" t="str">
        <f t="shared" si="15"/>
        <v>vis</v>
      </c>
      <c r="E156" s="60">
        <f>VLOOKUP(C156,Active!C$21:E$973,3,FALSE)</f>
        <v>-53028.775103733664</v>
      </c>
      <c r="F156" s="15" t="s">
        <v>154</v>
      </c>
      <c r="G156" s="12" t="str">
        <f t="shared" si="16"/>
        <v>15254.34</v>
      </c>
      <c r="H156" s="8">
        <f t="shared" si="17"/>
        <v>-53027.5</v>
      </c>
      <c r="I156" s="61" t="s">
        <v>159</v>
      </c>
      <c r="J156" s="62" t="s">
        <v>160</v>
      </c>
      <c r="K156" s="61">
        <v>-53027.5</v>
      </c>
      <c r="L156" s="61" t="s">
        <v>161</v>
      </c>
      <c r="M156" s="62" t="s">
        <v>162</v>
      </c>
      <c r="N156" s="62"/>
      <c r="O156" s="63" t="s">
        <v>163</v>
      </c>
      <c r="P156" s="63" t="s">
        <v>164</v>
      </c>
    </row>
    <row r="157" spans="1:16" ht="12.75" customHeight="1" thickBot="1">
      <c r="A157" s="8" t="str">
        <f t="shared" si="12"/>
        <v> PZ 5.179 </v>
      </c>
      <c r="B157" s="15" t="str">
        <f t="shared" si="13"/>
        <v>II</v>
      </c>
      <c r="C157" s="8">
        <f t="shared" si="14"/>
        <v>16052.21</v>
      </c>
      <c r="D157" s="12" t="str">
        <f t="shared" si="15"/>
        <v>vis</v>
      </c>
      <c r="E157" s="60">
        <f>VLOOKUP(C157,Active!C$21:E$973,3,FALSE)</f>
        <v>-51392.849541125011</v>
      </c>
      <c r="F157" s="15" t="s">
        <v>154</v>
      </c>
      <c r="G157" s="12" t="str">
        <f t="shared" si="16"/>
        <v>16052.21</v>
      </c>
      <c r="H157" s="8">
        <f t="shared" si="17"/>
        <v>-51391.5</v>
      </c>
      <c r="I157" s="61" t="s">
        <v>165</v>
      </c>
      <c r="J157" s="62" t="s">
        <v>166</v>
      </c>
      <c r="K157" s="61">
        <v>-51391.5</v>
      </c>
      <c r="L157" s="61" t="s">
        <v>167</v>
      </c>
      <c r="M157" s="62" t="s">
        <v>162</v>
      </c>
      <c r="N157" s="62"/>
      <c r="O157" s="63" t="s">
        <v>163</v>
      </c>
      <c r="P157" s="63" t="s">
        <v>164</v>
      </c>
    </row>
    <row r="158" spans="1:16" ht="12.75" customHeight="1" thickBot="1">
      <c r="A158" s="8" t="str">
        <f t="shared" si="12"/>
        <v> PZ 5.179 </v>
      </c>
      <c r="B158" s="15" t="str">
        <f t="shared" si="13"/>
        <v>I</v>
      </c>
      <c r="C158" s="8">
        <f t="shared" si="14"/>
        <v>18924.3</v>
      </c>
      <c r="D158" s="12" t="str">
        <f t="shared" si="15"/>
        <v>vis</v>
      </c>
      <c r="E158" s="60">
        <f>VLOOKUP(C158,Active!C$21:E$973,3,FALSE)</f>
        <v>-45504.013704318648</v>
      </c>
      <c r="F158" s="15" t="s">
        <v>154</v>
      </c>
      <c r="G158" s="12" t="str">
        <f t="shared" si="16"/>
        <v>18924.30</v>
      </c>
      <c r="H158" s="8">
        <f t="shared" si="17"/>
        <v>-45503</v>
      </c>
      <c r="I158" s="61" t="s">
        <v>168</v>
      </c>
      <c r="J158" s="62" t="s">
        <v>169</v>
      </c>
      <c r="K158" s="61">
        <v>-45503</v>
      </c>
      <c r="L158" s="61" t="s">
        <v>170</v>
      </c>
      <c r="M158" s="62" t="s">
        <v>162</v>
      </c>
      <c r="N158" s="62"/>
      <c r="O158" s="63" t="s">
        <v>163</v>
      </c>
      <c r="P158" s="63" t="s">
        <v>164</v>
      </c>
    </row>
    <row r="159" spans="1:16" ht="12.75" customHeight="1" thickBot="1">
      <c r="A159" s="8" t="str">
        <f t="shared" si="12"/>
        <v> PZ 5.179 </v>
      </c>
      <c r="B159" s="15" t="str">
        <f t="shared" si="13"/>
        <v>I</v>
      </c>
      <c r="C159" s="8">
        <f t="shared" si="14"/>
        <v>18927.330000000002</v>
      </c>
      <c r="D159" s="12" t="str">
        <f t="shared" si="15"/>
        <v>vis</v>
      </c>
      <c r="E159" s="60">
        <f>VLOOKUP(C159,Active!C$21:E$973,3,FALSE)</f>
        <v>-45497.801095178424</v>
      </c>
      <c r="F159" s="15" t="s">
        <v>154</v>
      </c>
      <c r="G159" s="12" t="str">
        <f t="shared" si="16"/>
        <v>18927.33</v>
      </c>
      <c r="H159" s="8">
        <f t="shared" si="17"/>
        <v>-45497</v>
      </c>
      <c r="I159" s="61" t="s">
        <v>171</v>
      </c>
      <c r="J159" s="62" t="s">
        <v>172</v>
      </c>
      <c r="K159" s="61">
        <v>-45497</v>
      </c>
      <c r="L159" s="61" t="s">
        <v>173</v>
      </c>
      <c r="M159" s="62" t="s">
        <v>162</v>
      </c>
      <c r="N159" s="62"/>
      <c r="O159" s="63" t="s">
        <v>163</v>
      </c>
      <c r="P159" s="63" t="s">
        <v>164</v>
      </c>
    </row>
    <row r="160" spans="1:16" ht="12.75" customHeight="1" thickBot="1">
      <c r="A160" s="8" t="str">
        <f t="shared" si="12"/>
        <v> PZ 5.179 </v>
      </c>
      <c r="B160" s="15" t="str">
        <f t="shared" si="13"/>
        <v>II</v>
      </c>
      <c r="C160" s="8">
        <f t="shared" si="14"/>
        <v>26235.279999999999</v>
      </c>
      <c r="D160" s="12" t="str">
        <f t="shared" si="15"/>
        <v>vis</v>
      </c>
      <c r="E160" s="60">
        <f>VLOOKUP(C160,Active!C$21:E$973,3,FALSE)</f>
        <v>-30513.828499058858</v>
      </c>
      <c r="F160" s="15" t="s">
        <v>154</v>
      </c>
      <c r="G160" s="12" t="str">
        <f t="shared" si="16"/>
        <v>26235.28</v>
      </c>
      <c r="H160" s="8">
        <f t="shared" si="17"/>
        <v>-30513.5</v>
      </c>
      <c r="I160" s="61" t="s">
        <v>174</v>
      </c>
      <c r="J160" s="62" t="s">
        <v>175</v>
      </c>
      <c r="K160" s="61">
        <v>-30513.5</v>
      </c>
      <c r="L160" s="61" t="s">
        <v>176</v>
      </c>
      <c r="M160" s="62" t="s">
        <v>162</v>
      </c>
      <c r="N160" s="62"/>
      <c r="O160" s="63" t="s">
        <v>163</v>
      </c>
      <c r="P160" s="63" t="s">
        <v>164</v>
      </c>
    </row>
    <row r="161" spans="1:16" ht="12.75" customHeight="1" thickBot="1">
      <c r="A161" s="8" t="str">
        <f t="shared" si="12"/>
        <v> AN 278.187 </v>
      </c>
      <c r="B161" s="15" t="str">
        <f t="shared" si="13"/>
        <v>II</v>
      </c>
      <c r="C161" s="8">
        <f t="shared" si="14"/>
        <v>26749.401000000002</v>
      </c>
      <c r="D161" s="12" t="str">
        <f t="shared" si="15"/>
        <v>vis</v>
      </c>
      <c r="E161" s="60">
        <f>VLOOKUP(C161,Active!C$21:E$973,3,FALSE)</f>
        <v>-29459.69225358788</v>
      </c>
      <c r="F161" s="15" t="s">
        <v>154</v>
      </c>
      <c r="G161" s="12" t="str">
        <f t="shared" si="16"/>
        <v>26749.401</v>
      </c>
      <c r="H161" s="8">
        <f t="shared" si="17"/>
        <v>-29459.5</v>
      </c>
      <c r="I161" s="61" t="s">
        <v>177</v>
      </c>
      <c r="J161" s="62" t="s">
        <v>178</v>
      </c>
      <c r="K161" s="61">
        <v>-29459.5</v>
      </c>
      <c r="L161" s="61" t="s">
        <v>179</v>
      </c>
      <c r="M161" s="62" t="s">
        <v>162</v>
      </c>
      <c r="N161" s="62"/>
      <c r="O161" s="63" t="s">
        <v>180</v>
      </c>
      <c r="P161" s="63" t="s">
        <v>181</v>
      </c>
    </row>
    <row r="162" spans="1:16" ht="12.75" customHeight="1" thickBot="1">
      <c r="A162" s="8" t="str">
        <f t="shared" si="12"/>
        <v> AN 278.187 </v>
      </c>
      <c r="B162" s="15" t="str">
        <f t="shared" si="13"/>
        <v>I</v>
      </c>
      <c r="C162" s="8">
        <f t="shared" si="14"/>
        <v>26860.427</v>
      </c>
      <c r="D162" s="12" t="str">
        <f t="shared" si="15"/>
        <v>vis</v>
      </c>
      <c r="E162" s="60">
        <f>VLOOKUP(C162,Active!C$21:E$973,3,FALSE)</f>
        <v>-29232.048312201205</v>
      </c>
      <c r="F162" s="15" t="s">
        <v>154</v>
      </c>
      <c r="G162" s="12" t="str">
        <f t="shared" si="16"/>
        <v>26860.427</v>
      </c>
      <c r="H162" s="8">
        <f t="shared" si="17"/>
        <v>-29232</v>
      </c>
      <c r="I162" s="61" t="s">
        <v>182</v>
      </c>
      <c r="J162" s="62" t="s">
        <v>183</v>
      </c>
      <c r="K162" s="61">
        <v>-29232</v>
      </c>
      <c r="L162" s="61" t="s">
        <v>184</v>
      </c>
      <c r="M162" s="62" t="s">
        <v>162</v>
      </c>
      <c r="N162" s="62"/>
      <c r="O162" s="63" t="s">
        <v>180</v>
      </c>
      <c r="P162" s="63" t="s">
        <v>181</v>
      </c>
    </row>
    <row r="163" spans="1:16" ht="12.75" customHeight="1" thickBot="1">
      <c r="A163" s="8" t="str">
        <f t="shared" si="12"/>
        <v> IODE 4.2.122 </v>
      </c>
      <c r="B163" s="15" t="str">
        <f t="shared" si="13"/>
        <v>I</v>
      </c>
      <c r="C163" s="8">
        <f t="shared" si="14"/>
        <v>30898.276000000002</v>
      </c>
      <c r="D163" s="12" t="str">
        <f t="shared" si="15"/>
        <v>vis</v>
      </c>
      <c r="E163" s="60">
        <f>VLOOKUP(C163,Active!C$21:E$973,3,FALSE)</f>
        <v>-20952.979795959462</v>
      </c>
      <c r="F163" s="15" t="s">
        <v>154</v>
      </c>
      <c r="G163" s="12" t="str">
        <f t="shared" si="16"/>
        <v>30898.276</v>
      </c>
      <c r="H163" s="8">
        <f t="shared" si="17"/>
        <v>-20953</v>
      </c>
      <c r="I163" s="61" t="s">
        <v>185</v>
      </c>
      <c r="J163" s="62" t="s">
        <v>186</v>
      </c>
      <c r="K163" s="61">
        <v>-20953</v>
      </c>
      <c r="L163" s="61" t="s">
        <v>187</v>
      </c>
      <c r="M163" s="62" t="s">
        <v>188</v>
      </c>
      <c r="N163" s="62"/>
      <c r="O163" s="63" t="s">
        <v>189</v>
      </c>
      <c r="P163" s="63" t="s">
        <v>190</v>
      </c>
    </row>
    <row r="164" spans="1:16" ht="12.75" customHeight="1" thickBot="1">
      <c r="A164" s="8" t="str">
        <f t="shared" si="12"/>
        <v> IODE 4.2.122 </v>
      </c>
      <c r="B164" s="15" t="str">
        <f t="shared" si="13"/>
        <v>I</v>
      </c>
      <c r="C164" s="8">
        <f t="shared" si="14"/>
        <v>30914.374</v>
      </c>
      <c r="D164" s="12" t="str">
        <f t="shared" si="15"/>
        <v>vis</v>
      </c>
      <c r="E164" s="60">
        <f>VLOOKUP(C164,Active!C$21:E$973,3,FALSE)</f>
        <v>-20919.973003240259</v>
      </c>
      <c r="F164" s="15" t="s">
        <v>154</v>
      </c>
      <c r="G164" s="12" t="str">
        <f t="shared" si="16"/>
        <v>30914.374</v>
      </c>
      <c r="H164" s="8">
        <f t="shared" si="17"/>
        <v>-20920</v>
      </c>
      <c r="I164" s="61" t="s">
        <v>191</v>
      </c>
      <c r="J164" s="62" t="s">
        <v>192</v>
      </c>
      <c r="K164" s="61">
        <v>-20920</v>
      </c>
      <c r="L164" s="61" t="s">
        <v>193</v>
      </c>
      <c r="M164" s="62" t="s">
        <v>188</v>
      </c>
      <c r="N164" s="62"/>
      <c r="O164" s="63" t="s">
        <v>189</v>
      </c>
      <c r="P164" s="63" t="s">
        <v>190</v>
      </c>
    </row>
    <row r="165" spans="1:16" ht="12.75" customHeight="1" thickBot="1">
      <c r="A165" s="8" t="str">
        <f t="shared" si="12"/>
        <v> IODE 4.2.122 </v>
      </c>
      <c r="B165" s="15" t="str">
        <f t="shared" si="13"/>
        <v>I</v>
      </c>
      <c r="C165" s="8">
        <f t="shared" si="14"/>
        <v>30937.296999999999</v>
      </c>
      <c r="D165" s="12" t="str">
        <f t="shared" si="15"/>
        <v>vis</v>
      </c>
      <c r="E165" s="60">
        <f>VLOOKUP(C165,Active!C$21:E$973,3,FALSE)</f>
        <v>-20872.972462210171</v>
      </c>
      <c r="F165" s="15" t="s">
        <v>154</v>
      </c>
      <c r="G165" s="12" t="str">
        <f t="shared" si="16"/>
        <v>30937.297</v>
      </c>
      <c r="H165" s="8">
        <f t="shared" si="17"/>
        <v>-20873</v>
      </c>
      <c r="I165" s="61" t="s">
        <v>194</v>
      </c>
      <c r="J165" s="62" t="s">
        <v>195</v>
      </c>
      <c r="K165" s="61">
        <v>-20873</v>
      </c>
      <c r="L165" s="61" t="s">
        <v>193</v>
      </c>
      <c r="M165" s="62" t="s">
        <v>188</v>
      </c>
      <c r="N165" s="62"/>
      <c r="O165" s="63" t="s">
        <v>189</v>
      </c>
      <c r="P165" s="63" t="s">
        <v>190</v>
      </c>
    </row>
    <row r="166" spans="1:16" ht="12.75" customHeight="1" thickBot="1">
      <c r="A166" s="8" t="str">
        <f t="shared" si="12"/>
        <v> IODE 4.2.122 </v>
      </c>
      <c r="B166" s="15" t="str">
        <f t="shared" si="13"/>
        <v>I</v>
      </c>
      <c r="C166" s="8">
        <f t="shared" si="14"/>
        <v>30960.22</v>
      </c>
      <c r="D166" s="12" t="str">
        <f t="shared" si="15"/>
        <v>vis</v>
      </c>
      <c r="E166" s="60">
        <f>VLOOKUP(C166,Active!C$21:E$973,3,FALSE)</f>
        <v>-20825.971921180077</v>
      </c>
      <c r="F166" s="15" t="s">
        <v>154</v>
      </c>
      <c r="G166" s="12" t="str">
        <f t="shared" si="16"/>
        <v>30960.220</v>
      </c>
      <c r="H166" s="8">
        <f t="shared" si="17"/>
        <v>-20826</v>
      </c>
      <c r="I166" s="61" t="s">
        <v>196</v>
      </c>
      <c r="J166" s="62" t="s">
        <v>197</v>
      </c>
      <c r="K166" s="61">
        <v>-20826</v>
      </c>
      <c r="L166" s="61" t="s">
        <v>198</v>
      </c>
      <c r="M166" s="62" t="s">
        <v>188</v>
      </c>
      <c r="N166" s="62"/>
      <c r="O166" s="63" t="s">
        <v>189</v>
      </c>
      <c r="P166" s="63" t="s">
        <v>190</v>
      </c>
    </row>
    <row r="167" spans="1:16" ht="12.75" customHeight="1" thickBot="1">
      <c r="A167" s="8" t="str">
        <f t="shared" si="12"/>
        <v> AC 25.3 </v>
      </c>
      <c r="B167" s="15" t="str">
        <f t="shared" si="13"/>
        <v>II</v>
      </c>
      <c r="C167" s="8">
        <f t="shared" si="14"/>
        <v>30985.344000000001</v>
      </c>
      <c r="D167" s="12" t="str">
        <f t="shared" si="15"/>
        <v>vis</v>
      </c>
      <c r="E167" s="60">
        <f>VLOOKUP(C167,Active!C$21:E$973,3,FALSE)</f>
        <v>-20774.458524467605</v>
      </c>
      <c r="F167" s="15" t="s">
        <v>154</v>
      </c>
      <c r="G167" s="12" t="str">
        <f t="shared" si="16"/>
        <v>30985.344</v>
      </c>
      <c r="H167" s="8">
        <f t="shared" si="17"/>
        <v>-20774.5</v>
      </c>
      <c r="I167" s="61" t="s">
        <v>199</v>
      </c>
      <c r="J167" s="62" t="s">
        <v>200</v>
      </c>
      <c r="K167" s="61">
        <v>-20774.5</v>
      </c>
      <c r="L167" s="61" t="s">
        <v>201</v>
      </c>
      <c r="M167" s="62" t="s">
        <v>188</v>
      </c>
      <c r="N167" s="62"/>
      <c r="O167" s="63" t="s">
        <v>189</v>
      </c>
      <c r="P167" s="63" t="s">
        <v>202</v>
      </c>
    </row>
    <row r="168" spans="1:16" ht="12.75" customHeight="1" thickBot="1">
      <c r="A168" s="8" t="str">
        <f t="shared" si="12"/>
        <v> AC 25.3 </v>
      </c>
      <c r="B168" s="15" t="str">
        <f t="shared" si="13"/>
        <v>I</v>
      </c>
      <c r="C168" s="8">
        <f t="shared" si="14"/>
        <v>31000.212</v>
      </c>
      <c r="D168" s="12" t="str">
        <f t="shared" si="15"/>
        <v>vis</v>
      </c>
      <c r="E168" s="60">
        <f>VLOOKUP(C168,Active!C$21:E$973,3,FALSE)</f>
        <v>-20743.973681993437</v>
      </c>
      <c r="F168" s="15" t="s">
        <v>154</v>
      </c>
      <c r="G168" s="12" t="str">
        <f t="shared" si="16"/>
        <v>31000.212</v>
      </c>
      <c r="H168" s="8">
        <f t="shared" si="17"/>
        <v>-20744</v>
      </c>
      <c r="I168" s="61" t="s">
        <v>203</v>
      </c>
      <c r="J168" s="62" t="s">
        <v>204</v>
      </c>
      <c r="K168" s="61">
        <v>-20744</v>
      </c>
      <c r="L168" s="61" t="s">
        <v>193</v>
      </c>
      <c r="M168" s="62" t="s">
        <v>188</v>
      </c>
      <c r="N168" s="62"/>
      <c r="O168" s="63" t="s">
        <v>205</v>
      </c>
      <c r="P168" s="63" t="s">
        <v>202</v>
      </c>
    </row>
    <row r="169" spans="1:16" ht="12.75" customHeight="1" thickBot="1">
      <c r="A169" s="8" t="str">
        <f t="shared" si="12"/>
        <v> IODE 4.2.122 </v>
      </c>
      <c r="B169" s="15" t="str">
        <f t="shared" si="13"/>
        <v>I</v>
      </c>
      <c r="C169" s="8">
        <f t="shared" si="14"/>
        <v>31001.186000000002</v>
      </c>
      <c r="D169" s="12" t="str">
        <f t="shared" si="15"/>
        <v>vis</v>
      </c>
      <c r="E169" s="60">
        <f>VLOOKUP(C169,Active!C$21:E$973,3,FALSE)</f>
        <v>-20741.97662545793</v>
      </c>
      <c r="F169" s="15" t="s">
        <v>154</v>
      </c>
      <c r="G169" s="12" t="str">
        <f t="shared" si="16"/>
        <v>31001.186</v>
      </c>
      <c r="H169" s="8">
        <f t="shared" si="17"/>
        <v>-20742</v>
      </c>
      <c r="I169" s="61" t="s">
        <v>206</v>
      </c>
      <c r="J169" s="62" t="s">
        <v>207</v>
      </c>
      <c r="K169" s="61">
        <v>-20742</v>
      </c>
      <c r="L169" s="61" t="s">
        <v>208</v>
      </c>
      <c r="M169" s="62" t="s">
        <v>188</v>
      </c>
      <c r="N169" s="62"/>
      <c r="O169" s="63" t="s">
        <v>189</v>
      </c>
      <c r="P169" s="63" t="s">
        <v>190</v>
      </c>
    </row>
    <row r="170" spans="1:16" ht="12.75" customHeight="1" thickBot="1">
      <c r="A170" s="8" t="str">
        <f t="shared" si="12"/>
        <v> AC 25.3 </v>
      </c>
      <c r="B170" s="15" t="str">
        <f t="shared" si="13"/>
        <v>I</v>
      </c>
      <c r="C170" s="8">
        <f t="shared" si="14"/>
        <v>31001.187000000002</v>
      </c>
      <c r="D170" s="12" t="str">
        <f t="shared" si="15"/>
        <v>vis</v>
      </c>
      <c r="E170" s="60">
        <f>VLOOKUP(C170,Active!C$21:E$973,3,FALSE)</f>
        <v>-20741.974575091877</v>
      </c>
      <c r="F170" s="15" t="s">
        <v>154</v>
      </c>
      <c r="G170" s="12" t="str">
        <f t="shared" si="16"/>
        <v>31001.187</v>
      </c>
      <c r="H170" s="8">
        <f t="shared" si="17"/>
        <v>-20742</v>
      </c>
      <c r="I170" s="61" t="s">
        <v>209</v>
      </c>
      <c r="J170" s="62" t="s">
        <v>210</v>
      </c>
      <c r="K170" s="61">
        <v>-20742</v>
      </c>
      <c r="L170" s="61" t="s">
        <v>211</v>
      </c>
      <c r="M170" s="62" t="s">
        <v>188</v>
      </c>
      <c r="N170" s="62"/>
      <c r="O170" s="63" t="s">
        <v>205</v>
      </c>
      <c r="P170" s="63" t="s">
        <v>202</v>
      </c>
    </row>
    <row r="171" spans="1:16" ht="12.75" customHeight="1" thickBot="1">
      <c r="A171" s="8" t="str">
        <f t="shared" si="12"/>
        <v> IODE 4.2.122 </v>
      </c>
      <c r="B171" s="15" t="str">
        <f t="shared" si="13"/>
        <v>I</v>
      </c>
      <c r="C171" s="8">
        <f t="shared" si="14"/>
        <v>31002.163</v>
      </c>
      <c r="D171" s="12" t="str">
        <f t="shared" si="15"/>
        <v>vis</v>
      </c>
      <c r="E171" s="60">
        <f>VLOOKUP(C171,Active!C$21:E$973,3,FALSE)</f>
        <v>-20739.973417824272</v>
      </c>
      <c r="F171" s="15" t="s">
        <v>154</v>
      </c>
      <c r="G171" s="12" t="str">
        <f t="shared" si="16"/>
        <v>31002.163</v>
      </c>
      <c r="H171" s="8">
        <f t="shared" si="17"/>
        <v>-20740</v>
      </c>
      <c r="I171" s="61" t="s">
        <v>212</v>
      </c>
      <c r="J171" s="62" t="s">
        <v>213</v>
      </c>
      <c r="K171" s="61">
        <v>-20740</v>
      </c>
      <c r="L171" s="61" t="s">
        <v>193</v>
      </c>
      <c r="M171" s="62" t="s">
        <v>188</v>
      </c>
      <c r="N171" s="62"/>
      <c r="O171" s="63" t="s">
        <v>205</v>
      </c>
      <c r="P171" s="63" t="s">
        <v>190</v>
      </c>
    </row>
    <row r="172" spans="1:16" ht="12.75" customHeight="1" thickBot="1">
      <c r="A172" s="8" t="str">
        <f t="shared" si="12"/>
        <v> AC 25.3 </v>
      </c>
      <c r="B172" s="15" t="str">
        <f t="shared" si="13"/>
        <v>I</v>
      </c>
      <c r="C172" s="8">
        <f t="shared" si="14"/>
        <v>31003.137999999999</v>
      </c>
      <c r="D172" s="12" t="str">
        <f t="shared" si="15"/>
        <v>vis</v>
      </c>
      <c r="E172" s="60">
        <f>VLOOKUP(C172,Active!C$21:E$973,3,FALSE)</f>
        <v>-20737.97431092272</v>
      </c>
      <c r="F172" s="15" t="s">
        <v>154</v>
      </c>
      <c r="G172" s="12" t="str">
        <f t="shared" si="16"/>
        <v>31003.138</v>
      </c>
      <c r="H172" s="8">
        <f t="shared" si="17"/>
        <v>-20738</v>
      </c>
      <c r="I172" s="61" t="s">
        <v>214</v>
      </c>
      <c r="J172" s="62" t="s">
        <v>215</v>
      </c>
      <c r="K172" s="61">
        <v>-20738</v>
      </c>
      <c r="L172" s="61" t="s">
        <v>193</v>
      </c>
      <c r="M172" s="62" t="s">
        <v>188</v>
      </c>
      <c r="N172" s="62"/>
      <c r="O172" s="63" t="s">
        <v>205</v>
      </c>
      <c r="P172" s="63" t="s">
        <v>202</v>
      </c>
    </row>
    <row r="173" spans="1:16" ht="12.75" customHeight="1" thickBot="1">
      <c r="A173" s="8" t="str">
        <f t="shared" si="12"/>
        <v> AC 25.3 </v>
      </c>
      <c r="B173" s="15" t="str">
        <f t="shared" si="13"/>
        <v>I</v>
      </c>
      <c r="C173" s="8">
        <f t="shared" si="14"/>
        <v>31004.117999999999</v>
      </c>
      <c r="D173" s="12" t="str">
        <f t="shared" si="15"/>
        <v>vis</v>
      </c>
      <c r="E173" s="60">
        <f>VLOOKUP(C173,Active!C$21:E$973,3,FALSE)</f>
        <v>-20735.964952190905</v>
      </c>
      <c r="F173" s="15" t="s">
        <v>154</v>
      </c>
      <c r="G173" s="12" t="str">
        <f t="shared" si="16"/>
        <v>31004.118</v>
      </c>
      <c r="H173" s="8">
        <f t="shared" si="17"/>
        <v>-20736</v>
      </c>
      <c r="I173" s="61" t="s">
        <v>216</v>
      </c>
      <c r="J173" s="62" t="s">
        <v>217</v>
      </c>
      <c r="K173" s="61">
        <v>-20736</v>
      </c>
      <c r="L173" s="61" t="s">
        <v>218</v>
      </c>
      <c r="M173" s="62" t="s">
        <v>188</v>
      </c>
      <c r="N173" s="62"/>
      <c r="O173" s="63" t="s">
        <v>205</v>
      </c>
      <c r="P173" s="63" t="s">
        <v>202</v>
      </c>
    </row>
    <row r="174" spans="1:16" ht="12.75" customHeight="1" thickBot="1">
      <c r="A174" s="8" t="str">
        <f t="shared" si="12"/>
        <v> AC 25.3 </v>
      </c>
      <c r="B174" s="15" t="str">
        <f t="shared" si="13"/>
        <v>I</v>
      </c>
      <c r="C174" s="8">
        <f t="shared" si="14"/>
        <v>31022.159</v>
      </c>
      <c r="D174" s="12" t="str">
        <f t="shared" si="15"/>
        <v>vis</v>
      </c>
      <c r="E174" s="60">
        <f>VLOOKUP(C174,Active!C$21:E$973,3,FALSE)</f>
        <v>-20698.974298230954</v>
      </c>
      <c r="F174" s="15" t="s">
        <v>154</v>
      </c>
      <c r="G174" s="12" t="str">
        <f t="shared" si="16"/>
        <v>31022.159</v>
      </c>
      <c r="H174" s="8">
        <f t="shared" si="17"/>
        <v>-20699</v>
      </c>
      <c r="I174" s="61" t="s">
        <v>219</v>
      </c>
      <c r="J174" s="62" t="s">
        <v>220</v>
      </c>
      <c r="K174" s="61">
        <v>-20699</v>
      </c>
      <c r="L174" s="61" t="s">
        <v>193</v>
      </c>
      <c r="M174" s="62" t="s">
        <v>188</v>
      </c>
      <c r="N174" s="62"/>
      <c r="O174" s="63" t="s">
        <v>205</v>
      </c>
      <c r="P174" s="63" t="s">
        <v>202</v>
      </c>
    </row>
    <row r="175" spans="1:16" ht="12.75" customHeight="1" thickBot="1">
      <c r="A175" s="8" t="str">
        <f t="shared" si="12"/>
        <v> IODE 4.2.122 </v>
      </c>
      <c r="B175" s="15" t="str">
        <f t="shared" si="13"/>
        <v>I</v>
      </c>
      <c r="C175" s="8">
        <f t="shared" si="14"/>
        <v>31023.133000000002</v>
      </c>
      <c r="D175" s="12" t="str">
        <f t="shared" si="15"/>
        <v>vis</v>
      </c>
      <c r="E175" s="60">
        <f>VLOOKUP(C175,Active!C$21:E$973,3,FALSE)</f>
        <v>-20696.977241695447</v>
      </c>
      <c r="F175" s="15" t="s">
        <v>154</v>
      </c>
      <c r="G175" s="12" t="str">
        <f t="shared" si="16"/>
        <v>31023.133</v>
      </c>
      <c r="H175" s="8">
        <f t="shared" si="17"/>
        <v>-20697</v>
      </c>
      <c r="I175" s="61" t="s">
        <v>221</v>
      </c>
      <c r="J175" s="62" t="s">
        <v>222</v>
      </c>
      <c r="K175" s="61">
        <v>-20697</v>
      </c>
      <c r="L175" s="61" t="s">
        <v>208</v>
      </c>
      <c r="M175" s="62" t="s">
        <v>188</v>
      </c>
      <c r="N175" s="62"/>
      <c r="O175" s="63" t="s">
        <v>205</v>
      </c>
      <c r="P175" s="63" t="s">
        <v>190</v>
      </c>
    </row>
    <row r="176" spans="1:16" ht="12.75" customHeight="1" thickBot="1">
      <c r="A176" s="8" t="str">
        <f t="shared" si="12"/>
        <v> AC 25.3 </v>
      </c>
      <c r="B176" s="15" t="str">
        <f t="shared" si="13"/>
        <v>I</v>
      </c>
      <c r="C176" s="8">
        <f t="shared" si="14"/>
        <v>31024.106</v>
      </c>
      <c r="D176" s="12" t="str">
        <f t="shared" si="15"/>
        <v>vis</v>
      </c>
      <c r="E176" s="60">
        <f>VLOOKUP(C176,Active!C$21:E$973,3,FALSE)</f>
        <v>-20694.982235526004</v>
      </c>
      <c r="F176" s="15" t="s">
        <v>154</v>
      </c>
      <c r="G176" s="12" t="str">
        <f t="shared" si="16"/>
        <v>31024.106</v>
      </c>
      <c r="H176" s="8">
        <f t="shared" si="17"/>
        <v>-20695</v>
      </c>
      <c r="I176" s="61" t="s">
        <v>223</v>
      </c>
      <c r="J176" s="62" t="s">
        <v>224</v>
      </c>
      <c r="K176" s="61">
        <v>-20695</v>
      </c>
      <c r="L176" s="61" t="s">
        <v>225</v>
      </c>
      <c r="M176" s="62" t="s">
        <v>188</v>
      </c>
      <c r="N176" s="62"/>
      <c r="O176" s="63" t="s">
        <v>205</v>
      </c>
      <c r="P176" s="63" t="s">
        <v>202</v>
      </c>
    </row>
    <row r="177" spans="1:16" ht="12.75" customHeight="1" thickBot="1">
      <c r="A177" s="8" t="str">
        <f t="shared" si="12"/>
        <v> IODE 4.2.122 </v>
      </c>
      <c r="B177" s="15" t="str">
        <f t="shared" si="13"/>
        <v>I</v>
      </c>
      <c r="C177" s="8">
        <f t="shared" si="14"/>
        <v>31212.37</v>
      </c>
      <c r="D177" s="12" t="str">
        <f t="shared" si="15"/>
        <v>vis</v>
      </c>
      <c r="E177" s="60">
        <f>VLOOKUP(C177,Active!C$21:E$973,3,FALSE)</f>
        <v>-20308.972120947245</v>
      </c>
      <c r="F177" s="15" t="s">
        <v>154</v>
      </c>
      <c r="G177" s="12" t="str">
        <f t="shared" si="16"/>
        <v>31212.370</v>
      </c>
      <c r="H177" s="8">
        <f t="shared" si="17"/>
        <v>-20309</v>
      </c>
      <c r="I177" s="61" t="s">
        <v>226</v>
      </c>
      <c r="J177" s="62" t="s">
        <v>227</v>
      </c>
      <c r="K177" s="61">
        <v>-20309</v>
      </c>
      <c r="L177" s="61" t="s">
        <v>198</v>
      </c>
      <c r="M177" s="62" t="s">
        <v>188</v>
      </c>
      <c r="N177" s="62"/>
      <c r="O177" s="63" t="s">
        <v>189</v>
      </c>
      <c r="P177" s="63" t="s">
        <v>190</v>
      </c>
    </row>
    <row r="178" spans="1:16" ht="12.75" customHeight="1" thickBot="1">
      <c r="A178" s="8" t="str">
        <f t="shared" si="12"/>
        <v> AN 278.187 </v>
      </c>
      <c r="B178" s="15" t="str">
        <f t="shared" si="13"/>
        <v>I</v>
      </c>
      <c r="C178" s="8">
        <f t="shared" si="14"/>
        <v>33180.303999999996</v>
      </c>
      <c r="D178" s="12" t="str">
        <f t="shared" si="15"/>
        <v>vis</v>
      </c>
      <c r="E178" s="60">
        <f>VLOOKUP(C178,Active!C$21:E$973,3,FALSE)</f>
        <v>-16273.987053045585</v>
      </c>
      <c r="F178" s="15" t="s">
        <v>154</v>
      </c>
      <c r="G178" s="12" t="str">
        <f t="shared" si="16"/>
        <v>33180.304</v>
      </c>
      <c r="H178" s="8">
        <f t="shared" si="17"/>
        <v>-16274</v>
      </c>
      <c r="I178" s="61" t="s">
        <v>228</v>
      </c>
      <c r="J178" s="62" t="s">
        <v>229</v>
      </c>
      <c r="K178" s="61">
        <v>-16274</v>
      </c>
      <c r="L178" s="61" t="s">
        <v>230</v>
      </c>
      <c r="M178" s="62" t="s">
        <v>188</v>
      </c>
      <c r="N178" s="62"/>
      <c r="O178" s="63" t="s">
        <v>180</v>
      </c>
      <c r="P178" s="63" t="s">
        <v>181</v>
      </c>
    </row>
    <row r="179" spans="1:16" ht="12.75" customHeight="1" thickBot="1">
      <c r="A179" s="8" t="str">
        <f t="shared" si="12"/>
        <v> SAC 25.86 </v>
      </c>
      <c r="B179" s="15" t="str">
        <f t="shared" si="13"/>
        <v>I</v>
      </c>
      <c r="C179" s="8">
        <f t="shared" si="14"/>
        <v>34226.447</v>
      </c>
      <c r="D179" s="12" t="str">
        <f t="shared" si="15"/>
        <v>vis</v>
      </c>
      <c r="E179" s="60">
        <f>VLOOKUP(C179,Active!C$21:E$973,3,FALSE)</f>
        <v>-14129.010959391089</v>
      </c>
      <c r="F179" s="15" t="s">
        <v>154</v>
      </c>
      <c r="G179" s="12" t="str">
        <f t="shared" si="16"/>
        <v>34226.447</v>
      </c>
      <c r="H179" s="8">
        <f t="shared" si="17"/>
        <v>-14129</v>
      </c>
      <c r="I179" s="61" t="s">
        <v>231</v>
      </c>
      <c r="J179" s="62" t="s">
        <v>232</v>
      </c>
      <c r="K179" s="61">
        <v>-14129</v>
      </c>
      <c r="L179" s="61" t="s">
        <v>233</v>
      </c>
      <c r="M179" s="62" t="s">
        <v>188</v>
      </c>
      <c r="N179" s="62"/>
      <c r="O179" s="63" t="s">
        <v>234</v>
      </c>
      <c r="P179" s="63" t="s">
        <v>235</v>
      </c>
    </row>
    <row r="180" spans="1:16" ht="12.75" customHeight="1" thickBot="1">
      <c r="A180" s="8" t="str">
        <f t="shared" si="12"/>
        <v> SAC 28.109 </v>
      </c>
      <c r="B180" s="15" t="str">
        <f t="shared" si="13"/>
        <v>I</v>
      </c>
      <c r="C180" s="8">
        <f t="shared" si="14"/>
        <v>34248.409</v>
      </c>
      <c r="D180" s="12" t="str">
        <f t="shared" si="15"/>
        <v>vis</v>
      </c>
      <c r="E180" s="60">
        <f>VLOOKUP(C180,Active!C$21:E$973,3,FALSE)</f>
        <v>-14083.980820137813</v>
      </c>
      <c r="F180" s="15" t="s">
        <v>154</v>
      </c>
      <c r="G180" s="12" t="str">
        <f t="shared" si="16"/>
        <v>34248.409</v>
      </c>
      <c r="H180" s="8">
        <f t="shared" si="17"/>
        <v>-14084</v>
      </c>
      <c r="I180" s="61" t="s">
        <v>236</v>
      </c>
      <c r="J180" s="62" t="s">
        <v>237</v>
      </c>
      <c r="K180" s="61">
        <v>-14084</v>
      </c>
      <c r="L180" s="61" t="s">
        <v>225</v>
      </c>
      <c r="M180" s="62" t="s">
        <v>188</v>
      </c>
      <c r="N180" s="62"/>
      <c r="O180" s="63" t="s">
        <v>238</v>
      </c>
      <c r="P180" s="63" t="s">
        <v>239</v>
      </c>
    </row>
    <row r="181" spans="1:16" ht="12.75" customHeight="1" thickBot="1">
      <c r="A181" s="8" t="str">
        <f t="shared" si="12"/>
        <v> AJ 67.462 </v>
      </c>
      <c r="B181" s="15" t="str">
        <f t="shared" si="13"/>
        <v>I</v>
      </c>
      <c r="C181" s="8">
        <f t="shared" si="14"/>
        <v>34907.786999999997</v>
      </c>
      <c r="D181" s="12" t="str">
        <f t="shared" si="15"/>
        <v>vis</v>
      </c>
      <c r="E181" s="60">
        <f>VLOOKUP(C181,Active!C$21:E$973,3,FALSE)</f>
        <v>-12732.014552924151</v>
      </c>
      <c r="F181" s="15" t="s">
        <v>154</v>
      </c>
      <c r="G181" s="12" t="str">
        <f t="shared" si="16"/>
        <v>34907.787</v>
      </c>
      <c r="H181" s="8">
        <f t="shared" si="17"/>
        <v>-12732</v>
      </c>
      <c r="I181" s="61" t="s">
        <v>240</v>
      </c>
      <c r="J181" s="62" t="s">
        <v>241</v>
      </c>
      <c r="K181" s="61">
        <v>-12732</v>
      </c>
      <c r="L181" s="61" t="s">
        <v>242</v>
      </c>
      <c r="M181" s="62" t="s">
        <v>156</v>
      </c>
      <c r="N181" s="62"/>
      <c r="O181" s="63" t="s">
        <v>157</v>
      </c>
      <c r="P181" s="63" t="s">
        <v>158</v>
      </c>
    </row>
    <row r="182" spans="1:16" ht="12.75" customHeight="1" thickBot="1">
      <c r="A182" s="8" t="str">
        <f t="shared" si="12"/>
        <v> PZ 10.413 </v>
      </c>
      <c r="B182" s="15" t="str">
        <f t="shared" si="13"/>
        <v>I</v>
      </c>
      <c r="C182" s="8">
        <f t="shared" si="14"/>
        <v>34960.466</v>
      </c>
      <c r="D182" s="12" t="str">
        <f t="shared" si="15"/>
        <v>vis</v>
      </c>
      <c r="E182" s="60">
        <f>VLOOKUP(C182,Active!C$21:E$973,3,FALSE)</f>
        <v>-12624.003319624657</v>
      </c>
      <c r="F182" s="15" t="s">
        <v>154</v>
      </c>
      <c r="G182" s="12" t="str">
        <f t="shared" si="16"/>
        <v>34960.466</v>
      </c>
      <c r="H182" s="8">
        <f t="shared" si="17"/>
        <v>-12624</v>
      </c>
      <c r="I182" s="61" t="s">
        <v>243</v>
      </c>
      <c r="J182" s="62" t="s">
        <v>244</v>
      </c>
      <c r="K182" s="61">
        <v>-12624</v>
      </c>
      <c r="L182" s="61" t="s">
        <v>245</v>
      </c>
      <c r="M182" s="62" t="s">
        <v>188</v>
      </c>
      <c r="N182" s="62"/>
      <c r="O182" s="63" t="s">
        <v>246</v>
      </c>
      <c r="P182" s="63" t="s">
        <v>247</v>
      </c>
    </row>
    <row r="183" spans="1:16" ht="12.75" customHeight="1" thickBot="1">
      <c r="A183" s="8" t="str">
        <f t="shared" si="12"/>
        <v> AA 9.52 </v>
      </c>
      <c r="B183" s="15" t="str">
        <f t="shared" si="13"/>
        <v>I</v>
      </c>
      <c r="C183" s="8">
        <f t="shared" si="14"/>
        <v>34981.434999999998</v>
      </c>
      <c r="D183" s="12" t="str">
        <f t="shared" si="15"/>
        <v>vis</v>
      </c>
      <c r="E183" s="60">
        <f>VLOOKUP(C183,Active!C$21:E$973,3,FALSE)</f>
        <v>-12581.009193861893</v>
      </c>
      <c r="F183" s="15" t="s">
        <v>154</v>
      </c>
      <c r="G183" s="12" t="str">
        <f t="shared" si="16"/>
        <v>34981.435</v>
      </c>
      <c r="H183" s="8">
        <f t="shared" si="17"/>
        <v>-12581</v>
      </c>
      <c r="I183" s="61" t="s">
        <v>248</v>
      </c>
      <c r="J183" s="62" t="s">
        <v>249</v>
      </c>
      <c r="K183" s="61">
        <v>-12581</v>
      </c>
      <c r="L183" s="61" t="s">
        <v>250</v>
      </c>
      <c r="M183" s="62" t="s">
        <v>188</v>
      </c>
      <c r="N183" s="62"/>
      <c r="O183" s="63" t="s">
        <v>251</v>
      </c>
      <c r="P183" s="63" t="s">
        <v>252</v>
      </c>
    </row>
    <row r="184" spans="1:16" ht="12.75" customHeight="1" thickBot="1">
      <c r="A184" s="8" t="str">
        <f t="shared" si="12"/>
        <v> SAC 28.109 </v>
      </c>
      <c r="B184" s="15" t="str">
        <f t="shared" si="13"/>
        <v>I</v>
      </c>
      <c r="C184" s="8">
        <f t="shared" si="14"/>
        <v>35341.374000000003</v>
      </c>
      <c r="D184" s="12" t="str">
        <f t="shared" si="15"/>
        <v>vis</v>
      </c>
      <c r="E184" s="60">
        <f>VLOOKUP(C184,Active!C$21:E$973,3,FALSE)</f>
        <v>-11843.002487155529</v>
      </c>
      <c r="F184" s="15" t="s">
        <v>154</v>
      </c>
      <c r="G184" s="12" t="str">
        <f t="shared" si="16"/>
        <v>35341.374</v>
      </c>
      <c r="H184" s="8">
        <f t="shared" si="17"/>
        <v>-11843</v>
      </c>
      <c r="I184" s="61" t="s">
        <v>253</v>
      </c>
      <c r="J184" s="62" t="s">
        <v>254</v>
      </c>
      <c r="K184" s="61">
        <v>-11843</v>
      </c>
      <c r="L184" s="61" t="s">
        <v>255</v>
      </c>
      <c r="M184" s="62" t="s">
        <v>188</v>
      </c>
      <c r="N184" s="62"/>
      <c r="O184" s="63" t="s">
        <v>256</v>
      </c>
      <c r="P184" s="63" t="s">
        <v>239</v>
      </c>
    </row>
    <row r="185" spans="1:16" ht="12.75" customHeight="1" thickBot="1">
      <c r="A185" s="8" t="str">
        <f t="shared" si="12"/>
        <v> BRNO 12 </v>
      </c>
      <c r="B185" s="15" t="str">
        <f t="shared" si="13"/>
        <v>I</v>
      </c>
      <c r="C185" s="8">
        <f t="shared" si="14"/>
        <v>40716.508000000002</v>
      </c>
      <c r="D185" s="12" t="str">
        <f t="shared" si="15"/>
        <v>vis</v>
      </c>
      <c r="E185" s="60">
        <f>VLOOKUP(C185,Active!C$21:E$973,3,FALSE)</f>
        <v>-822.01020389270536</v>
      </c>
      <c r="F185" s="15" t="s">
        <v>154</v>
      </c>
      <c r="G185" s="12" t="str">
        <f t="shared" si="16"/>
        <v>40716.508</v>
      </c>
      <c r="H185" s="8">
        <f t="shared" si="17"/>
        <v>-822</v>
      </c>
      <c r="I185" s="61" t="s">
        <v>257</v>
      </c>
      <c r="J185" s="62" t="s">
        <v>258</v>
      </c>
      <c r="K185" s="61">
        <v>-822</v>
      </c>
      <c r="L185" s="61" t="s">
        <v>233</v>
      </c>
      <c r="M185" s="62" t="s">
        <v>188</v>
      </c>
      <c r="N185" s="62"/>
      <c r="O185" s="63" t="s">
        <v>259</v>
      </c>
      <c r="P185" s="63" t="s">
        <v>260</v>
      </c>
    </row>
    <row r="186" spans="1:16" ht="12.75" customHeight="1" thickBot="1">
      <c r="A186" s="8" t="str">
        <f t="shared" si="12"/>
        <v> BRNO 12 </v>
      </c>
      <c r="B186" s="15" t="str">
        <f t="shared" si="13"/>
        <v>I</v>
      </c>
      <c r="C186" s="8">
        <f t="shared" si="14"/>
        <v>40756.989000000001</v>
      </c>
      <c r="D186" s="12" t="str">
        <f t="shared" si="15"/>
        <v>vis</v>
      </c>
      <c r="E186" s="60">
        <f>VLOOKUP(C186,Active!C$21:E$973,3,FALSE)</f>
        <v>-739.00933570620805</v>
      </c>
      <c r="F186" s="15" t="s">
        <v>154</v>
      </c>
      <c r="G186" s="12" t="str">
        <f t="shared" si="16"/>
        <v>40756.989</v>
      </c>
      <c r="H186" s="8">
        <f t="shared" si="17"/>
        <v>-739</v>
      </c>
      <c r="I186" s="61" t="s">
        <v>261</v>
      </c>
      <c r="J186" s="62" t="s">
        <v>262</v>
      </c>
      <c r="K186" s="61">
        <v>-739</v>
      </c>
      <c r="L186" s="61" t="s">
        <v>233</v>
      </c>
      <c r="M186" s="62" t="s">
        <v>188</v>
      </c>
      <c r="N186" s="62"/>
      <c r="O186" s="63" t="s">
        <v>259</v>
      </c>
      <c r="P186" s="63" t="s">
        <v>260</v>
      </c>
    </row>
    <row r="187" spans="1:16" ht="12.75" customHeight="1" thickBot="1">
      <c r="A187" s="8" t="str">
        <f t="shared" si="12"/>
        <v> BRNO 12 </v>
      </c>
      <c r="B187" s="15" t="str">
        <f t="shared" si="13"/>
        <v>I</v>
      </c>
      <c r="C187" s="8">
        <f t="shared" si="14"/>
        <v>40759.438999999998</v>
      </c>
      <c r="D187" s="12" t="str">
        <f t="shared" si="15"/>
        <v>vis</v>
      </c>
      <c r="E187" s="60">
        <f>VLOOKUP(C187,Active!C$21:E$973,3,FALSE)</f>
        <v>-733.98593887666641</v>
      </c>
      <c r="F187" s="15" t="s">
        <v>154</v>
      </c>
      <c r="G187" s="12" t="str">
        <f t="shared" si="16"/>
        <v>40759.439</v>
      </c>
      <c r="H187" s="8">
        <f t="shared" si="17"/>
        <v>-734</v>
      </c>
      <c r="I187" s="61" t="s">
        <v>263</v>
      </c>
      <c r="J187" s="62" t="s">
        <v>264</v>
      </c>
      <c r="K187" s="61">
        <v>-734</v>
      </c>
      <c r="L187" s="61" t="s">
        <v>265</v>
      </c>
      <c r="M187" s="62" t="s">
        <v>188</v>
      </c>
      <c r="N187" s="62"/>
      <c r="O187" s="63" t="s">
        <v>259</v>
      </c>
      <c r="P187" s="63" t="s">
        <v>260</v>
      </c>
    </row>
    <row r="188" spans="1:16" ht="12.75" customHeight="1" thickBot="1">
      <c r="A188" s="8" t="str">
        <f t="shared" si="12"/>
        <v> BRNO 14 </v>
      </c>
      <c r="B188" s="15" t="str">
        <f t="shared" si="13"/>
        <v>I</v>
      </c>
      <c r="C188" s="8">
        <f t="shared" si="14"/>
        <v>41114.495000000003</v>
      </c>
      <c r="D188" s="12" t="str">
        <f t="shared" si="15"/>
        <v>vis</v>
      </c>
      <c r="E188" s="60">
        <f>VLOOKUP(C188,Active!C$21:E$973,3,FALSE)</f>
        <v>-5.9911696065026891</v>
      </c>
      <c r="F188" s="15" t="s">
        <v>154</v>
      </c>
      <c r="G188" s="12" t="str">
        <f t="shared" si="16"/>
        <v>41114.495</v>
      </c>
      <c r="H188" s="8">
        <f t="shared" si="17"/>
        <v>-6</v>
      </c>
      <c r="I188" s="61" t="s">
        <v>266</v>
      </c>
      <c r="J188" s="62" t="s">
        <v>267</v>
      </c>
      <c r="K188" s="61">
        <v>-6</v>
      </c>
      <c r="L188" s="61" t="s">
        <v>268</v>
      </c>
      <c r="M188" s="62" t="s">
        <v>188</v>
      </c>
      <c r="N188" s="62"/>
      <c r="O188" s="63" t="s">
        <v>259</v>
      </c>
      <c r="P188" s="63" t="s">
        <v>269</v>
      </c>
    </row>
    <row r="189" spans="1:16" ht="13.5" thickBot="1">
      <c r="A189" s="8" t="str">
        <f t="shared" si="12"/>
        <v> BRNO 14 </v>
      </c>
      <c r="B189" s="15" t="str">
        <f t="shared" si="13"/>
        <v>I</v>
      </c>
      <c r="C189" s="8">
        <f t="shared" si="14"/>
        <v>41114.495000000003</v>
      </c>
      <c r="D189" s="12" t="str">
        <f t="shared" si="15"/>
        <v>vis</v>
      </c>
      <c r="E189" s="60">
        <f>VLOOKUP(C189,Active!C$21:E$973,3,FALSE)</f>
        <v>-5.9911696065026891</v>
      </c>
      <c r="F189" s="15" t="s">
        <v>154</v>
      </c>
      <c r="G189" s="12" t="str">
        <f t="shared" si="16"/>
        <v>41114.495</v>
      </c>
      <c r="H189" s="8">
        <f t="shared" si="17"/>
        <v>-6</v>
      </c>
      <c r="I189" s="61" t="s">
        <v>266</v>
      </c>
      <c r="J189" s="62" t="s">
        <v>267</v>
      </c>
      <c r="K189" s="61">
        <v>-6</v>
      </c>
      <c r="L189" s="61" t="s">
        <v>268</v>
      </c>
      <c r="M189" s="62" t="s">
        <v>188</v>
      </c>
      <c r="N189" s="62"/>
      <c r="O189" s="63" t="s">
        <v>270</v>
      </c>
      <c r="P189" s="63" t="s">
        <v>269</v>
      </c>
    </row>
    <row r="190" spans="1:16" ht="13.5" thickBot="1">
      <c r="A190" s="8" t="str">
        <f t="shared" si="12"/>
        <v> BRNO 14 </v>
      </c>
      <c r="B190" s="15" t="str">
        <f t="shared" si="13"/>
        <v>I</v>
      </c>
      <c r="C190" s="8">
        <f t="shared" si="14"/>
        <v>41117.415999999997</v>
      </c>
      <c r="D190" s="12" t="str">
        <f t="shared" si="15"/>
        <v>vis</v>
      </c>
      <c r="E190" s="60">
        <f>VLOOKUP(C190,Active!C$21:E$973,3,FALSE)</f>
        <v>-2.050366060753506E-3</v>
      </c>
      <c r="F190" s="15" t="s">
        <v>154</v>
      </c>
      <c r="G190" s="12" t="str">
        <f t="shared" si="16"/>
        <v>41117.416</v>
      </c>
      <c r="H190" s="8">
        <f t="shared" si="17"/>
        <v>0</v>
      </c>
      <c r="I190" s="61" t="s">
        <v>271</v>
      </c>
      <c r="J190" s="62" t="s">
        <v>272</v>
      </c>
      <c r="K190" s="61">
        <v>0</v>
      </c>
      <c r="L190" s="61" t="s">
        <v>255</v>
      </c>
      <c r="M190" s="62" t="s">
        <v>188</v>
      </c>
      <c r="N190" s="62"/>
      <c r="O190" s="63" t="s">
        <v>273</v>
      </c>
      <c r="P190" s="63" t="s">
        <v>269</v>
      </c>
    </row>
    <row r="191" spans="1:16" ht="13.5" thickBot="1">
      <c r="A191" s="8" t="str">
        <f t="shared" si="12"/>
        <v> BRNO 14 </v>
      </c>
      <c r="B191" s="15" t="str">
        <f t="shared" si="13"/>
        <v>I</v>
      </c>
      <c r="C191" s="8">
        <f t="shared" si="14"/>
        <v>41117.417999999998</v>
      </c>
      <c r="D191" s="12" t="str">
        <f t="shared" si="15"/>
        <v>vis</v>
      </c>
      <c r="E191" s="60">
        <f>VLOOKUP(C191,Active!C$21:E$973,3,FALSE)</f>
        <v>2.0503660458351296E-3</v>
      </c>
      <c r="F191" s="15" t="s">
        <v>154</v>
      </c>
      <c r="G191" s="12" t="str">
        <f t="shared" si="16"/>
        <v>41117.418</v>
      </c>
      <c r="H191" s="8">
        <f t="shared" si="17"/>
        <v>0</v>
      </c>
      <c r="I191" s="61" t="s">
        <v>274</v>
      </c>
      <c r="J191" s="62" t="s">
        <v>275</v>
      </c>
      <c r="K191" s="61">
        <v>0</v>
      </c>
      <c r="L191" s="61" t="s">
        <v>276</v>
      </c>
      <c r="M191" s="62" t="s">
        <v>188</v>
      </c>
      <c r="N191" s="62"/>
      <c r="O191" s="63" t="s">
        <v>259</v>
      </c>
      <c r="P191" s="63" t="s">
        <v>269</v>
      </c>
    </row>
    <row r="192" spans="1:16" ht="13.5" thickBot="1">
      <c r="A192" s="8" t="str">
        <f t="shared" si="12"/>
        <v> BRNO 14 </v>
      </c>
      <c r="B192" s="15" t="str">
        <f t="shared" si="13"/>
        <v>I</v>
      </c>
      <c r="C192" s="8">
        <f t="shared" si="14"/>
        <v>41154.476000000002</v>
      </c>
      <c r="D192" s="12" t="str">
        <f t="shared" si="15"/>
        <v>vis</v>
      </c>
      <c r="E192" s="60">
        <f>VLOOKUP(C192,Active!C$21:E$973,3,FALSE)</f>
        <v>75.984515553556307</v>
      </c>
      <c r="F192" s="15" t="s">
        <v>154</v>
      </c>
      <c r="G192" s="12" t="str">
        <f t="shared" si="16"/>
        <v>41154.476</v>
      </c>
      <c r="H192" s="8">
        <f t="shared" si="17"/>
        <v>76</v>
      </c>
      <c r="I192" s="61" t="s">
        <v>277</v>
      </c>
      <c r="J192" s="62" t="s">
        <v>278</v>
      </c>
      <c r="K192" s="61">
        <v>76</v>
      </c>
      <c r="L192" s="61" t="s">
        <v>279</v>
      </c>
      <c r="M192" s="62" t="s">
        <v>188</v>
      </c>
      <c r="N192" s="62"/>
      <c r="O192" s="63" t="s">
        <v>280</v>
      </c>
      <c r="P192" s="63" t="s">
        <v>269</v>
      </c>
    </row>
    <row r="193" spans="1:16" ht="13.5" thickBot="1">
      <c r="A193" s="8" t="str">
        <f t="shared" si="12"/>
        <v> BRNO 14 </v>
      </c>
      <c r="B193" s="15" t="str">
        <f t="shared" si="13"/>
        <v>I</v>
      </c>
      <c r="C193" s="8">
        <f t="shared" si="14"/>
        <v>41154.483999999997</v>
      </c>
      <c r="D193" s="12" t="str">
        <f t="shared" si="15"/>
        <v>vis</v>
      </c>
      <c r="E193" s="60">
        <f>VLOOKUP(C193,Active!C$21:E$973,3,FALSE)</f>
        <v>76.000918481967744</v>
      </c>
      <c r="F193" s="15" t="s">
        <v>154</v>
      </c>
      <c r="G193" s="12" t="str">
        <f t="shared" si="16"/>
        <v>41154.484</v>
      </c>
      <c r="H193" s="8">
        <f t="shared" si="17"/>
        <v>76</v>
      </c>
      <c r="I193" s="61" t="s">
        <v>281</v>
      </c>
      <c r="J193" s="62" t="s">
        <v>282</v>
      </c>
      <c r="K193" s="61">
        <v>76</v>
      </c>
      <c r="L193" s="61" t="s">
        <v>283</v>
      </c>
      <c r="M193" s="62" t="s">
        <v>188</v>
      </c>
      <c r="N193" s="62"/>
      <c r="O193" s="63" t="s">
        <v>284</v>
      </c>
      <c r="P193" s="63" t="s">
        <v>269</v>
      </c>
    </row>
    <row r="194" spans="1:16" ht="13.5" thickBot="1">
      <c r="A194" s="8" t="str">
        <f t="shared" si="12"/>
        <v> BRNO 14 </v>
      </c>
      <c r="B194" s="15" t="str">
        <f t="shared" si="13"/>
        <v>I</v>
      </c>
      <c r="C194" s="8">
        <f t="shared" si="14"/>
        <v>41154.485000000001</v>
      </c>
      <c r="D194" s="12" t="str">
        <f t="shared" si="15"/>
        <v>vis</v>
      </c>
      <c r="E194" s="60">
        <f>VLOOKUP(C194,Active!C$21:E$973,3,FALSE)</f>
        <v>76.002968848028488</v>
      </c>
      <c r="F194" s="15" t="s">
        <v>154</v>
      </c>
      <c r="G194" s="12" t="str">
        <f t="shared" si="16"/>
        <v>41154.485</v>
      </c>
      <c r="H194" s="8">
        <f t="shared" si="17"/>
        <v>76</v>
      </c>
      <c r="I194" s="61" t="s">
        <v>285</v>
      </c>
      <c r="J194" s="62" t="s">
        <v>286</v>
      </c>
      <c r="K194" s="61">
        <v>76</v>
      </c>
      <c r="L194" s="61" t="s">
        <v>276</v>
      </c>
      <c r="M194" s="62" t="s">
        <v>188</v>
      </c>
      <c r="N194" s="62"/>
      <c r="O194" s="63" t="s">
        <v>287</v>
      </c>
      <c r="P194" s="63" t="s">
        <v>269</v>
      </c>
    </row>
    <row r="195" spans="1:16" ht="13.5" thickBot="1">
      <c r="A195" s="8" t="str">
        <f t="shared" si="12"/>
        <v> BRNO 27 </v>
      </c>
      <c r="B195" s="15" t="str">
        <f t="shared" si="13"/>
        <v>I</v>
      </c>
      <c r="C195" s="8">
        <f t="shared" si="14"/>
        <v>45879.506000000001</v>
      </c>
      <c r="D195" s="12" t="str">
        <f t="shared" si="15"/>
        <v>vis</v>
      </c>
      <c r="E195" s="60">
        <f>VLOOKUP(C195,Active!C$21:E$973,3,FALSE)</f>
        <v>9764.0256263770898</v>
      </c>
      <c r="F195" s="15" t="s">
        <v>154</v>
      </c>
      <c r="G195" s="12" t="str">
        <f t="shared" si="16"/>
        <v>45879.506</v>
      </c>
      <c r="H195" s="8">
        <f t="shared" si="17"/>
        <v>9764</v>
      </c>
      <c r="I195" s="61" t="s">
        <v>433</v>
      </c>
      <c r="J195" s="62" t="s">
        <v>434</v>
      </c>
      <c r="K195" s="61">
        <v>9764</v>
      </c>
      <c r="L195" s="61" t="s">
        <v>211</v>
      </c>
      <c r="M195" s="62" t="s">
        <v>188</v>
      </c>
      <c r="N195" s="62"/>
      <c r="O195" s="63" t="s">
        <v>259</v>
      </c>
      <c r="P195" s="63" t="s">
        <v>429</v>
      </c>
    </row>
    <row r="196" spans="1:16" ht="13.5" thickBot="1">
      <c r="A196" s="8" t="str">
        <f t="shared" si="12"/>
        <v> BBS 80 </v>
      </c>
      <c r="B196" s="15" t="str">
        <f t="shared" si="13"/>
        <v>I</v>
      </c>
      <c r="C196" s="8">
        <f t="shared" si="14"/>
        <v>46576.446000000004</v>
      </c>
      <c r="D196" s="12" t="str">
        <f t="shared" si="15"/>
        <v>vis</v>
      </c>
      <c r="E196" s="60">
        <f>VLOOKUP(C196,Active!C$21:E$973,3,FALSE)</f>
        <v>11193.007743268914</v>
      </c>
      <c r="F196" s="15" t="s">
        <v>154</v>
      </c>
      <c r="G196" s="12" t="str">
        <f t="shared" si="16"/>
        <v>46576.446</v>
      </c>
      <c r="H196" s="8">
        <f t="shared" si="17"/>
        <v>11193</v>
      </c>
      <c r="I196" s="61" t="s">
        <v>466</v>
      </c>
      <c r="J196" s="62" t="s">
        <v>467</v>
      </c>
      <c r="K196" s="61">
        <v>11193</v>
      </c>
      <c r="L196" s="61" t="s">
        <v>268</v>
      </c>
      <c r="M196" s="62" t="s">
        <v>188</v>
      </c>
      <c r="N196" s="62"/>
      <c r="O196" s="63" t="s">
        <v>295</v>
      </c>
      <c r="P196" s="63" t="s">
        <v>459</v>
      </c>
    </row>
    <row r="197" spans="1:16" ht="13.5" thickBot="1">
      <c r="A197" s="8" t="str">
        <f t="shared" si="12"/>
        <v> BRNO 28 </v>
      </c>
      <c r="B197" s="15" t="str">
        <f t="shared" si="13"/>
        <v>I</v>
      </c>
      <c r="C197" s="8">
        <f t="shared" si="14"/>
        <v>46616.430999999997</v>
      </c>
      <c r="D197" s="12" t="str">
        <f t="shared" si="15"/>
        <v>vis</v>
      </c>
      <c r="E197" s="60">
        <f>VLOOKUP(C197,Active!C$21:E$973,3,FALSE)</f>
        <v>11274.991629893171</v>
      </c>
      <c r="F197" s="15" t="s">
        <v>154</v>
      </c>
      <c r="G197" s="12" t="str">
        <f t="shared" si="16"/>
        <v>46616.431</v>
      </c>
      <c r="H197" s="8">
        <f t="shared" si="17"/>
        <v>11275</v>
      </c>
      <c r="I197" s="61" t="s">
        <v>483</v>
      </c>
      <c r="J197" s="62" t="s">
        <v>484</v>
      </c>
      <c r="K197" s="61">
        <v>11275</v>
      </c>
      <c r="L197" s="61" t="s">
        <v>250</v>
      </c>
      <c r="M197" s="62" t="s">
        <v>188</v>
      </c>
      <c r="N197" s="62"/>
      <c r="O197" s="63" t="s">
        <v>485</v>
      </c>
      <c r="P197" s="63" t="s">
        <v>463</v>
      </c>
    </row>
    <row r="198" spans="1:16" ht="13.5" thickBot="1">
      <c r="A198" s="8" t="str">
        <f t="shared" si="12"/>
        <v> BRNO 32 </v>
      </c>
      <c r="B198" s="15" t="str">
        <f t="shared" si="13"/>
        <v>I</v>
      </c>
      <c r="C198" s="8">
        <f t="shared" si="14"/>
        <v>50163.616900000001</v>
      </c>
      <c r="D198" s="12" t="str">
        <f t="shared" si="15"/>
        <v>vis</v>
      </c>
      <c r="E198" s="60">
        <f>VLOOKUP(C198,Active!C$21:E$973,3,FALSE)</f>
        <v>18548.021182495722</v>
      </c>
      <c r="F198" s="15" t="s">
        <v>154</v>
      </c>
      <c r="G198" s="12" t="str">
        <f t="shared" si="16"/>
        <v>50163.6169</v>
      </c>
      <c r="H198" s="8">
        <f t="shared" si="17"/>
        <v>18548</v>
      </c>
      <c r="I198" s="61" t="s">
        <v>613</v>
      </c>
      <c r="J198" s="62" t="s">
        <v>614</v>
      </c>
      <c r="K198" s="61">
        <v>18548</v>
      </c>
      <c r="L198" s="61" t="s">
        <v>615</v>
      </c>
      <c r="M198" s="62" t="s">
        <v>188</v>
      </c>
      <c r="N198" s="62"/>
      <c r="O198" s="63" t="s">
        <v>616</v>
      </c>
      <c r="P198" s="63" t="s">
        <v>617</v>
      </c>
    </row>
    <row r="199" spans="1:16" ht="13.5" thickBot="1">
      <c r="A199" s="8" t="str">
        <f t="shared" si="12"/>
        <v> BRNO 32 </v>
      </c>
      <c r="B199" s="15" t="str">
        <f t="shared" si="13"/>
        <v>I</v>
      </c>
      <c r="C199" s="8">
        <f t="shared" si="14"/>
        <v>50269.444100000001</v>
      </c>
      <c r="D199" s="12" t="str">
        <f t="shared" si="15"/>
        <v>vis</v>
      </c>
      <c r="E199" s="60">
        <f>VLOOKUP(C199,Active!C$21:E$973,3,FALSE)</f>
        <v>18765.005680846705</v>
      </c>
      <c r="F199" s="15" t="s">
        <v>154</v>
      </c>
      <c r="G199" s="12" t="str">
        <f t="shared" si="16"/>
        <v>50269.4441</v>
      </c>
      <c r="H199" s="8">
        <f t="shared" si="17"/>
        <v>18765</v>
      </c>
      <c r="I199" s="61" t="s">
        <v>629</v>
      </c>
      <c r="J199" s="62" t="s">
        <v>630</v>
      </c>
      <c r="K199" s="61">
        <v>18765</v>
      </c>
      <c r="L199" s="61" t="s">
        <v>631</v>
      </c>
      <c r="M199" s="62" t="s">
        <v>188</v>
      </c>
      <c r="N199" s="62"/>
      <c r="O199" s="63" t="s">
        <v>616</v>
      </c>
      <c r="P199" s="63" t="s">
        <v>617</v>
      </c>
    </row>
    <row r="200" spans="1:16" ht="13.5" thickBot="1">
      <c r="A200" s="8" t="str">
        <f t="shared" si="12"/>
        <v> BRNO 32 </v>
      </c>
      <c r="B200" s="15" t="str">
        <f t="shared" si="13"/>
        <v>I</v>
      </c>
      <c r="C200" s="8">
        <f t="shared" si="14"/>
        <v>51278.562899999997</v>
      </c>
      <c r="D200" s="12" t="str">
        <f t="shared" si="15"/>
        <v>vis</v>
      </c>
      <c r="E200" s="60">
        <f>VLOOKUP(C200,Active!C$21:E$973,3,FALSE)</f>
        <v>20834.068611686271</v>
      </c>
      <c r="F200" s="15" t="s">
        <v>154</v>
      </c>
      <c r="G200" s="12" t="str">
        <f t="shared" si="16"/>
        <v>51278.5629</v>
      </c>
      <c r="H200" s="8">
        <f t="shared" si="17"/>
        <v>20834</v>
      </c>
      <c r="I200" s="61" t="s">
        <v>669</v>
      </c>
      <c r="J200" s="62" t="s">
        <v>670</v>
      </c>
      <c r="K200" s="61">
        <v>20834</v>
      </c>
      <c r="L200" s="61" t="s">
        <v>671</v>
      </c>
      <c r="M200" s="62" t="s">
        <v>624</v>
      </c>
      <c r="N200" s="62" t="s">
        <v>625</v>
      </c>
      <c r="O200" s="63" t="s">
        <v>672</v>
      </c>
      <c r="P200" s="63" t="s">
        <v>617</v>
      </c>
    </row>
    <row r="201" spans="1:16" ht="13.5" thickBot="1">
      <c r="A201" s="8" t="str">
        <f t="shared" si="12"/>
        <v> BBS 121 </v>
      </c>
      <c r="B201" s="15" t="str">
        <f t="shared" si="13"/>
        <v>I</v>
      </c>
      <c r="C201" s="8">
        <f t="shared" si="14"/>
        <v>51404.366999999998</v>
      </c>
      <c r="D201" s="12" t="str">
        <f t="shared" si="15"/>
        <v>vis</v>
      </c>
      <c r="E201" s="60">
        <f>VLOOKUP(C201,Active!C$21:E$973,3,FALSE)</f>
        <v>21092.013067638967</v>
      </c>
      <c r="F201" s="15" t="s">
        <v>154</v>
      </c>
      <c r="G201" s="12" t="str">
        <f t="shared" si="16"/>
        <v>51404.367</v>
      </c>
      <c r="H201" s="8">
        <f t="shared" si="17"/>
        <v>21092</v>
      </c>
      <c r="I201" s="61" t="s">
        <v>673</v>
      </c>
      <c r="J201" s="62" t="s">
        <v>674</v>
      </c>
      <c r="K201" s="61">
        <v>21092</v>
      </c>
      <c r="L201" s="61" t="s">
        <v>230</v>
      </c>
      <c r="M201" s="62" t="s">
        <v>188</v>
      </c>
      <c r="N201" s="62"/>
      <c r="O201" s="63" t="s">
        <v>295</v>
      </c>
      <c r="P201" s="63" t="s">
        <v>675</v>
      </c>
    </row>
    <row r="202" spans="1:16" ht="13.5" thickBot="1">
      <c r="A202" s="8" t="str">
        <f t="shared" si="12"/>
        <v> BBS 122 </v>
      </c>
      <c r="B202" s="15" t="str">
        <f t="shared" si="13"/>
        <v>I</v>
      </c>
      <c r="C202" s="8">
        <f t="shared" si="14"/>
        <v>51654.572999999997</v>
      </c>
      <c r="D202" s="12" t="str">
        <f t="shared" si="15"/>
        <v>vis</v>
      </c>
      <c r="E202" s="60">
        <f>VLOOKUP(C202,Active!C$21:E$973,3,FALSE)</f>
        <v>21605.026956265006</v>
      </c>
      <c r="F202" s="15" t="s">
        <v>154</v>
      </c>
      <c r="G202" s="12" t="str">
        <f t="shared" si="16"/>
        <v>51654.573</v>
      </c>
      <c r="H202" s="8">
        <f t="shared" si="17"/>
        <v>21605</v>
      </c>
      <c r="I202" s="61" t="s">
        <v>676</v>
      </c>
      <c r="J202" s="62" t="s">
        <v>677</v>
      </c>
      <c r="K202" s="61">
        <v>21605</v>
      </c>
      <c r="L202" s="61" t="s">
        <v>193</v>
      </c>
      <c r="M202" s="62" t="s">
        <v>188</v>
      </c>
      <c r="N202" s="62"/>
      <c r="O202" s="63" t="s">
        <v>295</v>
      </c>
      <c r="P202" s="63" t="s">
        <v>678</v>
      </c>
    </row>
    <row r="203" spans="1:16" ht="13.5" thickBot="1">
      <c r="A203" s="8" t="str">
        <f t="shared" ref="A203:A217" si="18">P203</f>
        <v> BRNO 32 </v>
      </c>
      <c r="B203" s="15" t="str">
        <f t="shared" ref="B203:B217" si="19">IF(H203=INT(H203),"I","II")</f>
        <v>I</v>
      </c>
      <c r="C203" s="8">
        <f t="shared" ref="C203:C217" si="20">1*G203</f>
        <v>51678.469299999997</v>
      </c>
      <c r="D203" s="12" t="str">
        <f t="shared" ref="D203:D217" si="21">VLOOKUP(F203,I$1:J$5,2,FALSE)</f>
        <v>vis</v>
      </c>
      <c r="E203" s="60">
        <f>VLOOKUP(C203,Active!C$21:E$973,3,FALSE)</f>
        <v>21654.023118574361</v>
      </c>
      <c r="F203" s="15" t="s">
        <v>154</v>
      </c>
      <c r="G203" s="12" t="str">
        <f t="shared" ref="G203:G217" si="22">MID(I203,3,LEN(I203)-3)</f>
        <v>51678.4693</v>
      </c>
      <c r="H203" s="8">
        <f t="shared" ref="H203:H217" si="23">1*K203</f>
        <v>21654</v>
      </c>
      <c r="I203" s="61" t="s">
        <v>679</v>
      </c>
      <c r="J203" s="62" t="s">
        <v>680</v>
      </c>
      <c r="K203" s="61">
        <v>21654</v>
      </c>
      <c r="L203" s="61" t="s">
        <v>681</v>
      </c>
      <c r="M203" s="62" t="s">
        <v>624</v>
      </c>
      <c r="N203" s="62" t="s">
        <v>625</v>
      </c>
      <c r="O203" s="63" t="s">
        <v>682</v>
      </c>
      <c r="P203" s="63" t="s">
        <v>617</v>
      </c>
    </row>
    <row r="204" spans="1:16" ht="13.5" thickBot="1">
      <c r="A204" s="8" t="str">
        <f t="shared" si="18"/>
        <v> BBS 123 </v>
      </c>
      <c r="B204" s="15" t="str">
        <f t="shared" si="19"/>
        <v>I</v>
      </c>
      <c r="C204" s="8">
        <f t="shared" si="20"/>
        <v>51716.510999999999</v>
      </c>
      <c r="D204" s="12" t="str">
        <f t="shared" si="21"/>
        <v>vis</v>
      </c>
      <c r="E204" s="60">
        <f>VLOOKUP(C204,Active!C$21:E$973,3,FALSE)</f>
        <v>21732.022528848083</v>
      </c>
      <c r="F204" s="15" t="s">
        <v>154</v>
      </c>
      <c r="G204" s="12" t="str">
        <f t="shared" si="22"/>
        <v>51716.511</v>
      </c>
      <c r="H204" s="8">
        <f t="shared" si="23"/>
        <v>21732</v>
      </c>
      <c r="I204" s="61" t="s">
        <v>687</v>
      </c>
      <c r="J204" s="62" t="s">
        <v>688</v>
      </c>
      <c r="K204" s="61">
        <v>21732</v>
      </c>
      <c r="L204" s="61" t="s">
        <v>208</v>
      </c>
      <c r="M204" s="62" t="s">
        <v>188</v>
      </c>
      <c r="N204" s="62"/>
      <c r="O204" s="63" t="s">
        <v>295</v>
      </c>
      <c r="P204" s="63" t="s">
        <v>689</v>
      </c>
    </row>
    <row r="205" spans="1:16" ht="13.5" thickBot="1">
      <c r="A205" s="8" t="str">
        <f t="shared" si="18"/>
        <v> BBS 124 </v>
      </c>
      <c r="B205" s="15" t="str">
        <f t="shared" si="19"/>
        <v>I</v>
      </c>
      <c r="C205" s="8">
        <f t="shared" si="20"/>
        <v>51926.728000000003</v>
      </c>
      <c r="D205" s="12" t="str">
        <f t="shared" si="21"/>
        <v>vis</v>
      </c>
      <c r="E205" s="60">
        <f>VLOOKUP(C205,Active!C$21:E$973,3,FALSE)</f>
        <v>22163.044329385652</v>
      </c>
      <c r="F205" s="15" t="s">
        <v>154</v>
      </c>
      <c r="G205" s="12" t="str">
        <f t="shared" si="22"/>
        <v>51926.728</v>
      </c>
      <c r="H205" s="8">
        <f t="shared" si="23"/>
        <v>22163</v>
      </c>
      <c r="I205" s="61" t="s">
        <v>696</v>
      </c>
      <c r="J205" s="62" t="s">
        <v>697</v>
      </c>
      <c r="K205" s="61" t="s">
        <v>698</v>
      </c>
      <c r="L205" s="61" t="s">
        <v>699</v>
      </c>
      <c r="M205" s="62" t="s">
        <v>188</v>
      </c>
      <c r="N205" s="62"/>
      <c r="O205" s="63" t="s">
        <v>295</v>
      </c>
      <c r="P205" s="63" t="s">
        <v>700</v>
      </c>
    </row>
    <row r="206" spans="1:16" ht="13.5" thickBot="1">
      <c r="A206" s="8" t="str">
        <f t="shared" si="18"/>
        <v> BBS 125 </v>
      </c>
      <c r="B206" s="15" t="str">
        <f t="shared" si="19"/>
        <v>I</v>
      </c>
      <c r="C206" s="8">
        <f t="shared" si="20"/>
        <v>52056.453000000001</v>
      </c>
      <c r="D206" s="12" t="str">
        <f t="shared" si="21"/>
        <v>vis</v>
      </c>
      <c r="E206" s="60">
        <f>VLOOKUP(C206,Active!C$21:E$973,3,FALSE)</f>
        <v>22429.028065595066</v>
      </c>
      <c r="F206" s="15" t="s">
        <v>154</v>
      </c>
      <c r="G206" s="12" t="str">
        <f t="shared" si="22"/>
        <v>52056.453</v>
      </c>
      <c r="H206" s="8">
        <f t="shared" si="23"/>
        <v>22429</v>
      </c>
      <c r="I206" s="61" t="s">
        <v>708</v>
      </c>
      <c r="J206" s="62" t="s">
        <v>709</v>
      </c>
      <c r="K206" s="61" t="s">
        <v>710</v>
      </c>
      <c r="L206" s="61" t="s">
        <v>198</v>
      </c>
      <c r="M206" s="62" t="s">
        <v>188</v>
      </c>
      <c r="N206" s="62"/>
      <c r="O206" s="63" t="s">
        <v>295</v>
      </c>
      <c r="P206" s="63" t="s">
        <v>711</v>
      </c>
    </row>
    <row r="207" spans="1:16" ht="13.5" thickBot="1">
      <c r="A207" s="8" t="str">
        <f t="shared" si="18"/>
        <v> BBS 126 </v>
      </c>
      <c r="B207" s="15" t="str">
        <f t="shared" si="19"/>
        <v>II</v>
      </c>
      <c r="C207" s="8">
        <f t="shared" si="20"/>
        <v>52146.434600000001</v>
      </c>
      <c r="D207" s="12" t="str">
        <f t="shared" si="21"/>
        <v>vis</v>
      </c>
      <c r="E207" s="60">
        <f>VLOOKUP(C207,Active!C$21:E$973,3,FALSE)</f>
        <v>22613.523283618586</v>
      </c>
      <c r="F207" s="15" t="s">
        <v>154</v>
      </c>
      <c r="G207" s="12" t="str">
        <f t="shared" si="22"/>
        <v>52146.4346</v>
      </c>
      <c r="H207" s="8">
        <f t="shared" si="23"/>
        <v>22613.5</v>
      </c>
      <c r="I207" s="61" t="s">
        <v>712</v>
      </c>
      <c r="J207" s="62" t="s">
        <v>713</v>
      </c>
      <c r="K207" s="61" t="s">
        <v>714</v>
      </c>
      <c r="L207" s="61" t="s">
        <v>715</v>
      </c>
      <c r="M207" s="62" t="s">
        <v>624</v>
      </c>
      <c r="N207" s="62" t="s">
        <v>625</v>
      </c>
      <c r="O207" s="63" t="s">
        <v>626</v>
      </c>
      <c r="P207" s="63" t="s">
        <v>716</v>
      </c>
    </row>
    <row r="208" spans="1:16" ht="13.5" thickBot="1">
      <c r="A208" s="8" t="str">
        <f t="shared" si="18"/>
        <v> BBS 126 </v>
      </c>
      <c r="B208" s="15" t="str">
        <f t="shared" si="19"/>
        <v>I</v>
      </c>
      <c r="C208" s="8">
        <f t="shared" si="20"/>
        <v>52179.362000000001</v>
      </c>
      <c r="D208" s="12" t="str">
        <f t="shared" si="21"/>
        <v>vis</v>
      </c>
      <c r="E208" s="60">
        <f>VLOOKUP(C208,Active!C$21:E$973,3,FALSE)</f>
        <v>22681.036506788074</v>
      </c>
      <c r="F208" s="15" t="s">
        <v>154</v>
      </c>
      <c r="G208" s="12" t="str">
        <f t="shared" si="22"/>
        <v>52179.362</v>
      </c>
      <c r="H208" s="8">
        <f t="shared" si="23"/>
        <v>22681</v>
      </c>
      <c r="I208" s="61" t="s">
        <v>717</v>
      </c>
      <c r="J208" s="62" t="s">
        <v>718</v>
      </c>
      <c r="K208" s="61" t="s">
        <v>719</v>
      </c>
      <c r="L208" s="61" t="s">
        <v>437</v>
      </c>
      <c r="M208" s="62" t="s">
        <v>188</v>
      </c>
      <c r="N208" s="62"/>
      <c r="O208" s="63" t="s">
        <v>295</v>
      </c>
      <c r="P208" s="63" t="s">
        <v>716</v>
      </c>
    </row>
    <row r="209" spans="1:16" ht="13.5" thickBot="1">
      <c r="A209" s="8" t="str">
        <f t="shared" si="18"/>
        <v> BBS 127 </v>
      </c>
      <c r="B209" s="15" t="str">
        <f t="shared" si="19"/>
        <v>I</v>
      </c>
      <c r="C209" s="8">
        <f t="shared" si="20"/>
        <v>52304.712</v>
      </c>
      <c r="D209" s="12" t="str">
        <f t="shared" si="21"/>
        <v>vis</v>
      </c>
      <c r="E209" s="60">
        <f>VLOOKUP(C209,Active!C$21:E$973,3,FALSE)</f>
        <v>22938.049891516155</v>
      </c>
      <c r="F209" s="15" t="s">
        <v>154</v>
      </c>
      <c r="G209" s="12" t="str">
        <f t="shared" si="22"/>
        <v>52304.712</v>
      </c>
      <c r="H209" s="8">
        <f t="shared" si="23"/>
        <v>22938</v>
      </c>
      <c r="I209" s="61" t="s">
        <v>720</v>
      </c>
      <c r="J209" s="62" t="s">
        <v>721</v>
      </c>
      <c r="K209" s="61" t="s">
        <v>722</v>
      </c>
      <c r="L209" s="61" t="s">
        <v>589</v>
      </c>
      <c r="M209" s="62" t="s">
        <v>188</v>
      </c>
      <c r="N209" s="62"/>
      <c r="O209" s="63" t="s">
        <v>295</v>
      </c>
      <c r="P209" s="63" t="s">
        <v>723</v>
      </c>
    </row>
    <row r="210" spans="1:16" ht="13.5" thickBot="1">
      <c r="A210" s="8" t="str">
        <f t="shared" si="18"/>
        <v> BBS 128 </v>
      </c>
      <c r="B210" s="15" t="str">
        <f t="shared" si="19"/>
        <v>I</v>
      </c>
      <c r="C210" s="8">
        <f t="shared" si="20"/>
        <v>52366.648000000001</v>
      </c>
      <c r="D210" s="12" t="str">
        <f t="shared" si="21"/>
        <v>vis</v>
      </c>
      <c r="E210" s="60">
        <f>VLOOKUP(C210,Active!C$21:E$973,3,FALSE)</f>
        <v>23065.041363367123</v>
      </c>
      <c r="F210" s="15" t="s">
        <v>154</v>
      </c>
      <c r="G210" s="12" t="str">
        <f t="shared" si="22"/>
        <v>52366.648</v>
      </c>
      <c r="H210" s="8">
        <f t="shared" si="23"/>
        <v>23065</v>
      </c>
      <c r="I210" s="61" t="s">
        <v>724</v>
      </c>
      <c r="J210" s="62" t="s">
        <v>725</v>
      </c>
      <c r="K210" s="61" t="s">
        <v>726</v>
      </c>
      <c r="L210" s="61" t="s">
        <v>201</v>
      </c>
      <c r="M210" s="62" t="s">
        <v>188</v>
      </c>
      <c r="N210" s="62"/>
      <c r="O210" s="63" t="s">
        <v>295</v>
      </c>
      <c r="P210" s="63" t="s">
        <v>727</v>
      </c>
    </row>
    <row r="211" spans="1:16" ht="13.5" thickBot="1">
      <c r="A211" s="8" t="str">
        <f t="shared" si="18"/>
        <v> BBS 128 </v>
      </c>
      <c r="B211" s="15" t="str">
        <f t="shared" si="19"/>
        <v>I</v>
      </c>
      <c r="C211" s="8">
        <f t="shared" si="20"/>
        <v>52368.591999999997</v>
      </c>
      <c r="D211" s="12" t="str">
        <f t="shared" si="21"/>
        <v>vis</v>
      </c>
      <c r="E211" s="60">
        <f>VLOOKUP(C211,Active!C$21:E$973,3,FALSE)</f>
        <v>23069.027274973905</v>
      </c>
      <c r="F211" s="15" t="s">
        <v>154</v>
      </c>
      <c r="G211" s="12" t="str">
        <f t="shared" si="22"/>
        <v>52368.5920</v>
      </c>
      <c r="H211" s="8">
        <f t="shared" si="23"/>
        <v>23069</v>
      </c>
      <c r="I211" s="61" t="s">
        <v>728</v>
      </c>
      <c r="J211" s="62" t="s">
        <v>729</v>
      </c>
      <c r="K211" s="61" t="s">
        <v>730</v>
      </c>
      <c r="L211" s="61" t="s">
        <v>731</v>
      </c>
      <c r="M211" s="62" t="s">
        <v>624</v>
      </c>
      <c r="N211" s="62" t="s">
        <v>625</v>
      </c>
      <c r="O211" s="63" t="s">
        <v>290</v>
      </c>
      <c r="P211" s="63" t="s">
        <v>727</v>
      </c>
    </row>
    <row r="212" spans="1:16" ht="13.5" thickBot="1">
      <c r="A212" s="8" t="str">
        <f t="shared" si="18"/>
        <v>VSB 42 </v>
      </c>
      <c r="B212" s="15" t="str">
        <f t="shared" si="19"/>
        <v>II</v>
      </c>
      <c r="C212" s="8">
        <f t="shared" si="20"/>
        <v>52769.253299999997</v>
      </c>
      <c r="D212" s="12" t="str">
        <f t="shared" si="21"/>
        <v>vis</v>
      </c>
      <c r="E212" s="60">
        <f>VLOOKUP(C212,Active!C$21:E$973,3,FALSE)</f>
        <v>23890.529603195315</v>
      </c>
      <c r="F212" s="15" t="s">
        <v>154</v>
      </c>
      <c r="G212" s="12" t="str">
        <f t="shared" si="22"/>
        <v>52769.2533</v>
      </c>
      <c r="H212" s="8">
        <f t="shared" si="23"/>
        <v>23890.5</v>
      </c>
      <c r="I212" s="61" t="s">
        <v>746</v>
      </c>
      <c r="J212" s="62" t="s">
        <v>747</v>
      </c>
      <c r="K212" s="61" t="s">
        <v>748</v>
      </c>
      <c r="L212" s="61" t="s">
        <v>749</v>
      </c>
      <c r="M212" s="62" t="s">
        <v>624</v>
      </c>
      <c r="N212" s="62" t="s">
        <v>625</v>
      </c>
      <c r="O212" s="63" t="s">
        <v>750</v>
      </c>
      <c r="P212" s="64" t="s">
        <v>751</v>
      </c>
    </row>
    <row r="213" spans="1:16" ht="13.5" thickBot="1">
      <c r="A213" s="8" t="str">
        <f t="shared" si="18"/>
        <v>VSB 44 </v>
      </c>
      <c r="B213" s="15" t="str">
        <f t="shared" si="19"/>
        <v>I</v>
      </c>
      <c r="C213" s="8">
        <f t="shared" si="20"/>
        <v>53455.227899999998</v>
      </c>
      <c r="D213" s="12" t="str">
        <f t="shared" si="21"/>
        <v>vis</v>
      </c>
      <c r="E213" s="60">
        <f>VLOOKUP(C213,Active!C$21:E$973,3,FALSE)</f>
        <v>25297.028636170926</v>
      </c>
      <c r="F213" s="15" t="s">
        <v>154</v>
      </c>
      <c r="G213" s="12" t="str">
        <f t="shared" si="22"/>
        <v>53455.2279</v>
      </c>
      <c r="H213" s="8">
        <f t="shared" si="23"/>
        <v>25297</v>
      </c>
      <c r="I213" s="61" t="s">
        <v>772</v>
      </c>
      <c r="J213" s="62" t="s">
        <v>773</v>
      </c>
      <c r="K213" s="61" t="s">
        <v>774</v>
      </c>
      <c r="L213" s="61" t="s">
        <v>765</v>
      </c>
      <c r="M213" s="62" t="s">
        <v>624</v>
      </c>
      <c r="N213" s="62" t="s">
        <v>625</v>
      </c>
      <c r="O213" s="63" t="s">
        <v>750</v>
      </c>
      <c r="P213" s="64" t="s">
        <v>775</v>
      </c>
    </row>
    <row r="214" spans="1:16" ht="13.5" thickBot="1">
      <c r="A214" s="8" t="str">
        <f t="shared" si="18"/>
        <v>VSB 44 </v>
      </c>
      <c r="B214" s="15" t="str">
        <f t="shared" si="19"/>
        <v>I</v>
      </c>
      <c r="C214" s="8">
        <f t="shared" si="20"/>
        <v>53477.174700000003</v>
      </c>
      <c r="D214" s="12" t="str">
        <f t="shared" si="21"/>
        <v>vis</v>
      </c>
      <c r="E214" s="60">
        <f>VLOOKUP(C214,Active!C$21:E$973,3,FALSE)</f>
        <v>25342.027609860208</v>
      </c>
      <c r="F214" s="15" t="s">
        <v>154</v>
      </c>
      <c r="G214" s="12" t="str">
        <f t="shared" si="22"/>
        <v>53477.1747</v>
      </c>
      <c r="H214" s="8">
        <f t="shared" si="23"/>
        <v>25342</v>
      </c>
      <c r="I214" s="61" t="s">
        <v>776</v>
      </c>
      <c r="J214" s="62" t="s">
        <v>777</v>
      </c>
      <c r="K214" s="61" t="s">
        <v>778</v>
      </c>
      <c r="L214" s="61" t="s">
        <v>779</v>
      </c>
      <c r="M214" s="62" t="s">
        <v>624</v>
      </c>
      <c r="N214" s="62" t="s">
        <v>625</v>
      </c>
      <c r="O214" s="63" t="s">
        <v>780</v>
      </c>
      <c r="P214" s="64" t="s">
        <v>775</v>
      </c>
    </row>
    <row r="215" spans="1:16" ht="13.5" thickBot="1">
      <c r="A215" s="8" t="str">
        <f t="shared" si="18"/>
        <v>VSB 44 </v>
      </c>
      <c r="B215" s="15" t="str">
        <f t="shared" si="19"/>
        <v>II</v>
      </c>
      <c r="C215" s="8">
        <f t="shared" si="20"/>
        <v>53484.246800000001</v>
      </c>
      <c r="D215" s="12" t="str">
        <f t="shared" si="21"/>
        <v>vis</v>
      </c>
      <c r="E215" s="60">
        <f>VLOOKUP(C215,Active!C$21:E$973,3,FALSE)</f>
        <v>25356.528003622752</v>
      </c>
      <c r="F215" s="15" t="s">
        <v>154</v>
      </c>
      <c r="G215" s="12" t="str">
        <f t="shared" si="22"/>
        <v>53484.2468</v>
      </c>
      <c r="H215" s="8">
        <f t="shared" si="23"/>
        <v>25356.5</v>
      </c>
      <c r="I215" s="61" t="s">
        <v>781</v>
      </c>
      <c r="J215" s="62" t="s">
        <v>782</v>
      </c>
      <c r="K215" s="61" t="s">
        <v>783</v>
      </c>
      <c r="L215" s="61" t="s">
        <v>784</v>
      </c>
      <c r="M215" s="62" t="s">
        <v>624</v>
      </c>
      <c r="N215" s="62" t="s">
        <v>625</v>
      </c>
      <c r="O215" s="63" t="s">
        <v>750</v>
      </c>
      <c r="P215" s="64" t="s">
        <v>775</v>
      </c>
    </row>
    <row r="216" spans="1:16" ht="13.5" thickBot="1">
      <c r="A216" s="8" t="str">
        <f t="shared" si="18"/>
        <v>VSB 44 </v>
      </c>
      <c r="B216" s="15" t="str">
        <f t="shared" si="19"/>
        <v>I</v>
      </c>
      <c r="C216" s="8">
        <f t="shared" si="20"/>
        <v>53495.2209</v>
      </c>
      <c r="D216" s="12" t="str">
        <f t="shared" si="21"/>
        <v>vis</v>
      </c>
      <c r="E216" s="60">
        <f>VLOOKUP(C216,Active!C$21:E$973,3,FALSE)</f>
        <v>25379.028925723622</v>
      </c>
      <c r="F216" s="15" t="s">
        <v>154</v>
      </c>
      <c r="G216" s="12" t="str">
        <f t="shared" si="22"/>
        <v>53495.2209</v>
      </c>
      <c r="H216" s="8">
        <f t="shared" si="23"/>
        <v>25379</v>
      </c>
      <c r="I216" s="61" t="s">
        <v>785</v>
      </c>
      <c r="J216" s="62" t="s">
        <v>786</v>
      </c>
      <c r="K216" s="61" t="s">
        <v>787</v>
      </c>
      <c r="L216" s="61" t="s">
        <v>788</v>
      </c>
      <c r="M216" s="62" t="s">
        <v>624</v>
      </c>
      <c r="N216" s="62" t="s">
        <v>625</v>
      </c>
      <c r="O216" s="63" t="s">
        <v>750</v>
      </c>
      <c r="P216" s="64" t="s">
        <v>775</v>
      </c>
    </row>
    <row r="217" spans="1:16" ht="13.5" thickBot="1">
      <c r="A217" s="8" t="str">
        <f t="shared" si="18"/>
        <v>VSB 44 </v>
      </c>
      <c r="B217" s="15" t="str">
        <f t="shared" si="19"/>
        <v>I</v>
      </c>
      <c r="C217" s="8">
        <f t="shared" si="20"/>
        <v>53495.221100000002</v>
      </c>
      <c r="D217" s="12" t="str">
        <f t="shared" si="21"/>
        <v>vis</v>
      </c>
      <c r="E217" s="60">
        <f>VLOOKUP(C217,Active!C$21:E$973,3,FALSE)</f>
        <v>25379.029335796837</v>
      </c>
      <c r="F217" s="15" t="s">
        <v>154</v>
      </c>
      <c r="G217" s="12" t="str">
        <f t="shared" si="22"/>
        <v>53495.2211</v>
      </c>
      <c r="H217" s="8">
        <f t="shared" si="23"/>
        <v>25379</v>
      </c>
      <c r="I217" s="61" t="s">
        <v>789</v>
      </c>
      <c r="J217" s="62" t="s">
        <v>786</v>
      </c>
      <c r="K217" s="61" t="s">
        <v>787</v>
      </c>
      <c r="L217" s="61" t="s">
        <v>790</v>
      </c>
      <c r="M217" s="62" t="s">
        <v>624</v>
      </c>
      <c r="N217" s="62" t="s">
        <v>625</v>
      </c>
      <c r="O217" s="63" t="s">
        <v>750</v>
      </c>
      <c r="P217" s="64" t="s">
        <v>775</v>
      </c>
    </row>
    <row r="218" spans="1:16">
      <c r="B218" s="15"/>
      <c r="E218" s="60"/>
      <c r="F218" s="15"/>
    </row>
    <row r="219" spans="1:16">
      <c r="B219" s="15"/>
      <c r="E219" s="60"/>
      <c r="F219" s="15"/>
    </row>
    <row r="220" spans="1:16">
      <c r="B220" s="15"/>
      <c r="E220" s="60"/>
      <c r="F220" s="15"/>
    </row>
    <row r="221" spans="1:16">
      <c r="B221" s="15"/>
      <c r="E221" s="60"/>
      <c r="F221" s="15"/>
    </row>
    <row r="222" spans="1:16">
      <c r="B222" s="15"/>
      <c r="E222" s="60"/>
      <c r="F222" s="15"/>
    </row>
    <row r="223" spans="1:16">
      <c r="B223" s="15"/>
      <c r="E223" s="60"/>
      <c r="F223" s="15"/>
    </row>
    <row r="224" spans="1:16">
      <c r="B224" s="15"/>
      <c r="E224" s="60"/>
      <c r="F224" s="15"/>
    </row>
    <row r="225" spans="2:6">
      <c r="B225" s="15"/>
      <c r="E225" s="60"/>
      <c r="F225" s="15"/>
    </row>
    <row r="226" spans="2:6">
      <c r="B226" s="15"/>
      <c r="E226" s="60"/>
      <c r="F226" s="15"/>
    </row>
    <row r="227" spans="2:6">
      <c r="B227" s="15"/>
      <c r="E227" s="60"/>
      <c r="F227" s="15"/>
    </row>
    <row r="228" spans="2:6">
      <c r="B228" s="15"/>
      <c r="E228" s="60"/>
      <c r="F228" s="15"/>
    </row>
    <row r="229" spans="2:6">
      <c r="B229" s="15"/>
      <c r="E229" s="60"/>
      <c r="F229" s="15"/>
    </row>
    <row r="230" spans="2:6">
      <c r="B230" s="15"/>
      <c r="E230" s="60"/>
      <c r="F230" s="15"/>
    </row>
    <row r="231" spans="2:6">
      <c r="B231" s="15"/>
      <c r="E231" s="60"/>
      <c r="F231" s="15"/>
    </row>
    <row r="232" spans="2:6">
      <c r="B232" s="15"/>
      <c r="E232" s="60"/>
      <c r="F232" s="15"/>
    </row>
    <row r="233" spans="2:6">
      <c r="B233" s="15"/>
      <c r="E233" s="60"/>
      <c r="F233" s="15"/>
    </row>
    <row r="234" spans="2:6">
      <c r="B234" s="15"/>
      <c r="E234" s="60"/>
      <c r="F234" s="15"/>
    </row>
    <row r="235" spans="2:6">
      <c r="B235" s="15"/>
      <c r="E235" s="60"/>
      <c r="F235" s="15"/>
    </row>
    <row r="236" spans="2:6">
      <c r="B236" s="15"/>
      <c r="E236" s="60"/>
      <c r="F236" s="15"/>
    </row>
    <row r="237" spans="2:6">
      <c r="B237" s="15"/>
      <c r="E237" s="60"/>
      <c r="F237" s="15"/>
    </row>
    <row r="238" spans="2:6">
      <c r="B238" s="15"/>
      <c r="E238" s="60"/>
      <c r="F238" s="15"/>
    </row>
    <row r="239" spans="2:6">
      <c r="B239" s="15"/>
      <c r="E239" s="60"/>
      <c r="F239" s="15"/>
    </row>
    <row r="240" spans="2:6">
      <c r="B240" s="15"/>
      <c r="E240" s="60"/>
      <c r="F240" s="15"/>
    </row>
    <row r="241" spans="2:6">
      <c r="B241" s="15"/>
      <c r="E241" s="60"/>
      <c r="F241" s="15"/>
    </row>
    <row r="242" spans="2:6">
      <c r="B242" s="15"/>
      <c r="E242" s="60"/>
      <c r="F242" s="15"/>
    </row>
    <row r="243" spans="2:6">
      <c r="B243" s="15"/>
      <c r="E243" s="60"/>
      <c r="F243" s="15"/>
    </row>
    <row r="244" spans="2:6">
      <c r="B244" s="15"/>
      <c r="E244" s="60"/>
      <c r="F244" s="15"/>
    </row>
    <row r="245" spans="2:6">
      <c r="B245" s="15"/>
      <c r="E245" s="60"/>
      <c r="F245" s="15"/>
    </row>
    <row r="246" spans="2:6">
      <c r="B246" s="15"/>
      <c r="E246" s="60"/>
      <c r="F246" s="15"/>
    </row>
    <row r="247" spans="2:6">
      <c r="B247" s="15"/>
      <c r="E247" s="60"/>
      <c r="F247" s="15"/>
    </row>
    <row r="248" spans="2:6">
      <c r="B248" s="15"/>
      <c r="E248" s="60"/>
      <c r="F248" s="15"/>
    </row>
    <row r="249" spans="2:6">
      <c r="B249" s="15"/>
      <c r="E249" s="60"/>
      <c r="F249" s="15"/>
    </row>
    <row r="250" spans="2:6">
      <c r="B250" s="15"/>
      <c r="E250" s="60"/>
      <c r="F250" s="15"/>
    </row>
    <row r="251" spans="2:6">
      <c r="B251" s="15"/>
      <c r="E251" s="60"/>
      <c r="F251" s="15"/>
    </row>
    <row r="252" spans="2:6">
      <c r="B252" s="15"/>
      <c r="E252" s="60"/>
      <c r="F252" s="15"/>
    </row>
    <row r="253" spans="2:6">
      <c r="B253" s="15"/>
      <c r="E253" s="60"/>
      <c r="F253" s="15"/>
    </row>
    <row r="254" spans="2:6">
      <c r="B254" s="15"/>
      <c r="E254" s="60"/>
      <c r="F254" s="15"/>
    </row>
    <row r="255" spans="2:6">
      <c r="B255" s="15"/>
      <c r="E255" s="60"/>
      <c r="F255" s="15"/>
    </row>
    <row r="256" spans="2:6">
      <c r="B256" s="15"/>
      <c r="E256" s="60"/>
      <c r="F256" s="15"/>
    </row>
    <row r="257" spans="2:6">
      <c r="B257" s="15"/>
      <c r="E257" s="60"/>
      <c r="F257" s="15"/>
    </row>
    <row r="258" spans="2:6">
      <c r="B258" s="15"/>
      <c r="E258" s="60"/>
      <c r="F258" s="15"/>
    </row>
    <row r="259" spans="2:6">
      <c r="B259" s="15"/>
      <c r="E259" s="60"/>
      <c r="F259" s="15"/>
    </row>
    <row r="260" spans="2:6">
      <c r="B260" s="15"/>
      <c r="E260" s="60"/>
      <c r="F260" s="15"/>
    </row>
    <row r="261" spans="2:6">
      <c r="B261" s="15"/>
      <c r="E261" s="60"/>
      <c r="F261" s="15"/>
    </row>
    <row r="262" spans="2:6">
      <c r="B262" s="15"/>
      <c r="E262" s="60"/>
      <c r="F262" s="15"/>
    </row>
    <row r="263" spans="2:6">
      <c r="B263" s="15"/>
      <c r="E263" s="60"/>
      <c r="F263" s="15"/>
    </row>
    <row r="264" spans="2:6">
      <c r="B264" s="15"/>
      <c r="E264" s="60"/>
      <c r="F264" s="15"/>
    </row>
    <row r="265" spans="2:6">
      <c r="B265" s="15"/>
      <c r="E265" s="60"/>
      <c r="F265" s="15"/>
    </row>
    <row r="266" spans="2:6">
      <c r="B266" s="15"/>
      <c r="E266" s="60"/>
      <c r="F266" s="15"/>
    </row>
    <row r="267" spans="2:6">
      <c r="B267" s="15"/>
      <c r="E267" s="60"/>
      <c r="F267" s="15"/>
    </row>
    <row r="268" spans="2:6">
      <c r="B268" s="15"/>
      <c r="E268" s="60"/>
      <c r="F268" s="15"/>
    </row>
    <row r="269" spans="2:6">
      <c r="B269" s="15"/>
      <c r="E269" s="60"/>
      <c r="F269" s="15"/>
    </row>
    <row r="270" spans="2:6">
      <c r="B270" s="15"/>
      <c r="E270" s="60"/>
      <c r="F270" s="15"/>
    </row>
    <row r="271" spans="2:6">
      <c r="B271" s="15"/>
      <c r="E271" s="60"/>
      <c r="F271" s="15"/>
    </row>
    <row r="272" spans="2:6">
      <c r="B272" s="15"/>
      <c r="E272" s="60"/>
      <c r="F272" s="15"/>
    </row>
    <row r="273" spans="2:6">
      <c r="B273" s="15"/>
      <c r="E273" s="60"/>
      <c r="F273" s="15"/>
    </row>
    <row r="274" spans="2:6">
      <c r="B274" s="15"/>
      <c r="E274" s="60"/>
      <c r="F274" s="15"/>
    </row>
    <row r="275" spans="2:6">
      <c r="B275" s="15"/>
      <c r="E275" s="60"/>
      <c r="F275" s="15"/>
    </row>
    <row r="276" spans="2:6">
      <c r="B276" s="15"/>
      <c r="E276" s="60"/>
      <c r="F276" s="15"/>
    </row>
    <row r="277" spans="2:6">
      <c r="B277" s="15"/>
      <c r="E277" s="60"/>
      <c r="F277" s="15"/>
    </row>
    <row r="278" spans="2:6">
      <c r="B278" s="15"/>
      <c r="E278" s="60"/>
      <c r="F278" s="15"/>
    </row>
    <row r="279" spans="2:6">
      <c r="B279" s="15"/>
      <c r="E279" s="60"/>
      <c r="F279" s="15"/>
    </row>
    <row r="280" spans="2:6">
      <c r="B280" s="15"/>
      <c r="E280" s="60"/>
      <c r="F280" s="15"/>
    </row>
    <row r="281" spans="2:6">
      <c r="B281" s="15"/>
      <c r="E281" s="60"/>
      <c r="F281" s="15"/>
    </row>
    <row r="282" spans="2:6">
      <c r="B282" s="15"/>
      <c r="E282" s="60"/>
      <c r="F282" s="15"/>
    </row>
    <row r="283" spans="2:6">
      <c r="B283" s="15"/>
      <c r="E283" s="60"/>
      <c r="F283" s="15"/>
    </row>
    <row r="284" spans="2:6">
      <c r="B284" s="15"/>
      <c r="E284" s="60"/>
      <c r="F284" s="15"/>
    </row>
    <row r="285" spans="2:6">
      <c r="B285" s="15"/>
      <c r="E285" s="60"/>
      <c r="F285" s="15"/>
    </row>
    <row r="286" spans="2:6">
      <c r="B286" s="15"/>
      <c r="E286" s="60"/>
      <c r="F286" s="15"/>
    </row>
    <row r="287" spans="2:6">
      <c r="B287" s="15"/>
      <c r="E287" s="60"/>
      <c r="F287" s="15"/>
    </row>
    <row r="288" spans="2:6">
      <c r="B288" s="15"/>
      <c r="E288" s="60"/>
      <c r="F288" s="15"/>
    </row>
    <row r="289" spans="2:6">
      <c r="B289" s="15"/>
      <c r="E289" s="60"/>
      <c r="F289" s="15"/>
    </row>
    <row r="290" spans="2:6">
      <c r="B290" s="15"/>
      <c r="E290" s="60"/>
      <c r="F290" s="15"/>
    </row>
    <row r="291" spans="2:6">
      <c r="B291" s="15"/>
      <c r="E291" s="60"/>
      <c r="F291" s="15"/>
    </row>
    <row r="292" spans="2:6">
      <c r="B292" s="15"/>
      <c r="E292" s="60"/>
      <c r="F292" s="15"/>
    </row>
    <row r="293" spans="2:6">
      <c r="B293" s="15"/>
      <c r="E293" s="60"/>
      <c r="F293" s="15"/>
    </row>
    <row r="294" spans="2:6">
      <c r="B294" s="15"/>
      <c r="E294" s="60"/>
      <c r="F294" s="15"/>
    </row>
    <row r="295" spans="2:6">
      <c r="B295" s="15"/>
      <c r="E295" s="60"/>
      <c r="F295" s="15"/>
    </row>
    <row r="296" spans="2:6">
      <c r="B296" s="15"/>
      <c r="E296" s="60"/>
      <c r="F296" s="15"/>
    </row>
    <row r="297" spans="2:6">
      <c r="B297" s="15"/>
      <c r="E297" s="60"/>
      <c r="F297" s="15"/>
    </row>
    <row r="298" spans="2:6">
      <c r="B298" s="15"/>
      <c r="E298" s="60"/>
      <c r="F298" s="15"/>
    </row>
    <row r="299" spans="2:6">
      <c r="B299" s="15"/>
      <c r="E299" s="60"/>
      <c r="F299" s="15"/>
    </row>
    <row r="300" spans="2:6">
      <c r="B300" s="15"/>
      <c r="E300" s="60"/>
      <c r="F300" s="15"/>
    </row>
    <row r="301" spans="2:6">
      <c r="B301" s="15"/>
      <c r="E301" s="60"/>
      <c r="F301" s="15"/>
    </row>
    <row r="302" spans="2:6">
      <c r="B302" s="15"/>
      <c r="E302" s="60"/>
      <c r="F302" s="15"/>
    </row>
    <row r="303" spans="2:6">
      <c r="B303" s="15"/>
      <c r="E303" s="60"/>
      <c r="F303" s="15"/>
    </row>
    <row r="304" spans="2:6">
      <c r="B304" s="15"/>
      <c r="E304" s="60"/>
      <c r="F304" s="15"/>
    </row>
    <row r="305" spans="2:6">
      <c r="B305" s="15"/>
      <c r="E305" s="60"/>
      <c r="F305" s="15"/>
    </row>
    <row r="306" spans="2:6">
      <c r="B306" s="15"/>
      <c r="E306" s="60"/>
      <c r="F306" s="15"/>
    </row>
    <row r="307" spans="2:6">
      <c r="B307" s="15"/>
      <c r="E307" s="60"/>
      <c r="F307" s="15"/>
    </row>
    <row r="308" spans="2:6">
      <c r="B308" s="15"/>
      <c r="E308" s="60"/>
      <c r="F308" s="15"/>
    </row>
    <row r="309" spans="2:6">
      <c r="B309" s="15"/>
      <c r="E309" s="60"/>
      <c r="F309" s="15"/>
    </row>
    <row r="310" spans="2:6">
      <c r="B310" s="15"/>
      <c r="E310" s="60"/>
      <c r="F310" s="15"/>
    </row>
    <row r="311" spans="2:6">
      <c r="B311" s="15"/>
      <c r="E311" s="60"/>
      <c r="F311" s="15"/>
    </row>
    <row r="312" spans="2:6">
      <c r="B312" s="15"/>
      <c r="E312" s="60"/>
      <c r="F312" s="15"/>
    </row>
    <row r="313" spans="2:6">
      <c r="B313" s="15"/>
      <c r="E313" s="60"/>
      <c r="F313" s="15"/>
    </row>
    <row r="314" spans="2:6">
      <c r="B314" s="15"/>
      <c r="E314" s="60"/>
      <c r="F314" s="15"/>
    </row>
    <row r="315" spans="2:6">
      <c r="B315" s="15"/>
      <c r="E315" s="60"/>
      <c r="F315" s="15"/>
    </row>
    <row r="316" spans="2:6">
      <c r="B316" s="15"/>
      <c r="E316" s="60"/>
      <c r="F316" s="15"/>
    </row>
    <row r="317" spans="2:6">
      <c r="B317" s="15"/>
      <c r="E317" s="60"/>
      <c r="F317" s="15"/>
    </row>
    <row r="318" spans="2:6">
      <c r="B318" s="15"/>
      <c r="E318" s="60"/>
      <c r="F318" s="15"/>
    </row>
    <row r="319" spans="2:6">
      <c r="B319" s="15"/>
      <c r="E319" s="60"/>
      <c r="F319" s="15"/>
    </row>
    <row r="320" spans="2:6">
      <c r="B320" s="15"/>
      <c r="E320" s="60"/>
      <c r="F320" s="15"/>
    </row>
    <row r="321" spans="2:6">
      <c r="B321" s="15"/>
      <c r="E321" s="60"/>
      <c r="F321" s="15"/>
    </row>
    <row r="322" spans="2:6">
      <c r="B322" s="15"/>
      <c r="E322" s="60"/>
      <c r="F322" s="15"/>
    </row>
    <row r="323" spans="2:6">
      <c r="B323" s="15"/>
      <c r="E323" s="60"/>
      <c r="F323" s="15"/>
    </row>
    <row r="324" spans="2:6">
      <c r="B324" s="15"/>
      <c r="E324" s="60"/>
      <c r="F324" s="15"/>
    </row>
    <row r="325" spans="2:6">
      <c r="B325" s="15"/>
      <c r="E325" s="60"/>
      <c r="F325" s="15"/>
    </row>
    <row r="326" spans="2:6">
      <c r="B326" s="15"/>
      <c r="E326" s="60"/>
      <c r="F326" s="15"/>
    </row>
    <row r="327" spans="2:6">
      <c r="B327" s="15"/>
      <c r="E327" s="60"/>
      <c r="F327" s="15"/>
    </row>
    <row r="328" spans="2:6">
      <c r="B328" s="15"/>
      <c r="E328" s="60"/>
      <c r="F328" s="15"/>
    </row>
    <row r="329" spans="2:6">
      <c r="B329" s="15"/>
      <c r="E329" s="60"/>
      <c r="F329" s="15"/>
    </row>
    <row r="330" spans="2:6">
      <c r="B330" s="15"/>
      <c r="E330" s="60"/>
      <c r="F330" s="15"/>
    </row>
    <row r="331" spans="2:6">
      <c r="B331" s="15"/>
      <c r="E331" s="60"/>
      <c r="F331" s="15"/>
    </row>
    <row r="332" spans="2:6">
      <c r="B332" s="15"/>
      <c r="E332" s="60"/>
      <c r="F332" s="15"/>
    </row>
    <row r="333" spans="2:6">
      <c r="B333" s="15"/>
      <c r="E333" s="60"/>
      <c r="F333" s="15"/>
    </row>
    <row r="334" spans="2:6">
      <c r="B334" s="15"/>
      <c r="E334" s="60"/>
      <c r="F334" s="15"/>
    </row>
    <row r="335" spans="2:6">
      <c r="B335" s="15"/>
      <c r="E335" s="60"/>
      <c r="F335" s="15"/>
    </row>
    <row r="336" spans="2:6">
      <c r="B336" s="15"/>
      <c r="E336" s="60"/>
      <c r="F336" s="15"/>
    </row>
    <row r="337" spans="2:6">
      <c r="B337" s="15"/>
      <c r="E337" s="60"/>
      <c r="F337" s="15"/>
    </row>
    <row r="338" spans="2:6">
      <c r="B338" s="15"/>
      <c r="E338" s="60"/>
      <c r="F338" s="15"/>
    </row>
    <row r="339" spans="2:6">
      <c r="B339" s="15"/>
      <c r="E339" s="60"/>
      <c r="F339" s="15"/>
    </row>
    <row r="340" spans="2:6">
      <c r="B340" s="15"/>
      <c r="E340" s="60"/>
      <c r="F340" s="15"/>
    </row>
    <row r="341" spans="2:6">
      <c r="B341" s="15"/>
      <c r="E341" s="60"/>
      <c r="F341" s="15"/>
    </row>
    <row r="342" spans="2:6">
      <c r="B342" s="15"/>
      <c r="E342" s="60"/>
      <c r="F342" s="15"/>
    </row>
    <row r="343" spans="2:6">
      <c r="B343" s="15"/>
      <c r="E343" s="60"/>
      <c r="F343" s="15"/>
    </row>
    <row r="344" spans="2:6">
      <c r="B344" s="15"/>
      <c r="E344" s="60"/>
      <c r="F344" s="15"/>
    </row>
    <row r="345" spans="2:6">
      <c r="B345" s="15"/>
      <c r="E345" s="60"/>
      <c r="F345" s="15"/>
    </row>
    <row r="346" spans="2:6">
      <c r="B346" s="15"/>
      <c r="E346" s="60"/>
      <c r="F346" s="15"/>
    </row>
    <row r="347" spans="2:6">
      <c r="B347" s="15"/>
      <c r="E347" s="60"/>
      <c r="F347" s="15"/>
    </row>
    <row r="348" spans="2:6">
      <c r="B348" s="15"/>
      <c r="E348" s="60"/>
      <c r="F348" s="15"/>
    </row>
    <row r="349" spans="2:6">
      <c r="B349" s="15"/>
      <c r="E349" s="60"/>
      <c r="F349" s="15"/>
    </row>
    <row r="350" spans="2:6">
      <c r="B350" s="15"/>
      <c r="E350" s="60"/>
      <c r="F350" s="15"/>
    </row>
    <row r="351" spans="2:6">
      <c r="B351" s="15"/>
      <c r="E351" s="60"/>
      <c r="F351" s="15"/>
    </row>
    <row r="352" spans="2:6">
      <c r="B352" s="15"/>
      <c r="F352" s="15"/>
    </row>
    <row r="353" spans="2:6">
      <c r="B353" s="15"/>
      <c r="F353" s="15"/>
    </row>
    <row r="354" spans="2:6">
      <c r="B354" s="15"/>
      <c r="F354" s="15"/>
    </row>
    <row r="355" spans="2:6">
      <c r="B355" s="15"/>
      <c r="F355" s="15"/>
    </row>
    <row r="356" spans="2:6">
      <c r="B356" s="15"/>
      <c r="F356" s="15"/>
    </row>
    <row r="357" spans="2:6">
      <c r="B357" s="15"/>
      <c r="F357" s="15"/>
    </row>
    <row r="358" spans="2:6">
      <c r="B358" s="15"/>
      <c r="F358" s="15"/>
    </row>
    <row r="359" spans="2:6">
      <c r="B359" s="15"/>
      <c r="F359" s="15"/>
    </row>
    <row r="360" spans="2:6">
      <c r="B360" s="15"/>
      <c r="F360" s="15"/>
    </row>
    <row r="361" spans="2:6">
      <c r="B361" s="15"/>
      <c r="F361" s="15"/>
    </row>
    <row r="362" spans="2:6">
      <c r="B362" s="15"/>
      <c r="F362" s="15"/>
    </row>
    <row r="363" spans="2:6">
      <c r="B363" s="15"/>
      <c r="F363" s="15"/>
    </row>
    <row r="364" spans="2:6">
      <c r="B364" s="15"/>
      <c r="F364" s="15"/>
    </row>
    <row r="365" spans="2:6">
      <c r="B365" s="15"/>
      <c r="F365" s="15"/>
    </row>
    <row r="366" spans="2:6">
      <c r="B366" s="15"/>
      <c r="F366" s="15"/>
    </row>
    <row r="367" spans="2:6">
      <c r="B367" s="15"/>
      <c r="F367" s="15"/>
    </row>
    <row r="368" spans="2:6">
      <c r="B368" s="15"/>
      <c r="F368" s="15"/>
    </row>
    <row r="369" spans="2:6">
      <c r="B369" s="15"/>
      <c r="F369" s="15"/>
    </row>
    <row r="370" spans="2:6">
      <c r="B370" s="15"/>
      <c r="F370" s="15"/>
    </row>
    <row r="371" spans="2:6">
      <c r="B371" s="15"/>
      <c r="F371" s="15"/>
    </row>
    <row r="372" spans="2:6">
      <c r="B372" s="15"/>
      <c r="F372" s="15"/>
    </row>
    <row r="373" spans="2:6">
      <c r="B373" s="15"/>
      <c r="F373" s="15"/>
    </row>
    <row r="374" spans="2:6">
      <c r="B374" s="15"/>
      <c r="F374" s="15"/>
    </row>
    <row r="375" spans="2:6">
      <c r="B375" s="15"/>
      <c r="F375" s="15"/>
    </row>
    <row r="376" spans="2:6">
      <c r="B376" s="15"/>
      <c r="F376" s="15"/>
    </row>
    <row r="377" spans="2:6">
      <c r="B377" s="15"/>
      <c r="F377" s="15"/>
    </row>
    <row r="378" spans="2:6">
      <c r="B378" s="15"/>
      <c r="F378" s="15"/>
    </row>
    <row r="379" spans="2:6">
      <c r="B379" s="15"/>
      <c r="F379" s="15"/>
    </row>
    <row r="380" spans="2:6">
      <c r="B380" s="15"/>
      <c r="F380" s="15"/>
    </row>
    <row r="381" spans="2:6">
      <c r="B381" s="15"/>
      <c r="F381" s="15"/>
    </row>
    <row r="382" spans="2:6">
      <c r="B382" s="15"/>
      <c r="F382" s="15"/>
    </row>
    <row r="383" spans="2:6">
      <c r="B383" s="15"/>
      <c r="F383" s="15"/>
    </row>
    <row r="384" spans="2:6">
      <c r="B384" s="15"/>
      <c r="F384" s="15"/>
    </row>
    <row r="385" spans="2:6">
      <c r="B385" s="15"/>
      <c r="F385" s="15"/>
    </row>
    <row r="386" spans="2:6">
      <c r="B386" s="15"/>
      <c r="F386" s="15"/>
    </row>
    <row r="387" spans="2:6">
      <c r="B387" s="15"/>
      <c r="F387" s="15"/>
    </row>
    <row r="388" spans="2:6">
      <c r="B388" s="15"/>
      <c r="F388" s="15"/>
    </row>
    <row r="389" spans="2:6">
      <c r="B389" s="15"/>
      <c r="F389" s="15"/>
    </row>
    <row r="390" spans="2:6">
      <c r="B390" s="15"/>
      <c r="F390" s="15"/>
    </row>
    <row r="391" spans="2:6">
      <c r="B391" s="15"/>
      <c r="F391" s="15"/>
    </row>
    <row r="392" spans="2:6">
      <c r="B392" s="15"/>
      <c r="F392" s="15"/>
    </row>
    <row r="393" spans="2:6">
      <c r="B393" s="15"/>
      <c r="F393" s="15"/>
    </row>
    <row r="394" spans="2:6">
      <c r="B394" s="15"/>
      <c r="F394" s="15"/>
    </row>
    <row r="395" spans="2:6">
      <c r="B395" s="15"/>
      <c r="F395" s="15"/>
    </row>
    <row r="396" spans="2:6">
      <c r="B396" s="15"/>
      <c r="F396" s="15"/>
    </row>
    <row r="397" spans="2:6">
      <c r="B397" s="15"/>
      <c r="F397" s="15"/>
    </row>
    <row r="398" spans="2:6">
      <c r="B398" s="15"/>
      <c r="F398" s="15"/>
    </row>
    <row r="399" spans="2:6">
      <c r="B399" s="15"/>
      <c r="F399" s="15"/>
    </row>
    <row r="400" spans="2:6">
      <c r="B400" s="15"/>
      <c r="F400" s="15"/>
    </row>
    <row r="401" spans="2:6">
      <c r="B401" s="15"/>
      <c r="F401" s="15"/>
    </row>
    <row r="402" spans="2:6">
      <c r="B402" s="15"/>
      <c r="F402" s="15"/>
    </row>
    <row r="403" spans="2:6">
      <c r="B403" s="15"/>
      <c r="F403" s="15"/>
    </row>
    <row r="404" spans="2:6">
      <c r="B404" s="15"/>
      <c r="F404" s="15"/>
    </row>
    <row r="405" spans="2:6">
      <c r="B405" s="15"/>
      <c r="F405" s="15"/>
    </row>
    <row r="406" spans="2:6">
      <c r="B406" s="15"/>
      <c r="F406" s="15"/>
    </row>
    <row r="407" spans="2:6">
      <c r="B407" s="15"/>
      <c r="F407" s="15"/>
    </row>
    <row r="408" spans="2:6">
      <c r="B408" s="15"/>
      <c r="F408" s="15"/>
    </row>
    <row r="409" spans="2:6">
      <c r="B409" s="15"/>
      <c r="F409" s="15"/>
    </row>
    <row r="410" spans="2:6">
      <c r="B410" s="15"/>
      <c r="F410" s="15"/>
    </row>
    <row r="411" spans="2:6">
      <c r="B411" s="15"/>
      <c r="F411" s="15"/>
    </row>
    <row r="412" spans="2:6">
      <c r="B412" s="15"/>
      <c r="F412" s="15"/>
    </row>
    <row r="413" spans="2:6">
      <c r="B413" s="15"/>
      <c r="F413" s="15"/>
    </row>
    <row r="414" spans="2:6">
      <c r="B414" s="15"/>
      <c r="F414" s="15"/>
    </row>
    <row r="415" spans="2:6">
      <c r="B415" s="15"/>
      <c r="F415" s="15"/>
    </row>
    <row r="416" spans="2:6">
      <c r="B416" s="15"/>
      <c r="F416" s="15"/>
    </row>
    <row r="417" spans="2:6">
      <c r="B417" s="15"/>
      <c r="F417" s="15"/>
    </row>
    <row r="418" spans="2:6">
      <c r="B418" s="15"/>
      <c r="F418" s="15"/>
    </row>
    <row r="419" spans="2:6">
      <c r="B419" s="15"/>
      <c r="F419" s="15"/>
    </row>
    <row r="420" spans="2:6">
      <c r="B420" s="15"/>
      <c r="F420" s="15"/>
    </row>
    <row r="421" spans="2:6">
      <c r="B421" s="15"/>
      <c r="F421" s="15"/>
    </row>
    <row r="422" spans="2:6">
      <c r="B422" s="15"/>
      <c r="F422" s="15"/>
    </row>
    <row r="423" spans="2:6">
      <c r="B423" s="15"/>
      <c r="F423" s="15"/>
    </row>
    <row r="424" spans="2:6">
      <c r="B424" s="15"/>
      <c r="F424" s="15"/>
    </row>
    <row r="425" spans="2:6">
      <c r="B425" s="15"/>
      <c r="F425" s="15"/>
    </row>
    <row r="426" spans="2:6">
      <c r="B426" s="15"/>
      <c r="F426" s="15"/>
    </row>
    <row r="427" spans="2:6">
      <c r="B427" s="15"/>
      <c r="F427" s="15"/>
    </row>
    <row r="428" spans="2:6">
      <c r="B428" s="15"/>
      <c r="F428" s="15"/>
    </row>
    <row r="429" spans="2:6">
      <c r="B429" s="15"/>
      <c r="F429" s="15"/>
    </row>
    <row r="430" spans="2:6">
      <c r="B430" s="15"/>
      <c r="F430" s="15"/>
    </row>
    <row r="431" spans="2:6">
      <c r="B431" s="15"/>
      <c r="F431" s="15"/>
    </row>
    <row r="432" spans="2:6">
      <c r="B432" s="15"/>
      <c r="F432" s="15"/>
    </row>
    <row r="433" spans="2:6">
      <c r="B433" s="15"/>
      <c r="F433" s="15"/>
    </row>
    <row r="434" spans="2:6">
      <c r="B434" s="15"/>
      <c r="F434" s="15"/>
    </row>
    <row r="435" spans="2:6">
      <c r="B435" s="15"/>
      <c r="F435" s="15"/>
    </row>
    <row r="436" spans="2:6">
      <c r="B436" s="15"/>
      <c r="F436" s="15"/>
    </row>
    <row r="437" spans="2:6">
      <c r="B437" s="15"/>
      <c r="F437" s="15"/>
    </row>
    <row r="438" spans="2:6">
      <c r="B438" s="15"/>
      <c r="F438" s="15"/>
    </row>
    <row r="439" spans="2:6">
      <c r="B439" s="15"/>
      <c r="F439" s="15"/>
    </row>
    <row r="440" spans="2:6">
      <c r="B440" s="15"/>
      <c r="F440" s="15"/>
    </row>
    <row r="441" spans="2:6">
      <c r="B441" s="15"/>
      <c r="F441" s="15"/>
    </row>
    <row r="442" spans="2:6">
      <c r="B442" s="15"/>
      <c r="F442" s="15"/>
    </row>
    <row r="443" spans="2:6">
      <c r="B443" s="15"/>
      <c r="F443" s="15"/>
    </row>
    <row r="444" spans="2:6">
      <c r="B444" s="15"/>
      <c r="F444" s="15"/>
    </row>
    <row r="445" spans="2:6">
      <c r="B445" s="15"/>
      <c r="F445" s="15"/>
    </row>
    <row r="446" spans="2:6">
      <c r="B446" s="15"/>
      <c r="F446" s="15"/>
    </row>
    <row r="447" spans="2:6">
      <c r="B447" s="15"/>
      <c r="F447" s="15"/>
    </row>
    <row r="448" spans="2:6">
      <c r="B448" s="15"/>
      <c r="F448" s="15"/>
    </row>
    <row r="449" spans="2:6">
      <c r="B449" s="15"/>
      <c r="F449" s="15"/>
    </row>
    <row r="450" spans="2:6">
      <c r="B450" s="15"/>
      <c r="F450" s="15"/>
    </row>
    <row r="451" spans="2:6">
      <c r="B451" s="15"/>
      <c r="F451" s="15"/>
    </row>
    <row r="452" spans="2:6">
      <c r="B452" s="15"/>
      <c r="F452" s="15"/>
    </row>
    <row r="453" spans="2:6">
      <c r="B453" s="15"/>
      <c r="F453" s="15"/>
    </row>
    <row r="454" spans="2:6">
      <c r="B454" s="15"/>
      <c r="F454" s="15"/>
    </row>
    <row r="455" spans="2:6">
      <c r="B455" s="15"/>
      <c r="F455" s="15"/>
    </row>
    <row r="456" spans="2:6">
      <c r="B456" s="15"/>
      <c r="F456" s="15"/>
    </row>
    <row r="457" spans="2:6">
      <c r="B457" s="15"/>
      <c r="F457" s="15"/>
    </row>
    <row r="458" spans="2:6">
      <c r="B458" s="15"/>
      <c r="F458" s="15"/>
    </row>
    <row r="459" spans="2:6">
      <c r="B459" s="15"/>
      <c r="F459" s="15"/>
    </row>
    <row r="460" spans="2:6">
      <c r="B460" s="15"/>
      <c r="F460" s="15"/>
    </row>
    <row r="461" spans="2:6">
      <c r="B461" s="15"/>
      <c r="F461" s="15"/>
    </row>
    <row r="462" spans="2:6">
      <c r="B462" s="15"/>
      <c r="F462" s="15"/>
    </row>
    <row r="463" spans="2:6">
      <c r="B463" s="15"/>
      <c r="F463" s="15"/>
    </row>
    <row r="464" spans="2:6">
      <c r="B464" s="15"/>
      <c r="F464" s="15"/>
    </row>
    <row r="465" spans="2:6">
      <c r="B465" s="15"/>
      <c r="F465" s="15"/>
    </row>
    <row r="466" spans="2:6">
      <c r="B466" s="15"/>
      <c r="F466" s="15"/>
    </row>
    <row r="467" spans="2:6">
      <c r="B467" s="15"/>
      <c r="F467" s="15"/>
    </row>
    <row r="468" spans="2:6">
      <c r="B468" s="15"/>
      <c r="F468" s="15"/>
    </row>
    <row r="469" spans="2:6">
      <c r="B469" s="15"/>
      <c r="F469" s="15"/>
    </row>
    <row r="470" spans="2:6">
      <c r="B470" s="15"/>
      <c r="F470" s="15"/>
    </row>
    <row r="471" spans="2:6">
      <c r="B471" s="15"/>
      <c r="F471" s="15"/>
    </row>
    <row r="472" spans="2:6">
      <c r="B472" s="15"/>
      <c r="F472" s="15"/>
    </row>
    <row r="473" spans="2:6">
      <c r="B473" s="15"/>
      <c r="F473" s="15"/>
    </row>
    <row r="474" spans="2:6">
      <c r="B474" s="15"/>
      <c r="F474" s="15"/>
    </row>
    <row r="475" spans="2:6">
      <c r="B475" s="15"/>
      <c r="F475" s="15"/>
    </row>
    <row r="476" spans="2:6">
      <c r="B476" s="15"/>
      <c r="F476" s="15"/>
    </row>
    <row r="477" spans="2:6">
      <c r="B477" s="15"/>
      <c r="F477" s="15"/>
    </row>
    <row r="478" spans="2:6">
      <c r="B478" s="15"/>
      <c r="F478" s="15"/>
    </row>
    <row r="479" spans="2:6">
      <c r="B479" s="15"/>
      <c r="F479" s="15"/>
    </row>
    <row r="480" spans="2:6">
      <c r="B480" s="15"/>
      <c r="F480" s="15"/>
    </row>
    <row r="481" spans="2:6">
      <c r="B481" s="15"/>
      <c r="F481" s="15"/>
    </row>
    <row r="482" spans="2:6">
      <c r="B482" s="15"/>
      <c r="F482" s="15"/>
    </row>
    <row r="483" spans="2:6">
      <c r="B483" s="15"/>
      <c r="F483" s="15"/>
    </row>
    <row r="484" spans="2:6">
      <c r="B484" s="15"/>
      <c r="F484" s="15"/>
    </row>
    <row r="485" spans="2:6">
      <c r="B485" s="15"/>
      <c r="F485" s="15"/>
    </row>
    <row r="486" spans="2:6">
      <c r="B486" s="15"/>
      <c r="F486" s="15"/>
    </row>
    <row r="487" spans="2:6">
      <c r="B487" s="15"/>
      <c r="F487" s="15"/>
    </row>
    <row r="488" spans="2:6">
      <c r="B488" s="15"/>
      <c r="F488" s="15"/>
    </row>
    <row r="489" spans="2:6">
      <c r="B489" s="15"/>
      <c r="F489" s="15"/>
    </row>
    <row r="490" spans="2:6">
      <c r="B490" s="15"/>
      <c r="F490" s="15"/>
    </row>
    <row r="491" spans="2:6">
      <c r="B491" s="15"/>
      <c r="F491" s="15"/>
    </row>
    <row r="492" spans="2:6">
      <c r="B492" s="15"/>
      <c r="F492" s="15"/>
    </row>
    <row r="493" spans="2:6">
      <c r="B493" s="15"/>
      <c r="F493" s="15"/>
    </row>
    <row r="494" spans="2:6">
      <c r="B494" s="15"/>
      <c r="F494" s="15"/>
    </row>
    <row r="495" spans="2:6">
      <c r="B495" s="15"/>
      <c r="F495" s="15"/>
    </row>
    <row r="496" spans="2:6">
      <c r="B496" s="15"/>
      <c r="F496" s="15"/>
    </row>
    <row r="497" spans="2:6">
      <c r="B497" s="15"/>
      <c r="F497" s="15"/>
    </row>
    <row r="498" spans="2:6">
      <c r="B498" s="15"/>
      <c r="F498" s="15"/>
    </row>
    <row r="499" spans="2:6">
      <c r="B499" s="15"/>
      <c r="F499" s="15"/>
    </row>
    <row r="500" spans="2:6">
      <c r="B500" s="15"/>
      <c r="F500" s="15"/>
    </row>
    <row r="501" spans="2:6">
      <c r="B501" s="15"/>
      <c r="F501" s="15"/>
    </row>
    <row r="502" spans="2:6">
      <c r="B502" s="15"/>
      <c r="F502" s="15"/>
    </row>
    <row r="503" spans="2:6">
      <c r="B503" s="15"/>
      <c r="F503" s="15"/>
    </row>
    <row r="504" spans="2:6">
      <c r="B504" s="15"/>
      <c r="F504" s="15"/>
    </row>
    <row r="505" spans="2:6">
      <c r="B505" s="15"/>
      <c r="F505" s="15"/>
    </row>
    <row r="506" spans="2:6">
      <c r="B506" s="15"/>
      <c r="F506" s="15"/>
    </row>
    <row r="507" spans="2:6">
      <c r="B507" s="15"/>
      <c r="F507" s="15"/>
    </row>
    <row r="508" spans="2:6">
      <c r="B508" s="15"/>
      <c r="F508" s="15"/>
    </row>
    <row r="509" spans="2:6">
      <c r="B509" s="15"/>
      <c r="F509" s="15"/>
    </row>
    <row r="510" spans="2:6">
      <c r="B510" s="15"/>
      <c r="F510" s="15"/>
    </row>
    <row r="511" spans="2:6">
      <c r="B511" s="15"/>
      <c r="F511" s="15"/>
    </row>
    <row r="512" spans="2:6">
      <c r="B512" s="15"/>
      <c r="F512" s="15"/>
    </row>
    <row r="513" spans="2:6">
      <c r="B513" s="15"/>
      <c r="F513" s="15"/>
    </row>
    <row r="514" spans="2:6">
      <c r="B514" s="15"/>
      <c r="F514" s="15"/>
    </row>
    <row r="515" spans="2:6">
      <c r="B515" s="15"/>
      <c r="F515" s="15"/>
    </row>
    <row r="516" spans="2:6">
      <c r="B516" s="15"/>
      <c r="F516" s="15"/>
    </row>
    <row r="517" spans="2:6">
      <c r="B517" s="15"/>
      <c r="F517" s="15"/>
    </row>
    <row r="518" spans="2:6">
      <c r="B518" s="15"/>
      <c r="F518" s="15"/>
    </row>
    <row r="519" spans="2:6">
      <c r="B519" s="15"/>
      <c r="F519" s="15"/>
    </row>
    <row r="520" spans="2:6">
      <c r="B520" s="15"/>
      <c r="F520" s="15"/>
    </row>
    <row r="521" spans="2:6">
      <c r="B521" s="15"/>
      <c r="F521" s="15"/>
    </row>
    <row r="522" spans="2:6">
      <c r="B522" s="15"/>
      <c r="F522" s="15"/>
    </row>
    <row r="523" spans="2:6">
      <c r="B523" s="15"/>
      <c r="F523" s="15"/>
    </row>
    <row r="524" spans="2:6">
      <c r="B524" s="15"/>
      <c r="F524" s="15"/>
    </row>
    <row r="525" spans="2:6">
      <c r="B525" s="15"/>
      <c r="F525" s="15"/>
    </row>
    <row r="526" spans="2:6">
      <c r="B526" s="15"/>
      <c r="F526" s="15"/>
    </row>
    <row r="527" spans="2:6">
      <c r="B527" s="15"/>
      <c r="F527" s="15"/>
    </row>
    <row r="528" spans="2:6">
      <c r="B528" s="15"/>
      <c r="F528" s="15"/>
    </row>
    <row r="529" spans="2:6">
      <c r="B529" s="15"/>
      <c r="F529" s="15"/>
    </row>
    <row r="530" spans="2:6">
      <c r="B530" s="15"/>
      <c r="F530" s="15"/>
    </row>
    <row r="531" spans="2:6">
      <c r="B531" s="15"/>
      <c r="F531" s="15"/>
    </row>
    <row r="532" spans="2:6">
      <c r="B532" s="15"/>
      <c r="F532" s="15"/>
    </row>
    <row r="533" spans="2:6">
      <c r="B533" s="15"/>
      <c r="F533" s="15"/>
    </row>
    <row r="534" spans="2:6">
      <c r="B534" s="15"/>
      <c r="F534" s="15"/>
    </row>
    <row r="535" spans="2:6">
      <c r="B535" s="15"/>
      <c r="F535" s="15"/>
    </row>
    <row r="536" spans="2:6">
      <c r="B536" s="15"/>
      <c r="F536" s="15"/>
    </row>
    <row r="537" spans="2:6">
      <c r="B537" s="15"/>
      <c r="F537" s="15"/>
    </row>
    <row r="538" spans="2:6">
      <c r="B538" s="15"/>
      <c r="F538" s="15"/>
    </row>
    <row r="539" spans="2:6">
      <c r="B539" s="15"/>
      <c r="F539" s="15"/>
    </row>
    <row r="540" spans="2:6">
      <c r="B540" s="15"/>
      <c r="F540" s="15"/>
    </row>
    <row r="541" spans="2:6">
      <c r="B541" s="15"/>
      <c r="F541" s="15"/>
    </row>
    <row r="542" spans="2:6">
      <c r="B542" s="15"/>
      <c r="F542" s="15"/>
    </row>
    <row r="543" spans="2:6">
      <c r="B543" s="15"/>
      <c r="F543" s="15"/>
    </row>
    <row r="544" spans="2:6">
      <c r="B544" s="15"/>
      <c r="F544" s="15"/>
    </row>
    <row r="545" spans="2:6">
      <c r="B545" s="15"/>
      <c r="F545" s="15"/>
    </row>
    <row r="546" spans="2:6">
      <c r="B546" s="15"/>
      <c r="F546" s="15"/>
    </row>
    <row r="547" spans="2:6">
      <c r="B547" s="15"/>
      <c r="F547" s="15"/>
    </row>
    <row r="548" spans="2:6">
      <c r="B548" s="15"/>
      <c r="F548" s="15"/>
    </row>
    <row r="549" spans="2:6">
      <c r="B549" s="15"/>
      <c r="F549" s="15"/>
    </row>
    <row r="550" spans="2:6">
      <c r="B550" s="15"/>
      <c r="F550" s="15"/>
    </row>
    <row r="551" spans="2:6">
      <c r="B551" s="15"/>
      <c r="F551" s="15"/>
    </row>
    <row r="552" spans="2:6">
      <c r="B552" s="15"/>
      <c r="F552" s="15"/>
    </row>
    <row r="553" spans="2:6">
      <c r="B553" s="15"/>
      <c r="F553" s="15"/>
    </row>
    <row r="554" spans="2:6">
      <c r="B554" s="15"/>
      <c r="F554" s="15"/>
    </row>
    <row r="555" spans="2:6">
      <c r="B555" s="15"/>
      <c r="F555" s="15"/>
    </row>
    <row r="556" spans="2:6">
      <c r="B556" s="15"/>
      <c r="F556" s="15"/>
    </row>
    <row r="557" spans="2:6">
      <c r="B557" s="15"/>
      <c r="F557" s="15"/>
    </row>
    <row r="558" spans="2:6">
      <c r="B558" s="15"/>
      <c r="F558" s="15"/>
    </row>
    <row r="559" spans="2:6">
      <c r="B559" s="15"/>
      <c r="F559" s="15"/>
    </row>
    <row r="560" spans="2:6">
      <c r="B560" s="15"/>
      <c r="F560" s="15"/>
    </row>
    <row r="561" spans="2:6">
      <c r="B561" s="15"/>
      <c r="F561" s="15"/>
    </row>
    <row r="562" spans="2:6">
      <c r="B562" s="15"/>
      <c r="F562" s="15"/>
    </row>
    <row r="563" spans="2:6">
      <c r="B563" s="15"/>
      <c r="F563" s="15"/>
    </row>
    <row r="564" spans="2:6">
      <c r="B564" s="15"/>
      <c r="F564" s="15"/>
    </row>
    <row r="565" spans="2:6">
      <c r="B565" s="15"/>
      <c r="F565" s="15"/>
    </row>
    <row r="566" spans="2:6">
      <c r="B566" s="15"/>
      <c r="F566" s="15"/>
    </row>
    <row r="567" spans="2:6">
      <c r="B567" s="15"/>
      <c r="F567" s="15"/>
    </row>
    <row r="568" spans="2:6">
      <c r="B568" s="15"/>
      <c r="F568" s="15"/>
    </row>
    <row r="569" spans="2:6">
      <c r="B569" s="15"/>
      <c r="F569" s="15"/>
    </row>
    <row r="570" spans="2:6">
      <c r="B570" s="15"/>
      <c r="F570" s="15"/>
    </row>
    <row r="571" spans="2:6">
      <c r="B571" s="15"/>
      <c r="F571" s="15"/>
    </row>
    <row r="572" spans="2:6">
      <c r="B572" s="15"/>
      <c r="F572" s="15"/>
    </row>
    <row r="573" spans="2:6">
      <c r="B573" s="15"/>
      <c r="F573" s="15"/>
    </row>
    <row r="574" spans="2:6">
      <c r="B574" s="15"/>
      <c r="F574" s="15"/>
    </row>
    <row r="575" spans="2:6">
      <c r="B575" s="15"/>
      <c r="F575" s="15"/>
    </row>
    <row r="576" spans="2:6">
      <c r="B576" s="15"/>
      <c r="F576" s="15"/>
    </row>
    <row r="577" spans="2:6">
      <c r="B577" s="15"/>
      <c r="F577" s="15"/>
    </row>
    <row r="578" spans="2:6">
      <c r="B578" s="15"/>
      <c r="F578" s="15"/>
    </row>
    <row r="579" spans="2:6">
      <c r="B579" s="15"/>
      <c r="F579" s="15"/>
    </row>
    <row r="580" spans="2:6">
      <c r="B580" s="15"/>
      <c r="F580" s="15"/>
    </row>
    <row r="581" spans="2:6">
      <c r="B581" s="15"/>
      <c r="F581" s="15"/>
    </row>
    <row r="582" spans="2:6">
      <c r="B582" s="15"/>
      <c r="F582" s="15"/>
    </row>
    <row r="583" spans="2:6">
      <c r="B583" s="15"/>
      <c r="F583" s="15"/>
    </row>
    <row r="584" spans="2:6">
      <c r="B584" s="15"/>
      <c r="F584" s="15"/>
    </row>
    <row r="585" spans="2:6">
      <c r="B585" s="15"/>
      <c r="F585" s="15"/>
    </row>
    <row r="586" spans="2:6">
      <c r="B586" s="15"/>
      <c r="F586" s="15"/>
    </row>
    <row r="587" spans="2:6">
      <c r="B587" s="15"/>
      <c r="F587" s="15"/>
    </row>
    <row r="588" spans="2:6">
      <c r="B588" s="15"/>
      <c r="F588" s="15"/>
    </row>
    <row r="589" spans="2:6">
      <c r="B589" s="15"/>
      <c r="F589" s="15"/>
    </row>
    <row r="590" spans="2:6">
      <c r="B590" s="15"/>
      <c r="F590" s="15"/>
    </row>
    <row r="591" spans="2:6">
      <c r="B591" s="15"/>
      <c r="F591" s="15"/>
    </row>
    <row r="592" spans="2:6">
      <c r="B592" s="15"/>
      <c r="F592" s="15"/>
    </row>
    <row r="593" spans="2:6">
      <c r="B593" s="15"/>
      <c r="F593" s="15"/>
    </row>
    <row r="594" spans="2:6">
      <c r="B594" s="15"/>
      <c r="F594" s="15"/>
    </row>
    <row r="595" spans="2:6">
      <c r="B595" s="15"/>
      <c r="F595" s="15"/>
    </row>
    <row r="596" spans="2:6">
      <c r="B596" s="15"/>
      <c r="F596" s="15"/>
    </row>
    <row r="597" spans="2:6">
      <c r="B597" s="15"/>
      <c r="F597" s="15"/>
    </row>
    <row r="598" spans="2:6">
      <c r="B598" s="15"/>
      <c r="F598" s="15"/>
    </row>
    <row r="599" spans="2:6">
      <c r="B599" s="15"/>
      <c r="F599" s="15"/>
    </row>
    <row r="600" spans="2:6">
      <c r="B600" s="15"/>
      <c r="F600" s="15"/>
    </row>
    <row r="601" spans="2:6">
      <c r="B601" s="15"/>
      <c r="F601" s="15"/>
    </row>
    <row r="602" spans="2:6">
      <c r="B602" s="15"/>
      <c r="F602" s="15"/>
    </row>
    <row r="603" spans="2:6">
      <c r="B603" s="15"/>
      <c r="F603" s="15"/>
    </row>
    <row r="604" spans="2:6">
      <c r="B604" s="15"/>
      <c r="F604" s="15"/>
    </row>
    <row r="605" spans="2:6">
      <c r="B605" s="15"/>
      <c r="F605" s="15"/>
    </row>
    <row r="606" spans="2:6">
      <c r="B606" s="15"/>
      <c r="F606" s="15"/>
    </row>
    <row r="607" spans="2:6">
      <c r="B607" s="15"/>
      <c r="F607" s="15"/>
    </row>
    <row r="608" spans="2:6">
      <c r="B608" s="15"/>
      <c r="F608" s="15"/>
    </row>
    <row r="609" spans="2:6">
      <c r="B609" s="15"/>
      <c r="F609" s="15"/>
    </row>
    <row r="610" spans="2:6">
      <c r="B610" s="15"/>
      <c r="F610" s="15"/>
    </row>
    <row r="611" spans="2:6">
      <c r="B611" s="15"/>
      <c r="F611" s="15"/>
    </row>
    <row r="612" spans="2:6">
      <c r="B612" s="15"/>
      <c r="F612" s="15"/>
    </row>
    <row r="613" spans="2:6">
      <c r="B613" s="15"/>
      <c r="F613" s="15"/>
    </row>
    <row r="614" spans="2:6">
      <c r="B614" s="15"/>
      <c r="F614" s="15"/>
    </row>
    <row r="615" spans="2:6">
      <c r="B615" s="15"/>
      <c r="F615" s="15"/>
    </row>
    <row r="616" spans="2:6">
      <c r="B616" s="15"/>
      <c r="F616" s="15"/>
    </row>
    <row r="617" spans="2:6">
      <c r="B617" s="15"/>
      <c r="F617" s="15"/>
    </row>
    <row r="618" spans="2:6">
      <c r="B618" s="15"/>
      <c r="F618" s="15"/>
    </row>
    <row r="619" spans="2:6">
      <c r="B619" s="15"/>
      <c r="F619" s="15"/>
    </row>
    <row r="620" spans="2:6">
      <c r="B620" s="15"/>
      <c r="F620" s="15"/>
    </row>
    <row r="621" spans="2:6">
      <c r="B621" s="15"/>
      <c r="F621" s="15"/>
    </row>
    <row r="622" spans="2:6">
      <c r="B622" s="15"/>
      <c r="F622" s="15"/>
    </row>
    <row r="623" spans="2:6">
      <c r="B623" s="15"/>
      <c r="F623" s="15"/>
    </row>
    <row r="624" spans="2:6">
      <c r="B624" s="15"/>
      <c r="F624" s="15"/>
    </row>
    <row r="625" spans="2:6">
      <c r="B625" s="15"/>
      <c r="F625" s="15"/>
    </row>
    <row r="626" spans="2:6">
      <c r="B626" s="15"/>
      <c r="F626" s="15"/>
    </row>
    <row r="627" spans="2:6">
      <c r="B627" s="15"/>
      <c r="F627" s="15"/>
    </row>
    <row r="628" spans="2:6">
      <c r="B628" s="15"/>
      <c r="F628" s="15"/>
    </row>
    <row r="629" spans="2:6">
      <c r="B629" s="15"/>
      <c r="F629" s="15"/>
    </row>
    <row r="630" spans="2:6">
      <c r="B630" s="15"/>
      <c r="F630" s="15"/>
    </row>
    <row r="631" spans="2:6">
      <c r="B631" s="15"/>
      <c r="F631" s="15"/>
    </row>
    <row r="632" spans="2:6">
      <c r="B632" s="15"/>
      <c r="F632" s="15"/>
    </row>
    <row r="633" spans="2:6">
      <c r="B633" s="15"/>
      <c r="F633" s="15"/>
    </row>
    <row r="634" spans="2:6">
      <c r="B634" s="15"/>
      <c r="F634" s="15"/>
    </row>
    <row r="635" spans="2:6">
      <c r="B635" s="15"/>
      <c r="F635" s="15"/>
    </row>
    <row r="636" spans="2:6">
      <c r="B636" s="15"/>
      <c r="F636" s="15"/>
    </row>
    <row r="637" spans="2:6">
      <c r="B637" s="15"/>
      <c r="F637" s="15"/>
    </row>
    <row r="638" spans="2:6">
      <c r="B638" s="15"/>
      <c r="F638" s="15"/>
    </row>
    <row r="639" spans="2:6">
      <c r="B639" s="15"/>
      <c r="F639" s="15"/>
    </row>
    <row r="640" spans="2:6">
      <c r="B640" s="15"/>
      <c r="F640" s="15"/>
    </row>
    <row r="641" spans="2:6">
      <c r="B641" s="15"/>
      <c r="F641" s="15"/>
    </row>
    <row r="642" spans="2:6">
      <c r="B642" s="15"/>
      <c r="F642" s="15"/>
    </row>
    <row r="643" spans="2:6">
      <c r="B643" s="15"/>
      <c r="F643" s="15"/>
    </row>
    <row r="644" spans="2:6">
      <c r="B644" s="15"/>
      <c r="F644" s="15"/>
    </row>
    <row r="645" spans="2:6">
      <c r="B645" s="15"/>
      <c r="F645" s="15"/>
    </row>
    <row r="646" spans="2:6">
      <c r="B646" s="15"/>
      <c r="F646" s="15"/>
    </row>
    <row r="647" spans="2:6">
      <c r="B647" s="15"/>
      <c r="F647" s="15"/>
    </row>
    <row r="648" spans="2:6">
      <c r="B648" s="15"/>
      <c r="F648" s="15"/>
    </row>
    <row r="649" spans="2:6">
      <c r="B649" s="15"/>
      <c r="F649" s="15"/>
    </row>
    <row r="650" spans="2:6">
      <c r="B650" s="15"/>
      <c r="F650" s="15"/>
    </row>
    <row r="651" spans="2:6">
      <c r="B651" s="15"/>
      <c r="F651" s="15"/>
    </row>
    <row r="652" spans="2:6">
      <c r="B652" s="15"/>
      <c r="F652" s="15"/>
    </row>
    <row r="653" spans="2:6">
      <c r="B653" s="15"/>
      <c r="F653" s="15"/>
    </row>
    <row r="654" spans="2:6">
      <c r="B654" s="15"/>
      <c r="F654" s="15"/>
    </row>
    <row r="655" spans="2:6">
      <c r="B655" s="15"/>
      <c r="F655" s="15"/>
    </row>
    <row r="656" spans="2:6">
      <c r="B656" s="15"/>
      <c r="F656" s="15"/>
    </row>
    <row r="657" spans="2:6">
      <c r="B657" s="15"/>
      <c r="F657" s="15"/>
    </row>
    <row r="658" spans="2:6">
      <c r="B658" s="15"/>
      <c r="F658" s="15"/>
    </row>
    <row r="659" spans="2:6">
      <c r="B659" s="15"/>
      <c r="F659" s="15"/>
    </row>
    <row r="660" spans="2:6">
      <c r="B660" s="15"/>
      <c r="F660" s="15"/>
    </row>
    <row r="661" spans="2:6">
      <c r="B661" s="15"/>
      <c r="F661" s="15"/>
    </row>
    <row r="662" spans="2:6">
      <c r="B662" s="15"/>
      <c r="F662" s="15"/>
    </row>
    <row r="663" spans="2:6">
      <c r="B663" s="15"/>
      <c r="F663" s="15"/>
    </row>
    <row r="664" spans="2:6">
      <c r="B664" s="15"/>
      <c r="F664" s="15"/>
    </row>
    <row r="665" spans="2:6">
      <c r="B665" s="15"/>
      <c r="F665" s="15"/>
    </row>
    <row r="666" spans="2:6">
      <c r="B666" s="15"/>
      <c r="F666" s="15"/>
    </row>
    <row r="667" spans="2:6">
      <c r="B667" s="15"/>
      <c r="F667" s="15"/>
    </row>
    <row r="668" spans="2:6">
      <c r="B668" s="15"/>
      <c r="F668" s="15"/>
    </row>
    <row r="669" spans="2:6">
      <c r="B669" s="15"/>
      <c r="F669" s="15"/>
    </row>
    <row r="670" spans="2:6">
      <c r="B670" s="15"/>
      <c r="F670" s="15"/>
    </row>
    <row r="671" spans="2:6">
      <c r="B671" s="15"/>
      <c r="F671" s="15"/>
    </row>
    <row r="672" spans="2:6">
      <c r="B672" s="15"/>
      <c r="F672" s="15"/>
    </row>
    <row r="673" spans="2:6">
      <c r="B673" s="15"/>
      <c r="F673" s="15"/>
    </row>
    <row r="674" spans="2:6">
      <c r="B674" s="15"/>
      <c r="F674" s="15"/>
    </row>
    <row r="675" spans="2:6">
      <c r="B675" s="15"/>
      <c r="F675" s="15"/>
    </row>
    <row r="676" spans="2:6">
      <c r="B676" s="15"/>
      <c r="F676" s="15"/>
    </row>
    <row r="677" spans="2:6">
      <c r="B677" s="15"/>
      <c r="F677" s="15"/>
    </row>
    <row r="678" spans="2:6">
      <c r="B678" s="15"/>
      <c r="F678" s="15"/>
    </row>
    <row r="679" spans="2:6">
      <c r="B679" s="15"/>
      <c r="F679" s="15"/>
    </row>
    <row r="680" spans="2:6">
      <c r="B680" s="15"/>
      <c r="F680" s="15"/>
    </row>
    <row r="681" spans="2:6">
      <c r="B681" s="15"/>
      <c r="F681" s="15"/>
    </row>
    <row r="682" spans="2:6">
      <c r="B682" s="15"/>
      <c r="F682" s="15"/>
    </row>
    <row r="683" spans="2:6">
      <c r="B683" s="15"/>
      <c r="F683" s="15"/>
    </row>
    <row r="684" spans="2:6">
      <c r="B684" s="15"/>
      <c r="F684" s="15"/>
    </row>
    <row r="685" spans="2:6">
      <c r="B685" s="15"/>
      <c r="F685" s="15"/>
    </row>
    <row r="686" spans="2:6">
      <c r="B686" s="15"/>
      <c r="F686" s="15"/>
    </row>
    <row r="687" spans="2:6">
      <c r="B687" s="15"/>
      <c r="F687" s="15"/>
    </row>
    <row r="688" spans="2:6">
      <c r="B688" s="15"/>
      <c r="F688" s="15"/>
    </row>
    <row r="689" spans="2:6">
      <c r="B689" s="15"/>
      <c r="F689" s="15"/>
    </row>
    <row r="690" spans="2:6">
      <c r="B690" s="15"/>
      <c r="F690" s="15"/>
    </row>
    <row r="691" spans="2:6">
      <c r="B691" s="15"/>
      <c r="F691" s="15"/>
    </row>
    <row r="692" spans="2:6">
      <c r="B692" s="15"/>
      <c r="F692" s="15"/>
    </row>
    <row r="693" spans="2:6">
      <c r="B693" s="15"/>
      <c r="F693" s="15"/>
    </row>
    <row r="694" spans="2:6">
      <c r="B694" s="15"/>
      <c r="F694" s="15"/>
    </row>
    <row r="695" spans="2:6">
      <c r="B695" s="15"/>
      <c r="F695" s="15"/>
    </row>
    <row r="696" spans="2:6">
      <c r="B696" s="15"/>
      <c r="F696" s="15"/>
    </row>
    <row r="697" spans="2:6">
      <c r="B697" s="15"/>
      <c r="F697" s="15"/>
    </row>
    <row r="698" spans="2:6">
      <c r="B698" s="15"/>
      <c r="F698" s="15"/>
    </row>
    <row r="699" spans="2:6">
      <c r="B699" s="15"/>
      <c r="F699" s="15"/>
    </row>
    <row r="700" spans="2:6">
      <c r="B700" s="15"/>
      <c r="F700" s="15"/>
    </row>
    <row r="701" spans="2:6">
      <c r="B701" s="15"/>
      <c r="F701" s="15"/>
    </row>
    <row r="702" spans="2:6">
      <c r="B702" s="15"/>
      <c r="F702" s="15"/>
    </row>
    <row r="703" spans="2:6">
      <c r="B703" s="15"/>
      <c r="F703" s="15"/>
    </row>
    <row r="704" spans="2:6">
      <c r="B704" s="15"/>
      <c r="F704" s="15"/>
    </row>
    <row r="705" spans="2:6">
      <c r="B705" s="15"/>
      <c r="F705" s="15"/>
    </row>
    <row r="706" spans="2:6">
      <c r="B706" s="15"/>
      <c r="F706" s="15"/>
    </row>
    <row r="707" spans="2:6">
      <c r="B707" s="15"/>
      <c r="F707" s="15"/>
    </row>
    <row r="708" spans="2:6">
      <c r="B708" s="15"/>
      <c r="F708" s="15"/>
    </row>
    <row r="709" spans="2:6">
      <c r="B709" s="15"/>
      <c r="F709" s="15"/>
    </row>
    <row r="710" spans="2:6">
      <c r="B710" s="15"/>
      <c r="F710" s="15"/>
    </row>
    <row r="711" spans="2:6">
      <c r="B711" s="15"/>
      <c r="F711" s="15"/>
    </row>
    <row r="712" spans="2:6">
      <c r="B712" s="15"/>
      <c r="F712" s="15"/>
    </row>
    <row r="713" spans="2:6">
      <c r="B713" s="15"/>
      <c r="F713" s="15"/>
    </row>
    <row r="714" spans="2:6">
      <c r="B714" s="15"/>
      <c r="F714" s="15"/>
    </row>
    <row r="715" spans="2:6">
      <c r="B715" s="15"/>
      <c r="F715" s="15"/>
    </row>
    <row r="716" spans="2:6">
      <c r="B716" s="15"/>
      <c r="F716" s="15"/>
    </row>
    <row r="717" spans="2:6">
      <c r="B717" s="15"/>
      <c r="F717" s="15"/>
    </row>
    <row r="718" spans="2:6">
      <c r="B718" s="15"/>
      <c r="F718" s="15"/>
    </row>
    <row r="719" spans="2:6">
      <c r="B719" s="15"/>
      <c r="F719" s="15"/>
    </row>
    <row r="720" spans="2:6">
      <c r="B720" s="15"/>
      <c r="F720" s="15"/>
    </row>
    <row r="721" spans="2:6">
      <c r="B721" s="15"/>
      <c r="F721" s="15"/>
    </row>
    <row r="722" spans="2:6">
      <c r="B722" s="15"/>
      <c r="F722" s="15"/>
    </row>
    <row r="723" spans="2:6">
      <c r="B723" s="15"/>
      <c r="F723" s="15"/>
    </row>
    <row r="724" spans="2:6">
      <c r="B724" s="15"/>
      <c r="F724" s="15"/>
    </row>
    <row r="725" spans="2:6">
      <c r="B725" s="15"/>
      <c r="F725" s="15"/>
    </row>
    <row r="726" spans="2:6">
      <c r="B726" s="15"/>
      <c r="F726" s="15"/>
    </row>
    <row r="727" spans="2:6">
      <c r="B727" s="15"/>
      <c r="F727" s="15"/>
    </row>
    <row r="728" spans="2:6">
      <c r="B728" s="15"/>
      <c r="F728" s="15"/>
    </row>
    <row r="729" spans="2:6">
      <c r="B729" s="15"/>
      <c r="F729" s="15"/>
    </row>
    <row r="730" spans="2:6">
      <c r="B730" s="15"/>
      <c r="F730" s="15"/>
    </row>
    <row r="731" spans="2:6">
      <c r="B731" s="15"/>
      <c r="F731" s="15"/>
    </row>
    <row r="732" spans="2:6">
      <c r="B732" s="15"/>
      <c r="F732" s="15"/>
    </row>
    <row r="733" spans="2:6">
      <c r="B733" s="15"/>
      <c r="F733" s="15"/>
    </row>
    <row r="734" spans="2:6">
      <c r="B734" s="15"/>
      <c r="F734" s="15"/>
    </row>
    <row r="735" spans="2:6">
      <c r="B735" s="15"/>
      <c r="F735" s="15"/>
    </row>
    <row r="736" spans="2:6">
      <c r="B736" s="15"/>
      <c r="F736" s="15"/>
    </row>
    <row r="737" spans="2:6">
      <c r="B737" s="15"/>
      <c r="F737" s="15"/>
    </row>
    <row r="738" spans="2:6">
      <c r="B738" s="15"/>
      <c r="F738" s="15"/>
    </row>
    <row r="739" spans="2:6">
      <c r="B739" s="15"/>
      <c r="F739" s="15"/>
    </row>
    <row r="740" spans="2:6">
      <c r="B740" s="15"/>
      <c r="F740" s="15"/>
    </row>
    <row r="741" spans="2:6">
      <c r="B741" s="15"/>
      <c r="F741" s="15"/>
    </row>
    <row r="742" spans="2:6">
      <c r="B742" s="15"/>
      <c r="F742" s="15"/>
    </row>
    <row r="743" spans="2:6">
      <c r="B743" s="15"/>
      <c r="F743" s="15"/>
    </row>
    <row r="744" spans="2:6">
      <c r="B744" s="15"/>
      <c r="F744" s="15"/>
    </row>
    <row r="745" spans="2:6">
      <c r="B745" s="15"/>
      <c r="F745" s="15"/>
    </row>
    <row r="746" spans="2:6">
      <c r="B746" s="15"/>
      <c r="F746" s="15"/>
    </row>
    <row r="747" spans="2:6">
      <c r="B747" s="15"/>
      <c r="F747" s="15"/>
    </row>
    <row r="748" spans="2:6">
      <c r="B748" s="15"/>
      <c r="F748" s="15"/>
    </row>
    <row r="749" spans="2:6">
      <c r="B749" s="15"/>
      <c r="F749" s="15"/>
    </row>
    <row r="750" spans="2:6">
      <c r="B750" s="15"/>
      <c r="F750" s="15"/>
    </row>
    <row r="751" spans="2:6">
      <c r="B751" s="15"/>
      <c r="F751" s="15"/>
    </row>
    <row r="752" spans="2:6">
      <c r="B752" s="15"/>
      <c r="F752" s="15"/>
    </row>
    <row r="753" spans="2:6">
      <c r="B753" s="15"/>
      <c r="F753" s="15"/>
    </row>
    <row r="754" spans="2:6">
      <c r="B754" s="15"/>
      <c r="F754" s="15"/>
    </row>
    <row r="755" spans="2:6">
      <c r="B755" s="15"/>
      <c r="F755" s="15"/>
    </row>
    <row r="756" spans="2:6">
      <c r="B756" s="15"/>
      <c r="F756" s="15"/>
    </row>
    <row r="757" spans="2:6">
      <c r="B757" s="15"/>
      <c r="F757" s="15"/>
    </row>
    <row r="758" spans="2:6">
      <c r="B758" s="15"/>
      <c r="F758" s="15"/>
    </row>
    <row r="759" spans="2:6">
      <c r="B759" s="15"/>
      <c r="F759" s="15"/>
    </row>
    <row r="760" spans="2:6">
      <c r="B760" s="15"/>
      <c r="F760" s="15"/>
    </row>
    <row r="761" spans="2:6">
      <c r="B761" s="15"/>
      <c r="F761" s="15"/>
    </row>
    <row r="762" spans="2:6">
      <c r="B762" s="15"/>
      <c r="F762" s="15"/>
    </row>
    <row r="763" spans="2:6">
      <c r="B763" s="15"/>
      <c r="F763" s="15"/>
    </row>
    <row r="764" spans="2:6">
      <c r="B764" s="15"/>
      <c r="F764" s="15"/>
    </row>
    <row r="765" spans="2:6">
      <c r="B765" s="15"/>
      <c r="F765" s="15"/>
    </row>
    <row r="766" spans="2:6">
      <c r="B766" s="15"/>
      <c r="F766" s="15"/>
    </row>
    <row r="767" spans="2:6">
      <c r="B767" s="15"/>
      <c r="F767" s="15"/>
    </row>
    <row r="768" spans="2:6">
      <c r="B768" s="15"/>
      <c r="F768" s="15"/>
    </row>
    <row r="769" spans="2:6">
      <c r="B769" s="15"/>
      <c r="F769" s="15"/>
    </row>
    <row r="770" spans="2:6">
      <c r="B770" s="15"/>
      <c r="F770" s="15"/>
    </row>
    <row r="771" spans="2:6">
      <c r="B771" s="15"/>
      <c r="F771" s="15"/>
    </row>
    <row r="772" spans="2:6">
      <c r="B772" s="15"/>
      <c r="F772" s="15"/>
    </row>
    <row r="773" spans="2:6">
      <c r="B773" s="15"/>
      <c r="F773" s="15"/>
    </row>
    <row r="774" spans="2:6">
      <c r="B774" s="15"/>
      <c r="F774" s="15"/>
    </row>
    <row r="775" spans="2:6">
      <c r="B775" s="15"/>
      <c r="F775" s="15"/>
    </row>
    <row r="776" spans="2:6">
      <c r="B776" s="15"/>
      <c r="F776" s="15"/>
    </row>
    <row r="777" spans="2:6">
      <c r="B777" s="15"/>
      <c r="F777" s="15"/>
    </row>
    <row r="778" spans="2:6">
      <c r="B778" s="15"/>
      <c r="F778" s="15"/>
    </row>
    <row r="779" spans="2:6">
      <c r="B779" s="15"/>
      <c r="F779" s="15"/>
    </row>
    <row r="780" spans="2:6">
      <c r="B780" s="15"/>
      <c r="F780" s="15"/>
    </row>
    <row r="781" spans="2:6">
      <c r="B781" s="15"/>
      <c r="F781" s="15"/>
    </row>
    <row r="782" spans="2:6">
      <c r="B782" s="15"/>
      <c r="F782" s="15"/>
    </row>
    <row r="783" spans="2:6">
      <c r="B783" s="15"/>
      <c r="F783" s="15"/>
    </row>
    <row r="784" spans="2:6">
      <c r="B784" s="15"/>
      <c r="F784" s="15"/>
    </row>
    <row r="785" spans="2:6">
      <c r="B785" s="15"/>
      <c r="F785" s="15"/>
    </row>
    <row r="786" spans="2:6">
      <c r="B786" s="15"/>
      <c r="F786" s="15"/>
    </row>
    <row r="787" spans="2:6">
      <c r="B787" s="15"/>
      <c r="F787" s="15"/>
    </row>
    <row r="788" spans="2:6">
      <c r="B788" s="15"/>
      <c r="F788" s="15"/>
    </row>
    <row r="789" spans="2:6">
      <c r="B789" s="15"/>
      <c r="F789" s="15"/>
    </row>
    <row r="790" spans="2:6">
      <c r="B790" s="15"/>
      <c r="F790" s="15"/>
    </row>
    <row r="791" spans="2:6">
      <c r="B791" s="15"/>
      <c r="F791" s="15"/>
    </row>
    <row r="792" spans="2:6">
      <c r="B792" s="15"/>
      <c r="F792" s="15"/>
    </row>
    <row r="793" spans="2:6">
      <c r="B793" s="15"/>
      <c r="F793" s="15"/>
    </row>
    <row r="794" spans="2:6">
      <c r="B794" s="15"/>
      <c r="F794" s="15"/>
    </row>
    <row r="795" spans="2:6">
      <c r="B795" s="15"/>
      <c r="F795" s="15"/>
    </row>
    <row r="796" spans="2:6">
      <c r="B796" s="15"/>
      <c r="F796" s="15"/>
    </row>
    <row r="797" spans="2:6">
      <c r="B797" s="15"/>
      <c r="F797" s="15"/>
    </row>
    <row r="798" spans="2:6">
      <c r="B798" s="15"/>
      <c r="F798" s="15"/>
    </row>
    <row r="799" spans="2:6">
      <c r="B799" s="15"/>
      <c r="F799" s="15"/>
    </row>
    <row r="800" spans="2:6">
      <c r="B800" s="15"/>
      <c r="F800" s="15"/>
    </row>
    <row r="801" spans="2:6">
      <c r="B801" s="15"/>
      <c r="F801" s="15"/>
    </row>
    <row r="802" spans="2:6">
      <c r="B802" s="15"/>
      <c r="F802" s="15"/>
    </row>
    <row r="803" spans="2:6">
      <c r="B803" s="15"/>
      <c r="F803" s="15"/>
    </row>
    <row r="804" spans="2:6">
      <c r="B804" s="15"/>
      <c r="F804" s="15"/>
    </row>
    <row r="805" spans="2:6">
      <c r="B805" s="15"/>
      <c r="F805" s="15"/>
    </row>
    <row r="806" spans="2:6">
      <c r="B806" s="15"/>
      <c r="F806" s="15"/>
    </row>
    <row r="807" spans="2:6">
      <c r="B807" s="15"/>
      <c r="F807" s="15"/>
    </row>
    <row r="808" spans="2:6">
      <c r="B808" s="15"/>
      <c r="F808" s="15"/>
    </row>
    <row r="809" spans="2:6">
      <c r="B809" s="15"/>
      <c r="F809" s="15"/>
    </row>
    <row r="810" spans="2:6">
      <c r="B810" s="15"/>
      <c r="F810" s="15"/>
    </row>
    <row r="811" spans="2:6">
      <c r="B811" s="15"/>
      <c r="F811" s="15"/>
    </row>
    <row r="812" spans="2:6">
      <c r="B812" s="15"/>
      <c r="F812" s="15"/>
    </row>
    <row r="813" spans="2:6">
      <c r="B813" s="15"/>
      <c r="F813" s="15"/>
    </row>
    <row r="814" spans="2:6">
      <c r="B814" s="15"/>
      <c r="F814" s="15"/>
    </row>
    <row r="815" spans="2:6">
      <c r="B815" s="15"/>
      <c r="F815" s="15"/>
    </row>
    <row r="816" spans="2:6">
      <c r="B816" s="15"/>
      <c r="F816" s="15"/>
    </row>
    <row r="817" spans="2:6">
      <c r="B817" s="15"/>
      <c r="F817" s="15"/>
    </row>
    <row r="818" spans="2:6">
      <c r="B818" s="15"/>
      <c r="F818" s="15"/>
    </row>
    <row r="819" spans="2:6">
      <c r="B819" s="15"/>
      <c r="F819" s="15"/>
    </row>
    <row r="820" spans="2:6">
      <c r="B820" s="15"/>
      <c r="F820" s="15"/>
    </row>
    <row r="821" spans="2:6">
      <c r="B821" s="15"/>
      <c r="F821" s="15"/>
    </row>
    <row r="822" spans="2:6">
      <c r="B822" s="15"/>
      <c r="F822" s="15"/>
    </row>
    <row r="823" spans="2:6">
      <c r="B823" s="15"/>
      <c r="F823" s="15"/>
    </row>
    <row r="824" spans="2:6">
      <c r="B824" s="15"/>
      <c r="F824" s="15"/>
    </row>
    <row r="825" spans="2:6">
      <c r="B825" s="15"/>
      <c r="F825" s="15"/>
    </row>
    <row r="826" spans="2:6">
      <c r="B826" s="15"/>
      <c r="F826" s="15"/>
    </row>
    <row r="827" spans="2:6">
      <c r="B827" s="15"/>
      <c r="F827" s="15"/>
    </row>
    <row r="828" spans="2:6">
      <c r="B828" s="15"/>
      <c r="F828" s="15"/>
    </row>
    <row r="829" spans="2:6">
      <c r="B829" s="15"/>
      <c r="F829" s="15"/>
    </row>
    <row r="830" spans="2:6">
      <c r="B830" s="15"/>
      <c r="F830" s="15"/>
    </row>
    <row r="831" spans="2:6">
      <c r="B831" s="15"/>
      <c r="F831" s="15"/>
    </row>
    <row r="832" spans="2:6">
      <c r="B832" s="15"/>
      <c r="F832" s="15"/>
    </row>
    <row r="833" spans="2:6">
      <c r="B833" s="15"/>
      <c r="F833" s="15"/>
    </row>
    <row r="834" spans="2:6">
      <c r="B834" s="15"/>
      <c r="F834" s="15"/>
    </row>
    <row r="835" spans="2:6">
      <c r="B835" s="15"/>
      <c r="F835" s="15"/>
    </row>
    <row r="836" spans="2:6">
      <c r="B836" s="15"/>
      <c r="F836" s="15"/>
    </row>
    <row r="837" spans="2:6">
      <c r="B837" s="15"/>
      <c r="F837" s="15"/>
    </row>
    <row r="838" spans="2:6">
      <c r="B838" s="15"/>
      <c r="F838" s="15"/>
    </row>
    <row r="839" spans="2:6">
      <c r="B839" s="15"/>
      <c r="F839" s="15"/>
    </row>
    <row r="840" spans="2:6">
      <c r="B840" s="15"/>
      <c r="F840" s="15"/>
    </row>
    <row r="841" spans="2:6">
      <c r="B841" s="15"/>
      <c r="F841" s="15"/>
    </row>
    <row r="842" spans="2:6">
      <c r="B842" s="15"/>
      <c r="F842" s="15"/>
    </row>
    <row r="843" spans="2:6">
      <c r="B843" s="15"/>
      <c r="F843" s="15"/>
    </row>
    <row r="844" spans="2:6">
      <c r="B844" s="15"/>
      <c r="F844" s="15"/>
    </row>
    <row r="845" spans="2:6">
      <c r="B845" s="15"/>
      <c r="F845" s="15"/>
    </row>
    <row r="846" spans="2:6">
      <c r="B846" s="15"/>
      <c r="F846" s="15"/>
    </row>
    <row r="847" spans="2:6">
      <c r="B847" s="15"/>
      <c r="F847" s="15"/>
    </row>
    <row r="848" spans="2:6">
      <c r="B848" s="15"/>
      <c r="F848" s="15"/>
    </row>
    <row r="849" spans="2:6">
      <c r="B849" s="15"/>
      <c r="F849" s="15"/>
    </row>
    <row r="850" spans="2:6">
      <c r="B850" s="15"/>
      <c r="F850" s="15"/>
    </row>
    <row r="851" spans="2:6">
      <c r="B851" s="15"/>
      <c r="F851" s="15"/>
    </row>
    <row r="852" spans="2:6">
      <c r="B852" s="15"/>
      <c r="F852" s="15"/>
    </row>
    <row r="853" spans="2:6">
      <c r="B853" s="15"/>
      <c r="F853" s="15"/>
    </row>
    <row r="854" spans="2:6">
      <c r="B854" s="15"/>
      <c r="F854" s="15"/>
    </row>
    <row r="855" spans="2:6">
      <c r="B855" s="15"/>
      <c r="F855" s="15"/>
    </row>
    <row r="856" spans="2:6">
      <c r="B856" s="15"/>
      <c r="F856" s="15"/>
    </row>
    <row r="857" spans="2:6">
      <c r="B857" s="15"/>
      <c r="F857" s="15"/>
    </row>
    <row r="858" spans="2:6">
      <c r="B858" s="15"/>
      <c r="F858" s="15"/>
    </row>
    <row r="859" spans="2:6">
      <c r="B859" s="15"/>
      <c r="F859" s="15"/>
    </row>
    <row r="860" spans="2:6">
      <c r="B860" s="15"/>
      <c r="F860" s="15"/>
    </row>
    <row r="861" spans="2:6">
      <c r="B861" s="15"/>
      <c r="F861" s="15"/>
    </row>
    <row r="862" spans="2:6">
      <c r="B862" s="15"/>
      <c r="F862" s="15"/>
    </row>
    <row r="863" spans="2:6">
      <c r="B863" s="15"/>
      <c r="F863" s="15"/>
    </row>
    <row r="864" spans="2:6">
      <c r="B864" s="15"/>
      <c r="F864" s="15"/>
    </row>
    <row r="865" spans="2:6">
      <c r="B865" s="15"/>
      <c r="F865" s="15"/>
    </row>
    <row r="866" spans="2:6">
      <c r="B866" s="15"/>
      <c r="F866" s="15"/>
    </row>
    <row r="867" spans="2:6">
      <c r="B867" s="15"/>
      <c r="F867" s="15"/>
    </row>
    <row r="868" spans="2:6">
      <c r="B868" s="15"/>
      <c r="F868" s="15"/>
    </row>
    <row r="869" spans="2:6">
      <c r="B869" s="15"/>
      <c r="F869" s="15"/>
    </row>
    <row r="870" spans="2:6">
      <c r="B870" s="15"/>
      <c r="F870" s="15"/>
    </row>
    <row r="871" spans="2:6">
      <c r="B871" s="15"/>
      <c r="F871" s="15"/>
    </row>
    <row r="872" spans="2:6">
      <c r="B872" s="15"/>
      <c r="F872" s="15"/>
    </row>
    <row r="873" spans="2:6">
      <c r="B873" s="15"/>
      <c r="F873" s="15"/>
    </row>
    <row r="874" spans="2:6">
      <c r="B874" s="15"/>
      <c r="F874" s="15"/>
    </row>
    <row r="875" spans="2:6">
      <c r="B875" s="15"/>
      <c r="F875" s="15"/>
    </row>
    <row r="876" spans="2:6">
      <c r="B876" s="15"/>
      <c r="F876" s="15"/>
    </row>
    <row r="877" spans="2:6">
      <c r="B877" s="15"/>
      <c r="F877" s="15"/>
    </row>
    <row r="878" spans="2:6">
      <c r="B878" s="15"/>
      <c r="F878" s="15"/>
    </row>
    <row r="879" spans="2:6">
      <c r="B879" s="15"/>
      <c r="F879" s="15"/>
    </row>
    <row r="880" spans="2:6">
      <c r="B880" s="15"/>
      <c r="F880" s="15"/>
    </row>
    <row r="881" spans="2:6">
      <c r="B881" s="15"/>
      <c r="F881" s="15"/>
    </row>
    <row r="882" spans="2:6">
      <c r="B882" s="15"/>
      <c r="F882" s="15"/>
    </row>
    <row r="883" spans="2:6">
      <c r="B883" s="15"/>
      <c r="F883" s="15"/>
    </row>
    <row r="884" spans="2:6">
      <c r="B884" s="15"/>
      <c r="F884" s="15"/>
    </row>
    <row r="885" spans="2:6">
      <c r="B885" s="15"/>
      <c r="F885" s="15"/>
    </row>
    <row r="886" spans="2:6">
      <c r="B886" s="15"/>
      <c r="F886" s="15"/>
    </row>
    <row r="887" spans="2:6">
      <c r="B887" s="15"/>
      <c r="F887" s="15"/>
    </row>
    <row r="888" spans="2:6">
      <c r="B888" s="15"/>
      <c r="F888" s="15"/>
    </row>
    <row r="889" spans="2:6">
      <c r="B889" s="15"/>
      <c r="F889" s="15"/>
    </row>
    <row r="890" spans="2:6">
      <c r="B890" s="15"/>
      <c r="F890" s="15"/>
    </row>
    <row r="891" spans="2:6">
      <c r="B891" s="15"/>
      <c r="F891" s="15"/>
    </row>
    <row r="892" spans="2:6">
      <c r="B892" s="15"/>
      <c r="F892" s="15"/>
    </row>
    <row r="893" spans="2:6">
      <c r="B893" s="15"/>
      <c r="F893" s="15"/>
    </row>
    <row r="894" spans="2:6">
      <c r="B894" s="15"/>
      <c r="F894" s="15"/>
    </row>
    <row r="895" spans="2:6">
      <c r="B895" s="15"/>
      <c r="F895" s="15"/>
    </row>
    <row r="896" spans="2:6">
      <c r="B896" s="15"/>
      <c r="F896" s="15"/>
    </row>
    <row r="897" spans="2:6">
      <c r="B897" s="15"/>
      <c r="F897" s="15"/>
    </row>
    <row r="898" spans="2:6">
      <c r="B898" s="15"/>
      <c r="F898" s="15"/>
    </row>
    <row r="899" spans="2:6">
      <c r="B899" s="15"/>
      <c r="F899" s="15"/>
    </row>
    <row r="900" spans="2:6">
      <c r="B900" s="15"/>
      <c r="F900" s="15"/>
    </row>
    <row r="901" spans="2:6">
      <c r="B901" s="15"/>
      <c r="F901" s="15"/>
    </row>
    <row r="902" spans="2:6">
      <c r="B902" s="15"/>
      <c r="F902" s="15"/>
    </row>
    <row r="903" spans="2:6">
      <c r="B903" s="15"/>
      <c r="F903" s="15"/>
    </row>
    <row r="904" spans="2:6">
      <c r="B904" s="15"/>
      <c r="F904" s="15"/>
    </row>
    <row r="905" spans="2:6">
      <c r="B905" s="15"/>
      <c r="F905" s="15"/>
    </row>
    <row r="906" spans="2:6">
      <c r="B906" s="15"/>
      <c r="F906" s="15"/>
    </row>
    <row r="907" spans="2:6">
      <c r="B907" s="15"/>
      <c r="F907" s="15"/>
    </row>
    <row r="908" spans="2:6">
      <c r="B908" s="15"/>
      <c r="F908" s="15"/>
    </row>
    <row r="909" spans="2:6">
      <c r="B909" s="15"/>
      <c r="F909" s="15"/>
    </row>
    <row r="910" spans="2:6">
      <c r="B910" s="15"/>
      <c r="F910" s="15"/>
    </row>
    <row r="911" spans="2:6">
      <c r="B911" s="15"/>
      <c r="F911" s="15"/>
    </row>
    <row r="912" spans="2:6">
      <c r="B912" s="15"/>
      <c r="F912" s="15"/>
    </row>
    <row r="913" spans="2:6">
      <c r="B913" s="15"/>
      <c r="F913" s="15"/>
    </row>
    <row r="914" spans="2:6">
      <c r="B914" s="15"/>
      <c r="F914" s="15"/>
    </row>
    <row r="915" spans="2:6">
      <c r="B915" s="15"/>
      <c r="F915" s="15"/>
    </row>
    <row r="916" spans="2:6">
      <c r="B916" s="15"/>
      <c r="F916" s="15"/>
    </row>
    <row r="917" spans="2:6">
      <c r="B917" s="15"/>
      <c r="F917" s="15"/>
    </row>
    <row r="918" spans="2:6">
      <c r="B918" s="15"/>
      <c r="F918" s="15"/>
    </row>
    <row r="919" spans="2:6">
      <c r="B919" s="15"/>
      <c r="F919" s="15"/>
    </row>
    <row r="920" spans="2:6">
      <c r="B920" s="15"/>
      <c r="F920" s="15"/>
    </row>
    <row r="921" spans="2:6">
      <c r="B921" s="15"/>
      <c r="F921" s="15"/>
    </row>
    <row r="922" spans="2:6">
      <c r="B922" s="15"/>
      <c r="F922" s="15"/>
    </row>
    <row r="923" spans="2:6">
      <c r="B923" s="15"/>
      <c r="F923" s="15"/>
    </row>
    <row r="924" spans="2:6">
      <c r="B924" s="15"/>
      <c r="F924" s="15"/>
    </row>
    <row r="925" spans="2:6">
      <c r="B925" s="15"/>
      <c r="F925" s="15"/>
    </row>
    <row r="926" spans="2:6">
      <c r="B926" s="15"/>
      <c r="F926" s="15"/>
    </row>
    <row r="927" spans="2:6">
      <c r="B927" s="15"/>
      <c r="F927" s="15"/>
    </row>
    <row r="928" spans="2:6">
      <c r="B928" s="15"/>
      <c r="F928" s="15"/>
    </row>
    <row r="929" spans="2:6">
      <c r="B929" s="15"/>
      <c r="F929" s="15"/>
    </row>
    <row r="930" spans="2:6">
      <c r="B930" s="15"/>
      <c r="F930" s="15"/>
    </row>
    <row r="931" spans="2:6">
      <c r="B931" s="15"/>
      <c r="F931" s="15"/>
    </row>
    <row r="932" spans="2:6">
      <c r="B932" s="15"/>
      <c r="F932" s="15"/>
    </row>
    <row r="933" spans="2:6">
      <c r="B933" s="15"/>
      <c r="F933" s="15"/>
    </row>
    <row r="934" spans="2:6">
      <c r="B934" s="15"/>
      <c r="F934" s="15"/>
    </row>
    <row r="935" spans="2:6">
      <c r="B935" s="15"/>
      <c r="F935" s="15"/>
    </row>
    <row r="936" spans="2:6">
      <c r="B936" s="15"/>
      <c r="F936" s="15"/>
    </row>
    <row r="937" spans="2:6">
      <c r="B937" s="15"/>
      <c r="F937" s="15"/>
    </row>
    <row r="938" spans="2:6">
      <c r="B938" s="15"/>
      <c r="F938" s="15"/>
    </row>
    <row r="939" spans="2:6">
      <c r="B939" s="15"/>
      <c r="F939" s="15"/>
    </row>
    <row r="940" spans="2:6">
      <c r="B940" s="15"/>
      <c r="F940" s="15"/>
    </row>
    <row r="941" spans="2:6">
      <c r="B941" s="15"/>
      <c r="F941" s="15"/>
    </row>
    <row r="942" spans="2:6">
      <c r="B942" s="15"/>
      <c r="F942" s="15"/>
    </row>
    <row r="943" spans="2:6">
      <c r="B943" s="15"/>
      <c r="F943" s="15"/>
    </row>
    <row r="944" spans="2:6">
      <c r="B944" s="15"/>
      <c r="F944" s="15"/>
    </row>
    <row r="945" spans="2:6">
      <c r="B945" s="15"/>
      <c r="F945" s="15"/>
    </row>
    <row r="946" spans="2:6">
      <c r="B946" s="15"/>
      <c r="F946" s="15"/>
    </row>
    <row r="947" spans="2:6">
      <c r="B947" s="15"/>
      <c r="F947" s="15"/>
    </row>
    <row r="948" spans="2:6">
      <c r="B948" s="15"/>
      <c r="F948" s="15"/>
    </row>
    <row r="949" spans="2:6">
      <c r="B949" s="15"/>
      <c r="F949" s="15"/>
    </row>
    <row r="950" spans="2:6">
      <c r="B950" s="15"/>
      <c r="F950" s="15"/>
    </row>
    <row r="951" spans="2:6">
      <c r="B951" s="15"/>
      <c r="F951" s="15"/>
    </row>
    <row r="952" spans="2:6">
      <c r="B952" s="15"/>
      <c r="F952" s="15"/>
    </row>
    <row r="953" spans="2:6">
      <c r="B953" s="15"/>
      <c r="F953" s="15"/>
    </row>
    <row r="954" spans="2:6">
      <c r="B954" s="15"/>
      <c r="F954" s="15"/>
    </row>
    <row r="955" spans="2:6">
      <c r="B955" s="15"/>
      <c r="F955" s="15"/>
    </row>
    <row r="956" spans="2:6">
      <c r="B956" s="15"/>
      <c r="F956" s="15"/>
    </row>
    <row r="957" spans="2:6">
      <c r="B957" s="15"/>
      <c r="F957" s="15"/>
    </row>
    <row r="958" spans="2:6">
      <c r="B958" s="15"/>
      <c r="F958" s="15"/>
    </row>
    <row r="959" spans="2:6">
      <c r="B959" s="15"/>
      <c r="F959" s="15"/>
    </row>
    <row r="960" spans="2:6">
      <c r="B960" s="15"/>
      <c r="F960" s="15"/>
    </row>
    <row r="961" spans="2:6">
      <c r="B961" s="15"/>
      <c r="F961" s="15"/>
    </row>
    <row r="962" spans="2:6">
      <c r="B962" s="15"/>
      <c r="F962" s="15"/>
    </row>
    <row r="963" spans="2:6">
      <c r="B963" s="15"/>
      <c r="F963" s="15"/>
    </row>
    <row r="964" spans="2:6">
      <c r="B964" s="15"/>
      <c r="F964" s="15"/>
    </row>
    <row r="965" spans="2:6">
      <c r="B965" s="15"/>
      <c r="F965" s="15"/>
    </row>
    <row r="966" spans="2:6">
      <c r="B966" s="15"/>
      <c r="F966" s="15"/>
    </row>
    <row r="967" spans="2:6">
      <c r="B967" s="15"/>
      <c r="F967" s="15"/>
    </row>
    <row r="968" spans="2:6">
      <c r="B968" s="15"/>
      <c r="F968" s="15"/>
    </row>
    <row r="969" spans="2:6">
      <c r="B969" s="15"/>
      <c r="F969" s="15"/>
    </row>
    <row r="970" spans="2:6">
      <c r="B970" s="15"/>
      <c r="F970" s="15"/>
    </row>
    <row r="971" spans="2:6">
      <c r="B971" s="15"/>
      <c r="F971" s="15"/>
    </row>
    <row r="972" spans="2:6">
      <c r="B972" s="15"/>
      <c r="F972" s="15"/>
    </row>
    <row r="973" spans="2:6">
      <c r="B973" s="15"/>
      <c r="F973" s="15"/>
    </row>
    <row r="974" spans="2:6">
      <c r="B974" s="15"/>
      <c r="F974" s="15"/>
    </row>
    <row r="975" spans="2:6">
      <c r="B975" s="15"/>
      <c r="F975" s="15"/>
    </row>
    <row r="976" spans="2:6">
      <c r="B976" s="15"/>
      <c r="F976" s="15"/>
    </row>
    <row r="977" spans="2:6">
      <c r="B977" s="15"/>
      <c r="F977" s="15"/>
    </row>
    <row r="978" spans="2:6">
      <c r="B978" s="15"/>
      <c r="F978" s="15"/>
    </row>
    <row r="979" spans="2:6">
      <c r="B979" s="15"/>
      <c r="F979" s="15"/>
    </row>
    <row r="980" spans="2:6">
      <c r="B980" s="15"/>
      <c r="F980" s="15"/>
    </row>
    <row r="981" spans="2:6">
      <c r="B981" s="15"/>
      <c r="F981" s="15"/>
    </row>
    <row r="982" spans="2:6">
      <c r="B982" s="15"/>
      <c r="F982" s="15"/>
    </row>
    <row r="983" spans="2:6">
      <c r="B983" s="15"/>
      <c r="F983" s="15"/>
    </row>
    <row r="984" spans="2:6">
      <c r="B984" s="15"/>
      <c r="F984" s="15"/>
    </row>
    <row r="985" spans="2:6">
      <c r="B985" s="15"/>
      <c r="F985" s="15"/>
    </row>
    <row r="986" spans="2:6">
      <c r="B986" s="15"/>
      <c r="F986" s="15"/>
    </row>
    <row r="987" spans="2:6">
      <c r="B987" s="15"/>
      <c r="F987" s="15"/>
    </row>
    <row r="988" spans="2:6">
      <c r="B988" s="15"/>
      <c r="F988" s="15"/>
    </row>
    <row r="989" spans="2:6">
      <c r="B989" s="15"/>
      <c r="F989" s="15"/>
    </row>
    <row r="990" spans="2:6">
      <c r="B990" s="15"/>
      <c r="F990" s="15"/>
    </row>
    <row r="991" spans="2:6">
      <c r="B991" s="15"/>
      <c r="F991" s="15"/>
    </row>
    <row r="992" spans="2:6">
      <c r="B992" s="15"/>
      <c r="F992" s="15"/>
    </row>
    <row r="993" spans="2:6">
      <c r="B993" s="15"/>
      <c r="F993" s="15"/>
    </row>
    <row r="994" spans="2:6">
      <c r="B994" s="15"/>
      <c r="F994" s="15"/>
    </row>
    <row r="995" spans="2:6">
      <c r="B995" s="15"/>
      <c r="F995" s="15"/>
    </row>
    <row r="996" spans="2:6">
      <c r="B996" s="15"/>
      <c r="F996" s="15"/>
    </row>
    <row r="997" spans="2:6">
      <c r="B997" s="15"/>
      <c r="F997" s="15"/>
    </row>
    <row r="998" spans="2:6">
      <c r="B998" s="15"/>
      <c r="F998" s="15"/>
    </row>
    <row r="999" spans="2:6">
      <c r="B999" s="15"/>
      <c r="F999" s="15"/>
    </row>
    <row r="1000" spans="2:6">
      <c r="B1000" s="15"/>
      <c r="F1000" s="15"/>
    </row>
    <row r="1001" spans="2:6">
      <c r="B1001" s="15"/>
      <c r="F1001" s="15"/>
    </row>
    <row r="1002" spans="2:6">
      <c r="B1002" s="15"/>
      <c r="F1002" s="15"/>
    </row>
    <row r="1003" spans="2:6">
      <c r="B1003" s="15"/>
      <c r="F1003" s="15"/>
    </row>
    <row r="1004" spans="2:6">
      <c r="B1004" s="15"/>
      <c r="F1004" s="15"/>
    </row>
    <row r="1005" spans="2:6">
      <c r="B1005" s="15"/>
      <c r="F1005" s="15"/>
    </row>
    <row r="1006" spans="2:6">
      <c r="B1006" s="15"/>
      <c r="F1006" s="15"/>
    </row>
    <row r="1007" spans="2:6">
      <c r="B1007" s="15"/>
      <c r="F1007" s="15"/>
    </row>
    <row r="1008" spans="2:6">
      <c r="B1008" s="15"/>
      <c r="F1008" s="15"/>
    </row>
    <row r="1009" spans="2:6">
      <c r="B1009" s="15"/>
      <c r="F1009" s="15"/>
    </row>
    <row r="1010" spans="2:6">
      <c r="B1010" s="15"/>
      <c r="F1010" s="15"/>
    </row>
    <row r="1011" spans="2:6">
      <c r="B1011" s="15"/>
      <c r="F1011" s="15"/>
    </row>
    <row r="1012" spans="2:6">
      <c r="B1012" s="15"/>
      <c r="F1012" s="15"/>
    </row>
    <row r="1013" spans="2:6">
      <c r="B1013" s="15"/>
      <c r="F1013" s="15"/>
    </row>
    <row r="1014" spans="2:6">
      <c r="B1014" s="15"/>
      <c r="F1014" s="15"/>
    </row>
    <row r="1015" spans="2:6">
      <c r="B1015" s="15"/>
      <c r="F1015" s="15"/>
    </row>
    <row r="1016" spans="2:6">
      <c r="B1016" s="15"/>
      <c r="F1016" s="15"/>
    </row>
    <row r="1017" spans="2:6">
      <c r="B1017" s="15"/>
      <c r="F1017" s="15"/>
    </row>
    <row r="1018" spans="2:6">
      <c r="B1018" s="15"/>
      <c r="F1018" s="15"/>
    </row>
    <row r="1019" spans="2:6">
      <c r="B1019" s="15"/>
      <c r="F1019" s="15"/>
    </row>
    <row r="1020" spans="2:6">
      <c r="B1020" s="15"/>
      <c r="F1020" s="15"/>
    </row>
    <row r="1021" spans="2:6">
      <c r="B1021" s="15"/>
      <c r="F1021" s="15"/>
    </row>
    <row r="1022" spans="2:6">
      <c r="B1022" s="15"/>
      <c r="F1022" s="15"/>
    </row>
    <row r="1023" spans="2:6">
      <c r="B1023" s="15"/>
      <c r="F1023" s="15"/>
    </row>
    <row r="1024" spans="2:6">
      <c r="B1024" s="15"/>
      <c r="F1024" s="15"/>
    </row>
    <row r="1025" spans="2:6">
      <c r="B1025" s="15"/>
      <c r="F1025" s="15"/>
    </row>
    <row r="1026" spans="2:6">
      <c r="B1026" s="15"/>
      <c r="F1026" s="15"/>
    </row>
    <row r="1027" spans="2:6">
      <c r="B1027" s="15"/>
      <c r="F1027" s="15"/>
    </row>
    <row r="1028" spans="2:6">
      <c r="B1028" s="15"/>
      <c r="F1028" s="15"/>
    </row>
    <row r="1029" spans="2:6">
      <c r="B1029" s="15"/>
      <c r="F1029" s="15"/>
    </row>
    <row r="1030" spans="2:6">
      <c r="B1030" s="15"/>
      <c r="F1030" s="15"/>
    </row>
    <row r="1031" spans="2:6">
      <c r="B1031" s="15"/>
      <c r="F1031" s="15"/>
    </row>
    <row r="1032" spans="2:6">
      <c r="B1032" s="15"/>
      <c r="F1032" s="15"/>
    </row>
    <row r="1033" spans="2:6">
      <c r="B1033" s="15"/>
      <c r="F1033" s="15"/>
    </row>
    <row r="1034" spans="2:6">
      <c r="B1034" s="15"/>
      <c r="F1034" s="15"/>
    </row>
    <row r="1035" spans="2:6">
      <c r="B1035" s="15"/>
      <c r="F1035" s="15"/>
    </row>
    <row r="1036" spans="2:6">
      <c r="B1036" s="15"/>
      <c r="F1036" s="15"/>
    </row>
    <row r="1037" spans="2:6">
      <c r="B1037" s="15"/>
      <c r="F1037" s="15"/>
    </row>
    <row r="1038" spans="2:6">
      <c r="B1038" s="15"/>
      <c r="F1038" s="15"/>
    </row>
    <row r="1039" spans="2:6">
      <c r="B1039" s="15"/>
      <c r="F1039" s="15"/>
    </row>
    <row r="1040" spans="2:6">
      <c r="B1040" s="15"/>
      <c r="F1040" s="15"/>
    </row>
    <row r="1041" spans="2:6">
      <c r="B1041" s="15"/>
      <c r="F1041" s="15"/>
    </row>
    <row r="1042" spans="2:6">
      <c r="B1042" s="15"/>
      <c r="F1042" s="15"/>
    </row>
    <row r="1043" spans="2:6">
      <c r="B1043" s="15"/>
      <c r="F1043" s="15"/>
    </row>
    <row r="1044" spans="2:6">
      <c r="B1044" s="15"/>
      <c r="F1044" s="15"/>
    </row>
    <row r="1045" spans="2:6">
      <c r="B1045" s="15"/>
      <c r="F1045" s="15"/>
    </row>
    <row r="1046" spans="2:6">
      <c r="B1046" s="15"/>
      <c r="F1046" s="15"/>
    </row>
    <row r="1047" spans="2:6">
      <c r="B1047" s="15"/>
      <c r="F1047" s="15"/>
    </row>
    <row r="1048" spans="2:6">
      <c r="B1048" s="15"/>
      <c r="F1048" s="15"/>
    </row>
    <row r="1049" spans="2:6">
      <c r="B1049" s="15"/>
      <c r="F1049" s="15"/>
    </row>
    <row r="1050" spans="2:6">
      <c r="B1050" s="15"/>
      <c r="F1050" s="15"/>
    </row>
    <row r="1051" spans="2:6">
      <c r="B1051" s="15"/>
      <c r="F1051" s="15"/>
    </row>
    <row r="1052" spans="2:6">
      <c r="B1052" s="15"/>
      <c r="F1052" s="15"/>
    </row>
    <row r="1053" spans="2:6">
      <c r="B1053" s="15"/>
      <c r="F1053" s="15"/>
    </row>
    <row r="1054" spans="2:6">
      <c r="B1054" s="15"/>
      <c r="F1054" s="15"/>
    </row>
    <row r="1055" spans="2:6">
      <c r="B1055" s="15"/>
      <c r="F1055" s="15"/>
    </row>
    <row r="1056" spans="2:6">
      <c r="B1056" s="15"/>
      <c r="F1056" s="15"/>
    </row>
    <row r="1057" spans="2:6">
      <c r="B1057" s="15"/>
      <c r="F1057" s="15"/>
    </row>
    <row r="1058" spans="2:6">
      <c r="B1058" s="15"/>
      <c r="F1058" s="15"/>
    </row>
    <row r="1059" spans="2:6">
      <c r="B1059" s="15"/>
      <c r="F1059" s="15"/>
    </row>
    <row r="1060" spans="2:6">
      <c r="B1060" s="15"/>
      <c r="F1060" s="15"/>
    </row>
    <row r="1061" spans="2:6">
      <c r="B1061" s="15"/>
      <c r="F1061" s="15"/>
    </row>
    <row r="1062" spans="2:6">
      <c r="B1062" s="15"/>
      <c r="F1062" s="15"/>
    </row>
    <row r="1063" spans="2:6">
      <c r="B1063" s="15"/>
      <c r="F1063" s="15"/>
    </row>
    <row r="1064" spans="2:6">
      <c r="B1064" s="15"/>
      <c r="F1064" s="15"/>
    </row>
    <row r="1065" spans="2:6">
      <c r="B1065" s="15"/>
      <c r="F1065" s="15"/>
    </row>
    <row r="1066" spans="2:6">
      <c r="B1066" s="15"/>
      <c r="F1066" s="15"/>
    </row>
    <row r="1067" spans="2:6">
      <c r="B1067" s="15"/>
      <c r="F1067" s="15"/>
    </row>
    <row r="1068" spans="2:6">
      <c r="B1068" s="15"/>
      <c r="F1068" s="15"/>
    </row>
    <row r="1069" spans="2:6">
      <c r="B1069" s="15"/>
      <c r="F1069" s="15"/>
    </row>
    <row r="1070" spans="2:6">
      <c r="B1070" s="15"/>
      <c r="F1070" s="15"/>
    </row>
    <row r="1071" spans="2:6">
      <c r="B1071" s="15"/>
      <c r="F1071" s="15"/>
    </row>
    <row r="1072" spans="2:6">
      <c r="B1072" s="15"/>
      <c r="F1072" s="15"/>
    </row>
    <row r="1073" spans="2:6">
      <c r="B1073" s="15"/>
      <c r="F1073" s="15"/>
    </row>
    <row r="1074" spans="2:6">
      <c r="B1074" s="15"/>
      <c r="F1074" s="15"/>
    </row>
    <row r="1075" spans="2:6">
      <c r="B1075" s="15"/>
      <c r="F1075" s="15"/>
    </row>
    <row r="1076" spans="2:6">
      <c r="B1076" s="15"/>
      <c r="F1076" s="15"/>
    </row>
    <row r="1077" spans="2:6">
      <c r="B1077" s="15"/>
      <c r="F1077" s="15"/>
    </row>
    <row r="1078" spans="2:6">
      <c r="B1078" s="15"/>
      <c r="F1078" s="15"/>
    </row>
    <row r="1079" spans="2:6">
      <c r="B1079" s="15"/>
      <c r="F1079" s="15"/>
    </row>
    <row r="1080" spans="2:6">
      <c r="B1080" s="15"/>
      <c r="F1080" s="15"/>
    </row>
    <row r="1081" spans="2:6">
      <c r="B1081" s="15"/>
      <c r="F1081" s="15"/>
    </row>
    <row r="1082" spans="2:6">
      <c r="B1082" s="15"/>
      <c r="F1082" s="15"/>
    </row>
    <row r="1083" spans="2:6">
      <c r="B1083" s="15"/>
      <c r="F1083" s="15"/>
    </row>
    <row r="1084" spans="2:6">
      <c r="B1084" s="15"/>
      <c r="F1084" s="15"/>
    </row>
    <row r="1085" spans="2:6">
      <c r="B1085" s="15"/>
      <c r="F1085" s="15"/>
    </row>
    <row r="1086" spans="2:6">
      <c r="B1086" s="15"/>
      <c r="F1086" s="15"/>
    </row>
    <row r="1087" spans="2:6">
      <c r="B1087" s="15"/>
      <c r="F1087" s="15"/>
    </row>
    <row r="1088" spans="2:6">
      <c r="B1088" s="15"/>
      <c r="F1088" s="15"/>
    </row>
    <row r="1089" spans="2:6">
      <c r="B1089" s="15"/>
      <c r="F1089" s="15"/>
    </row>
    <row r="1090" spans="2:6">
      <c r="B1090" s="15"/>
      <c r="F1090" s="15"/>
    </row>
    <row r="1091" spans="2:6">
      <c r="B1091" s="15"/>
      <c r="F1091" s="15"/>
    </row>
    <row r="1092" spans="2:6">
      <c r="B1092" s="15"/>
      <c r="F1092" s="15"/>
    </row>
    <row r="1093" spans="2:6">
      <c r="B1093" s="15"/>
      <c r="F1093" s="15"/>
    </row>
    <row r="1094" spans="2:6">
      <c r="B1094" s="15"/>
      <c r="F1094" s="15"/>
    </row>
    <row r="1095" spans="2:6">
      <c r="B1095" s="15"/>
      <c r="F1095" s="15"/>
    </row>
    <row r="1096" spans="2:6">
      <c r="B1096" s="15"/>
      <c r="F1096" s="15"/>
    </row>
    <row r="1097" spans="2:6">
      <c r="B1097" s="15"/>
      <c r="F1097" s="15"/>
    </row>
    <row r="1098" spans="2:6">
      <c r="B1098" s="15"/>
      <c r="F1098" s="15"/>
    </row>
    <row r="1099" spans="2:6">
      <c r="B1099" s="15"/>
      <c r="F1099" s="15"/>
    </row>
    <row r="1100" spans="2:6">
      <c r="B1100" s="15"/>
      <c r="F1100" s="15"/>
    </row>
    <row r="1101" spans="2:6">
      <c r="B1101" s="15"/>
      <c r="F1101" s="15"/>
    </row>
    <row r="1102" spans="2:6">
      <c r="B1102" s="15"/>
      <c r="F1102" s="15"/>
    </row>
    <row r="1103" spans="2:6">
      <c r="B1103" s="15"/>
      <c r="F1103" s="15"/>
    </row>
    <row r="1104" spans="2:6">
      <c r="B1104" s="15"/>
      <c r="F1104" s="15"/>
    </row>
    <row r="1105" spans="2:6">
      <c r="B1105" s="15"/>
      <c r="F1105" s="15"/>
    </row>
    <row r="1106" spans="2:6">
      <c r="B1106" s="15"/>
      <c r="F1106" s="15"/>
    </row>
    <row r="1107" spans="2:6">
      <c r="B1107" s="15"/>
      <c r="F1107" s="15"/>
    </row>
    <row r="1108" spans="2:6">
      <c r="B1108" s="15"/>
      <c r="F1108" s="15"/>
    </row>
    <row r="1109" spans="2:6">
      <c r="B1109" s="15"/>
      <c r="F1109" s="15"/>
    </row>
    <row r="1110" spans="2:6">
      <c r="B1110" s="15"/>
      <c r="F1110" s="15"/>
    </row>
    <row r="1111" spans="2:6">
      <c r="B1111" s="15"/>
      <c r="F1111" s="15"/>
    </row>
    <row r="1112" spans="2:6">
      <c r="B1112" s="15"/>
      <c r="F1112" s="15"/>
    </row>
    <row r="1113" spans="2:6">
      <c r="B1113" s="15"/>
      <c r="F1113" s="15"/>
    </row>
    <row r="1114" spans="2:6">
      <c r="B1114" s="15"/>
      <c r="F1114" s="15"/>
    </row>
    <row r="1115" spans="2:6">
      <c r="B1115" s="15"/>
      <c r="F1115" s="15"/>
    </row>
    <row r="1116" spans="2:6">
      <c r="B1116" s="15"/>
      <c r="F1116" s="15"/>
    </row>
    <row r="1117" spans="2:6">
      <c r="B1117" s="15"/>
      <c r="F1117" s="15"/>
    </row>
    <row r="1118" spans="2:6">
      <c r="B1118" s="15"/>
      <c r="F1118" s="15"/>
    </row>
    <row r="1119" spans="2:6">
      <c r="B1119" s="15"/>
      <c r="F1119" s="15"/>
    </row>
    <row r="1120" spans="2:6">
      <c r="B1120" s="15"/>
      <c r="F1120" s="15"/>
    </row>
    <row r="1121" spans="2:6">
      <c r="B1121" s="15"/>
      <c r="F1121" s="15"/>
    </row>
    <row r="1122" spans="2:6">
      <c r="B1122" s="15"/>
      <c r="F1122" s="15"/>
    </row>
    <row r="1123" spans="2:6">
      <c r="B1123" s="15"/>
      <c r="F1123" s="15"/>
    </row>
    <row r="1124" spans="2:6">
      <c r="B1124" s="15"/>
      <c r="F1124" s="15"/>
    </row>
    <row r="1125" spans="2:6">
      <c r="B1125" s="15"/>
      <c r="F1125" s="15"/>
    </row>
    <row r="1126" spans="2:6">
      <c r="B1126" s="15"/>
      <c r="F1126" s="15"/>
    </row>
    <row r="1127" spans="2:6">
      <c r="B1127" s="15"/>
      <c r="F1127" s="15"/>
    </row>
    <row r="1128" spans="2:6">
      <c r="B1128" s="15"/>
      <c r="F1128" s="15"/>
    </row>
    <row r="1129" spans="2:6">
      <c r="B1129" s="15"/>
      <c r="F1129" s="15"/>
    </row>
    <row r="1130" spans="2:6">
      <c r="B1130" s="15"/>
      <c r="F1130" s="15"/>
    </row>
    <row r="1131" spans="2:6">
      <c r="B1131" s="15"/>
      <c r="F1131" s="15"/>
    </row>
    <row r="1132" spans="2:6">
      <c r="B1132" s="15"/>
      <c r="F1132" s="15"/>
    </row>
    <row r="1133" spans="2:6">
      <c r="B1133" s="15"/>
      <c r="F1133" s="15"/>
    </row>
    <row r="1134" spans="2:6">
      <c r="B1134" s="15"/>
      <c r="F1134" s="15"/>
    </row>
    <row r="1135" spans="2:6">
      <c r="B1135" s="15"/>
      <c r="F1135" s="15"/>
    </row>
    <row r="1136" spans="2:6">
      <c r="B1136" s="15"/>
      <c r="F1136" s="15"/>
    </row>
    <row r="1137" spans="2:6">
      <c r="B1137" s="15"/>
      <c r="F1137" s="15"/>
    </row>
    <row r="1138" spans="2:6">
      <c r="B1138" s="15"/>
      <c r="F1138" s="15"/>
    </row>
    <row r="1139" spans="2:6">
      <c r="B1139" s="15"/>
      <c r="F1139" s="15"/>
    </row>
  </sheetData>
  <phoneticPr fontId="8" type="noConversion"/>
  <hyperlinks>
    <hyperlink ref="P137" r:id="rId1" display="http://var.astro.cz/oejv/issues/oejv0074.pdf"/>
    <hyperlink ref="P138" r:id="rId2" display="http://www.bav-astro.de/sfs/BAVM_link.php?BAVMnr=152"/>
    <hyperlink ref="P139" r:id="rId3" display="http://var.astro.cz/oejv/issues/oejv0074.pdf"/>
    <hyperlink ref="P212" r:id="rId4" display="http://vsolj.cetus-net.org/no42.pdf"/>
    <hyperlink ref="P143" r:id="rId5" display="http://www.konkoly.hu/cgi-bin/IBVS?5502"/>
    <hyperlink ref="P145" r:id="rId6" display="http://www.bav-astro.de/sfs/BAVM_link.php?BAVMnr=173"/>
    <hyperlink ref="P146" r:id="rId7" display="http://var.astro.cz/oejv/issues/oejv0003.pdf"/>
    <hyperlink ref="P213" r:id="rId8" display="http://vsolj.cetus-net.org/no44.pdf"/>
    <hyperlink ref="P214" r:id="rId9" display="http://vsolj.cetus-net.org/no44.pdf"/>
    <hyperlink ref="P215" r:id="rId10" display="http://vsolj.cetus-net.org/no44.pdf"/>
    <hyperlink ref="P216" r:id="rId11" display="http://vsolj.cetus-net.org/no44.pdf"/>
    <hyperlink ref="P217" r:id="rId12" display="http://vsolj.cetus-net.org/no44.pdf"/>
    <hyperlink ref="P147" r:id="rId13" display="http://var.astro.cz/oejv/issues/oejv0074.pdf"/>
    <hyperlink ref="P148" r:id="rId14" display="http://var.astro.cz/oejv/issues/oejv0003.pdf"/>
    <hyperlink ref="P149" r:id="rId15" display="http://www.bav-astro.de/sfs/BAVM_link.php?BAVMnr=186"/>
    <hyperlink ref="P150" r:id="rId16" display="http://www.konkoly.hu/cgi-bin/IBVS?5713"/>
    <hyperlink ref="P151" r:id="rId17" display="http://var.astro.cz/oejv/issues/oejv0074.pdf"/>
    <hyperlink ref="P152" r:id="rId18" display="http://var.astro.cz/oejv/issues/oejv0074.pdf"/>
    <hyperlink ref="P153" r:id="rId19" display="http://www.bav-astro.de/sfs/BAVM_link.php?BAVMnr=201"/>
    <hyperlink ref="P154" r:id="rId20" display="http://www.bav-astro.de/sfs/BAVM_link.php?BAVMnr=209"/>
    <hyperlink ref="P155" r:id="rId21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2023-08-21T06:54:11Z</dcterms:modified>
</cp:coreProperties>
</file>