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AC97B3B-EABA-4631-9485-CF8510660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41" i="2" l="1"/>
  <c r="F141" i="2" s="1"/>
  <c r="Q141" i="2"/>
  <c r="E140" i="2"/>
  <c r="F140" i="2" s="1"/>
  <c r="Q140" i="2"/>
  <c r="E132" i="2"/>
  <c r="F132" i="2"/>
  <c r="J132" i="2"/>
  <c r="Q137" i="2"/>
  <c r="Q139" i="2"/>
  <c r="C7" i="2"/>
  <c r="E137" i="2"/>
  <c r="F137" i="2"/>
  <c r="C8" i="2"/>
  <c r="C9" i="2"/>
  <c r="D9" i="2"/>
  <c r="E21" i="2"/>
  <c r="F21" i="2"/>
  <c r="G21" i="2"/>
  <c r="H21" i="2"/>
  <c r="E23" i="2"/>
  <c r="F23" i="2"/>
  <c r="G23" i="2"/>
  <c r="H23" i="2"/>
  <c r="E24" i="2"/>
  <c r="F24" i="2"/>
  <c r="G24" i="2"/>
  <c r="H24" i="2"/>
  <c r="E25" i="2"/>
  <c r="F25" i="2"/>
  <c r="G25" i="2"/>
  <c r="H25" i="2"/>
  <c r="E27" i="2"/>
  <c r="F27" i="2"/>
  <c r="G27" i="2"/>
  <c r="H27" i="2"/>
  <c r="E28" i="2"/>
  <c r="F28" i="2"/>
  <c r="G28" i="2"/>
  <c r="H28" i="2"/>
  <c r="E29" i="2"/>
  <c r="F29" i="2"/>
  <c r="G29" i="2"/>
  <c r="H29" i="2"/>
  <c r="E31" i="2"/>
  <c r="F31" i="2"/>
  <c r="G31" i="2"/>
  <c r="H31" i="2"/>
  <c r="E32" i="2"/>
  <c r="F32" i="2"/>
  <c r="G32" i="2"/>
  <c r="H32" i="2"/>
  <c r="E33" i="2"/>
  <c r="F33" i="2"/>
  <c r="G33" i="2"/>
  <c r="H33" i="2"/>
  <c r="E35" i="2"/>
  <c r="F35" i="2"/>
  <c r="G35" i="2"/>
  <c r="H35" i="2"/>
  <c r="E36" i="2"/>
  <c r="F36" i="2"/>
  <c r="G36" i="2"/>
  <c r="H36" i="2"/>
  <c r="E37" i="2"/>
  <c r="F37" i="2"/>
  <c r="G37" i="2"/>
  <c r="H37" i="2"/>
  <c r="E39" i="2"/>
  <c r="F39" i="2"/>
  <c r="G39" i="2"/>
  <c r="H39" i="2"/>
  <c r="E40" i="2"/>
  <c r="F40" i="2"/>
  <c r="G40" i="2"/>
  <c r="H40" i="2"/>
  <c r="E41" i="2"/>
  <c r="F41" i="2"/>
  <c r="G41" i="2"/>
  <c r="H41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E51" i="2"/>
  <c r="F51" i="2"/>
  <c r="G51" i="2"/>
  <c r="H51" i="2"/>
  <c r="E52" i="2"/>
  <c r="F52" i="2"/>
  <c r="G52" i="2"/>
  <c r="H52" i="2"/>
  <c r="E121" i="2"/>
  <c r="F121" i="2"/>
  <c r="E122" i="2"/>
  <c r="F122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G46" i="2"/>
  <c r="H46" i="2"/>
  <c r="Q46" i="2"/>
  <c r="Q47" i="2"/>
  <c r="Q48" i="2"/>
  <c r="Q49" i="2"/>
  <c r="G50" i="2"/>
  <c r="H50" i="2"/>
  <c r="Q50" i="2"/>
  <c r="Q51" i="2"/>
  <c r="Q52" i="2"/>
  <c r="E53" i="2"/>
  <c r="F53" i="2"/>
  <c r="G53" i="2"/>
  <c r="H53" i="2"/>
  <c r="Q53" i="2"/>
  <c r="E54" i="2"/>
  <c r="F54" i="2"/>
  <c r="G54" i="2"/>
  <c r="H54" i="2"/>
  <c r="Q54" i="2"/>
  <c r="E55" i="2"/>
  <c r="F55" i="2"/>
  <c r="G55" i="2"/>
  <c r="H55" i="2"/>
  <c r="Q55" i="2"/>
  <c r="E56" i="2"/>
  <c r="F56" i="2"/>
  <c r="G56" i="2"/>
  <c r="H56" i="2"/>
  <c r="Q56" i="2"/>
  <c r="E57" i="2"/>
  <c r="F57" i="2"/>
  <c r="G57" i="2"/>
  <c r="H57" i="2"/>
  <c r="Q57" i="2"/>
  <c r="E58" i="2"/>
  <c r="F58" i="2"/>
  <c r="G58" i="2"/>
  <c r="H58" i="2"/>
  <c r="Q58" i="2"/>
  <c r="E59" i="2"/>
  <c r="F59" i="2"/>
  <c r="G59" i="2"/>
  <c r="H59" i="2"/>
  <c r="Q59" i="2"/>
  <c r="E60" i="2"/>
  <c r="F60" i="2"/>
  <c r="G60" i="2"/>
  <c r="H60" i="2"/>
  <c r="Q60" i="2"/>
  <c r="E61" i="2"/>
  <c r="F61" i="2"/>
  <c r="G61" i="2"/>
  <c r="H61" i="2"/>
  <c r="Q61" i="2"/>
  <c r="E62" i="2"/>
  <c r="F62" i="2"/>
  <c r="G62" i="2"/>
  <c r="H62" i="2"/>
  <c r="Q62" i="2"/>
  <c r="E63" i="2"/>
  <c r="F63" i="2"/>
  <c r="G63" i="2"/>
  <c r="H63" i="2"/>
  <c r="Q63" i="2"/>
  <c r="E64" i="2"/>
  <c r="F64" i="2"/>
  <c r="G64" i="2"/>
  <c r="H64" i="2"/>
  <c r="Q64" i="2"/>
  <c r="E65" i="2"/>
  <c r="F65" i="2"/>
  <c r="G65" i="2"/>
  <c r="H65" i="2"/>
  <c r="Q65" i="2"/>
  <c r="E66" i="2"/>
  <c r="F66" i="2"/>
  <c r="G66" i="2"/>
  <c r="H66" i="2"/>
  <c r="Q66" i="2"/>
  <c r="E67" i="2"/>
  <c r="F67" i="2"/>
  <c r="G67" i="2"/>
  <c r="H67" i="2"/>
  <c r="Q67" i="2"/>
  <c r="E68" i="2"/>
  <c r="F68" i="2"/>
  <c r="G68" i="2"/>
  <c r="H68" i="2"/>
  <c r="Q68" i="2"/>
  <c r="E69" i="2"/>
  <c r="F69" i="2"/>
  <c r="G69" i="2"/>
  <c r="H69" i="2"/>
  <c r="Q69" i="2"/>
  <c r="E70" i="2"/>
  <c r="F70" i="2"/>
  <c r="G70" i="2"/>
  <c r="H70" i="2"/>
  <c r="Q70" i="2"/>
  <c r="E71" i="2"/>
  <c r="F71" i="2"/>
  <c r="G71" i="2"/>
  <c r="H71" i="2"/>
  <c r="Q71" i="2"/>
  <c r="E72" i="2"/>
  <c r="F72" i="2"/>
  <c r="G72" i="2"/>
  <c r="H72" i="2"/>
  <c r="Q72" i="2"/>
  <c r="E73" i="2"/>
  <c r="F73" i="2"/>
  <c r="Q73" i="2"/>
  <c r="E74" i="2"/>
  <c r="F74" i="2"/>
  <c r="G74" i="2"/>
  <c r="H74" i="2"/>
  <c r="Q74" i="2"/>
  <c r="E75" i="2"/>
  <c r="F75" i="2"/>
  <c r="G75" i="2"/>
  <c r="H75" i="2"/>
  <c r="Q75" i="2"/>
  <c r="E76" i="2"/>
  <c r="F76" i="2"/>
  <c r="G76" i="2"/>
  <c r="H76" i="2"/>
  <c r="Q76" i="2"/>
  <c r="E77" i="2"/>
  <c r="F77" i="2"/>
  <c r="G77" i="2"/>
  <c r="H77" i="2"/>
  <c r="Q77" i="2"/>
  <c r="E78" i="2"/>
  <c r="F78" i="2"/>
  <c r="G78" i="2"/>
  <c r="H78" i="2"/>
  <c r="Q78" i="2"/>
  <c r="E79" i="2"/>
  <c r="F79" i="2"/>
  <c r="G79" i="2"/>
  <c r="H79" i="2"/>
  <c r="Q79" i="2"/>
  <c r="E80" i="2"/>
  <c r="F80" i="2"/>
  <c r="G80" i="2"/>
  <c r="H80" i="2"/>
  <c r="Q80" i="2"/>
  <c r="E81" i="2"/>
  <c r="F81" i="2"/>
  <c r="G81" i="2"/>
  <c r="H81" i="2"/>
  <c r="Q81" i="2"/>
  <c r="E82" i="2"/>
  <c r="F82" i="2"/>
  <c r="G82" i="2"/>
  <c r="H82" i="2"/>
  <c r="Q82" i="2"/>
  <c r="E83" i="2"/>
  <c r="F83" i="2"/>
  <c r="G83" i="2"/>
  <c r="H83" i="2"/>
  <c r="Q83" i="2"/>
  <c r="E84" i="2"/>
  <c r="F84" i="2"/>
  <c r="G84" i="2"/>
  <c r="H84" i="2"/>
  <c r="Q84" i="2"/>
  <c r="E85" i="2"/>
  <c r="F85" i="2"/>
  <c r="G85" i="2"/>
  <c r="H85" i="2"/>
  <c r="Q85" i="2"/>
  <c r="E86" i="2"/>
  <c r="F86" i="2"/>
  <c r="G86" i="2"/>
  <c r="H86" i="2"/>
  <c r="Q86" i="2"/>
  <c r="E87" i="2"/>
  <c r="F87" i="2"/>
  <c r="G87" i="2"/>
  <c r="I87" i="2"/>
  <c r="Q87" i="2"/>
  <c r="E88" i="2"/>
  <c r="F88" i="2"/>
  <c r="G88" i="2"/>
  <c r="I88" i="2"/>
  <c r="Q88" i="2"/>
  <c r="E89" i="2"/>
  <c r="F89" i="2"/>
  <c r="G89" i="2"/>
  <c r="I89" i="2"/>
  <c r="Q89" i="2"/>
  <c r="E90" i="2"/>
  <c r="F90" i="2"/>
  <c r="G90" i="2"/>
  <c r="I90" i="2"/>
  <c r="Q90" i="2"/>
  <c r="E91" i="2"/>
  <c r="F91" i="2"/>
  <c r="G91" i="2"/>
  <c r="I91" i="2"/>
  <c r="Q91" i="2"/>
  <c r="E92" i="2"/>
  <c r="F92" i="2"/>
  <c r="G92" i="2"/>
  <c r="I92" i="2"/>
  <c r="Q92" i="2"/>
  <c r="E93" i="2"/>
  <c r="F93" i="2"/>
  <c r="G93" i="2"/>
  <c r="I93" i="2"/>
  <c r="Q93" i="2"/>
  <c r="E94" i="2"/>
  <c r="F94" i="2"/>
  <c r="G94" i="2"/>
  <c r="I94" i="2"/>
  <c r="Q94" i="2"/>
  <c r="E95" i="2"/>
  <c r="F95" i="2"/>
  <c r="G95" i="2"/>
  <c r="I95" i="2"/>
  <c r="Q95" i="2"/>
  <c r="E96" i="2"/>
  <c r="F96" i="2"/>
  <c r="G96" i="2"/>
  <c r="I96" i="2"/>
  <c r="Q96" i="2"/>
  <c r="E97" i="2"/>
  <c r="F97" i="2"/>
  <c r="G97" i="2"/>
  <c r="I97" i="2"/>
  <c r="Q97" i="2"/>
  <c r="E98" i="2"/>
  <c r="F98" i="2"/>
  <c r="G98" i="2"/>
  <c r="I98" i="2"/>
  <c r="Q98" i="2"/>
  <c r="E99" i="2"/>
  <c r="F99" i="2"/>
  <c r="G99" i="2"/>
  <c r="I99" i="2"/>
  <c r="Q99" i="2"/>
  <c r="E100" i="2"/>
  <c r="F100" i="2"/>
  <c r="G100" i="2"/>
  <c r="I100" i="2"/>
  <c r="Q100" i="2"/>
  <c r="E101" i="2"/>
  <c r="F101" i="2"/>
  <c r="G101" i="2"/>
  <c r="I101" i="2"/>
  <c r="Q101" i="2"/>
  <c r="E102" i="2"/>
  <c r="F102" i="2"/>
  <c r="G102" i="2"/>
  <c r="K102" i="2"/>
  <c r="Q102" i="2"/>
  <c r="E103" i="2"/>
  <c r="F103" i="2"/>
  <c r="G103" i="2"/>
  <c r="I103" i="2"/>
  <c r="Q103" i="2"/>
  <c r="E104" i="2"/>
  <c r="F104" i="2"/>
  <c r="G104" i="2"/>
  <c r="I104" i="2"/>
  <c r="Q104" i="2"/>
  <c r="E105" i="2"/>
  <c r="F105" i="2"/>
  <c r="G105" i="2"/>
  <c r="I105" i="2"/>
  <c r="Q105" i="2"/>
  <c r="E106" i="2"/>
  <c r="F106" i="2"/>
  <c r="G106" i="2"/>
  <c r="I106" i="2"/>
  <c r="Q106" i="2"/>
  <c r="E107" i="2"/>
  <c r="F107" i="2"/>
  <c r="G107" i="2"/>
  <c r="I107" i="2"/>
  <c r="Q107" i="2"/>
  <c r="E108" i="2"/>
  <c r="F108" i="2"/>
  <c r="G108" i="2"/>
  <c r="I108" i="2"/>
  <c r="Q108" i="2"/>
  <c r="E109" i="2"/>
  <c r="F109" i="2"/>
  <c r="G109" i="2"/>
  <c r="K109" i="2"/>
  <c r="Q109" i="2"/>
  <c r="E110" i="2"/>
  <c r="F110" i="2"/>
  <c r="G110" i="2"/>
  <c r="I110" i="2"/>
  <c r="Q110" i="2"/>
  <c r="E111" i="2"/>
  <c r="F111" i="2"/>
  <c r="G111" i="2"/>
  <c r="I111" i="2"/>
  <c r="Q111" i="2"/>
  <c r="E112" i="2"/>
  <c r="F112" i="2"/>
  <c r="G112" i="2"/>
  <c r="K112" i="2"/>
  <c r="Q112" i="2"/>
  <c r="E113" i="2"/>
  <c r="F113" i="2"/>
  <c r="G113" i="2"/>
  <c r="K113" i="2"/>
  <c r="Q113" i="2"/>
  <c r="E114" i="2"/>
  <c r="F114" i="2"/>
  <c r="G114" i="2"/>
  <c r="I114" i="2"/>
  <c r="Q114" i="2"/>
  <c r="E115" i="2"/>
  <c r="F115" i="2"/>
  <c r="G115" i="2"/>
  <c r="I115" i="2"/>
  <c r="Q115" i="2"/>
  <c r="E116" i="2"/>
  <c r="F116" i="2"/>
  <c r="G116" i="2"/>
  <c r="I116" i="2"/>
  <c r="Q116" i="2"/>
  <c r="E117" i="2"/>
  <c r="F117" i="2"/>
  <c r="G117" i="2"/>
  <c r="I117" i="2"/>
  <c r="Q117" i="2"/>
  <c r="E118" i="2"/>
  <c r="F118" i="2"/>
  <c r="Q118" i="2"/>
  <c r="E119" i="2"/>
  <c r="F119" i="2"/>
  <c r="Q119" i="2"/>
  <c r="E120" i="2"/>
  <c r="F120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8" i="2"/>
  <c r="A11" i="3"/>
  <c r="B11" i="3"/>
  <c r="D11" i="3"/>
  <c r="G11" i="3"/>
  <c r="C11" i="3"/>
  <c r="E11" i="3"/>
  <c r="H11" i="3"/>
  <c r="A12" i="3"/>
  <c r="D12" i="3"/>
  <c r="G12" i="3"/>
  <c r="C12" i="3"/>
  <c r="E12" i="3"/>
  <c r="H12" i="3"/>
  <c r="B12" i="3"/>
  <c r="A13" i="3"/>
  <c r="F13" i="3"/>
  <c r="D13" i="3"/>
  <c r="G13" i="3"/>
  <c r="C13" i="3"/>
  <c r="E13" i="3"/>
  <c r="H13" i="3"/>
  <c r="B13" i="3"/>
  <c r="A14" i="3"/>
  <c r="F14" i="3"/>
  <c r="D14" i="3"/>
  <c r="G14" i="3"/>
  <c r="C14" i="3"/>
  <c r="E14" i="3"/>
  <c r="H14" i="3"/>
  <c r="B14" i="3"/>
  <c r="A15" i="3"/>
  <c r="F15" i="3"/>
  <c r="D15" i="3"/>
  <c r="G15" i="3"/>
  <c r="C15" i="3"/>
  <c r="E15" i="3"/>
  <c r="H15" i="3"/>
  <c r="B15" i="3"/>
  <c r="A16" i="3"/>
  <c r="F16" i="3"/>
  <c r="D16" i="3"/>
  <c r="G16" i="3"/>
  <c r="C16" i="3"/>
  <c r="E16" i="3"/>
  <c r="H16" i="3"/>
  <c r="B16" i="3"/>
  <c r="A17" i="3"/>
  <c r="F17" i="3"/>
  <c r="D17" i="3"/>
  <c r="G17" i="3"/>
  <c r="C17" i="3"/>
  <c r="E17" i="3"/>
  <c r="H17" i="3"/>
  <c r="B17" i="3"/>
  <c r="A18" i="3"/>
  <c r="D18" i="3"/>
  <c r="G18" i="3"/>
  <c r="C18" i="3"/>
  <c r="E18" i="3"/>
  <c r="H18" i="3"/>
  <c r="B18" i="3"/>
  <c r="A19" i="3"/>
  <c r="C19" i="3"/>
  <c r="D19" i="3"/>
  <c r="E19" i="3"/>
  <c r="G19" i="3"/>
  <c r="H19" i="3"/>
  <c r="B19" i="3"/>
  <c r="A20" i="3"/>
  <c r="B20" i="3"/>
  <c r="D20" i="3"/>
  <c r="G20" i="3"/>
  <c r="C20" i="3"/>
  <c r="E20" i="3"/>
  <c r="H20" i="3"/>
  <c r="A21" i="3"/>
  <c r="B21" i="3"/>
  <c r="C21" i="3"/>
  <c r="D21" i="3"/>
  <c r="E21" i="3"/>
  <c r="G21" i="3"/>
  <c r="H21" i="3"/>
  <c r="A22" i="3"/>
  <c r="B22" i="3"/>
  <c r="C22" i="3"/>
  <c r="E22" i="3"/>
  <c r="D22" i="3"/>
  <c r="G22" i="3"/>
  <c r="H22" i="3"/>
  <c r="A23" i="3"/>
  <c r="C23" i="3"/>
  <c r="E23" i="3"/>
  <c r="D23" i="3"/>
  <c r="G23" i="3"/>
  <c r="H23" i="3"/>
  <c r="B23" i="3"/>
  <c r="A24" i="3"/>
  <c r="B24" i="3"/>
  <c r="D24" i="3"/>
  <c r="G24" i="3"/>
  <c r="C24" i="3"/>
  <c r="E24" i="3"/>
  <c r="H24" i="3"/>
  <c r="A25" i="3"/>
  <c r="D25" i="3"/>
  <c r="G25" i="3"/>
  <c r="C25" i="3"/>
  <c r="E25" i="3"/>
  <c r="H25" i="3"/>
  <c r="B25" i="3"/>
  <c r="A26" i="3"/>
  <c r="D26" i="3"/>
  <c r="G26" i="3"/>
  <c r="C26" i="3"/>
  <c r="E26" i="3"/>
  <c r="H26" i="3"/>
  <c r="B26" i="3"/>
  <c r="A27" i="3"/>
  <c r="C27" i="3"/>
  <c r="E27" i="3"/>
  <c r="D27" i="3"/>
  <c r="G27" i="3"/>
  <c r="H27" i="3"/>
  <c r="B27" i="3"/>
  <c r="A28" i="3"/>
  <c r="B28" i="3"/>
  <c r="D28" i="3"/>
  <c r="G28" i="3"/>
  <c r="C28" i="3"/>
  <c r="E28" i="3"/>
  <c r="H28" i="3"/>
  <c r="A29" i="3"/>
  <c r="B29" i="3"/>
  <c r="C29" i="3"/>
  <c r="D29" i="3"/>
  <c r="E29" i="3"/>
  <c r="G29" i="3"/>
  <c r="H29" i="3"/>
  <c r="A30" i="3"/>
  <c r="B30" i="3"/>
  <c r="C30" i="3"/>
  <c r="E30" i="3"/>
  <c r="D30" i="3"/>
  <c r="G30" i="3"/>
  <c r="H30" i="3"/>
  <c r="A31" i="3"/>
  <c r="C31" i="3"/>
  <c r="E31" i="3"/>
  <c r="D31" i="3"/>
  <c r="G31" i="3"/>
  <c r="H31" i="3"/>
  <c r="B31" i="3"/>
  <c r="A32" i="3"/>
  <c r="B32" i="3"/>
  <c r="D32" i="3"/>
  <c r="E32" i="3"/>
  <c r="G32" i="3"/>
  <c r="C32" i="3"/>
  <c r="H32" i="3"/>
  <c r="A33" i="3"/>
  <c r="D33" i="3"/>
  <c r="G33" i="3"/>
  <c r="C33" i="3"/>
  <c r="E33" i="3"/>
  <c r="H33" i="3"/>
  <c r="B33" i="3"/>
  <c r="A34" i="3"/>
  <c r="D34" i="3"/>
  <c r="G34" i="3"/>
  <c r="C34" i="3"/>
  <c r="E34" i="3"/>
  <c r="H34" i="3"/>
  <c r="B34" i="3"/>
  <c r="A35" i="3"/>
  <c r="C35" i="3"/>
  <c r="E35" i="3"/>
  <c r="D35" i="3"/>
  <c r="G35" i="3"/>
  <c r="H35" i="3"/>
  <c r="B35" i="3"/>
  <c r="A36" i="3"/>
  <c r="B36" i="3"/>
  <c r="D36" i="3"/>
  <c r="G36" i="3"/>
  <c r="C36" i="3"/>
  <c r="E36" i="3"/>
  <c r="H36" i="3"/>
  <c r="A37" i="3"/>
  <c r="B37" i="3"/>
  <c r="C37" i="3"/>
  <c r="D37" i="3"/>
  <c r="E37" i="3"/>
  <c r="G37" i="3"/>
  <c r="H37" i="3"/>
  <c r="A38" i="3"/>
  <c r="B38" i="3"/>
  <c r="D38" i="3"/>
  <c r="G38" i="3"/>
  <c r="C38" i="3"/>
  <c r="E38" i="3"/>
  <c r="H38" i="3"/>
  <c r="A39" i="3"/>
  <c r="C39" i="3"/>
  <c r="E39" i="3"/>
  <c r="D39" i="3"/>
  <c r="G39" i="3"/>
  <c r="H39" i="3"/>
  <c r="B39" i="3"/>
  <c r="A40" i="3"/>
  <c r="B40" i="3"/>
  <c r="D40" i="3"/>
  <c r="G40" i="3"/>
  <c r="C40" i="3"/>
  <c r="E40" i="3"/>
  <c r="H40" i="3"/>
  <c r="A41" i="3"/>
  <c r="D41" i="3"/>
  <c r="G41" i="3"/>
  <c r="C41" i="3"/>
  <c r="E41" i="3"/>
  <c r="H41" i="3"/>
  <c r="B41" i="3"/>
  <c r="A42" i="3"/>
  <c r="B42" i="3"/>
  <c r="D42" i="3"/>
  <c r="G42" i="3"/>
  <c r="C42" i="3"/>
  <c r="E42" i="3"/>
  <c r="H42" i="3"/>
  <c r="A43" i="3"/>
  <c r="C43" i="3"/>
  <c r="E43" i="3"/>
  <c r="D43" i="3"/>
  <c r="G43" i="3"/>
  <c r="H43" i="3"/>
  <c r="B43" i="3"/>
  <c r="A44" i="3"/>
  <c r="B44" i="3"/>
  <c r="D44" i="3"/>
  <c r="G44" i="3"/>
  <c r="C44" i="3"/>
  <c r="E44" i="3"/>
  <c r="H44" i="3"/>
  <c r="A45" i="3"/>
  <c r="B45" i="3"/>
  <c r="C45" i="3"/>
  <c r="D45" i="3"/>
  <c r="E45" i="3"/>
  <c r="G45" i="3"/>
  <c r="H45" i="3"/>
  <c r="A46" i="3"/>
  <c r="B46" i="3"/>
  <c r="D46" i="3"/>
  <c r="G46" i="3"/>
  <c r="C46" i="3"/>
  <c r="E46" i="3"/>
  <c r="H46" i="3"/>
  <c r="A47" i="3"/>
  <c r="C47" i="3"/>
  <c r="E47" i="3"/>
  <c r="D47" i="3"/>
  <c r="G47" i="3"/>
  <c r="H47" i="3"/>
  <c r="B47" i="3"/>
  <c r="A48" i="3"/>
  <c r="B48" i="3"/>
  <c r="D48" i="3"/>
  <c r="G48" i="3"/>
  <c r="C48" i="3"/>
  <c r="H48" i="3"/>
  <c r="A49" i="3"/>
  <c r="D49" i="3"/>
  <c r="G49" i="3"/>
  <c r="C49" i="3"/>
  <c r="H49" i="3"/>
  <c r="B49" i="3"/>
  <c r="A50" i="3"/>
  <c r="B50" i="3"/>
  <c r="D50" i="3"/>
  <c r="G50" i="3"/>
  <c r="C50" i="3"/>
  <c r="H50" i="3"/>
  <c r="A51" i="3"/>
  <c r="C51" i="3"/>
  <c r="D51" i="3"/>
  <c r="G51" i="3"/>
  <c r="H51" i="3"/>
  <c r="B51" i="3"/>
  <c r="A52" i="3"/>
  <c r="B52" i="3"/>
  <c r="D52" i="3"/>
  <c r="G52" i="3"/>
  <c r="C52" i="3"/>
  <c r="E52" i="3"/>
  <c r="H52" i="3"/>
  <c r="A53" i="3"/>
  <c r="B53" i="3"/>
  <c r="C53" i="3"/>
  <c r="D53" i="3"/>
  <c r="G53" i="3"/>
  <c r="H53" i="3"/>
  <c r="A54" i="3"/>
  <c r="B54" i="3"/>
  <c r="C54" i="3"/>
  <c r="D54" i="3"/>
  <c r="G54" i="3"/>
  <c r="H54" i="3"/>
  <c r="A55" i="3"/>
  <c r="C55" i="3"/>
  <c r="D55" i="3"/>
  <c r="G55" i="3"/>
  <c r="H55" i="3"/>
  <c r="B55" i="3"/>
  <c r="A56" i="3"/>
  <c r="B56" i="3"/>
  <c r="D56" i="3"/>
  <c r="G56" i="3"/>
  <c r="C56" i="3"/>
  <c r="E56" i="3"/>
  <c r="H56" i="3"/>
  <c r="A57" i="3"/>
  <c r="D57" i="3"/>
  <c r="G57" i="3"/>
  <c r="C57" i="3"/>
  <c r="H57" i="3"/>
  <c r="B57" i="3"/>
  <c r="A58" i="3"/>
  <c r="B58" i="3"/>
  <c r="D58" i="3"/>
  <c r="G58" i="3"/>
  <c r="C58" i="3"/>
  <c r="E58" i="3"/>
  <c r="H58" i="3"/>
  <c r="A59" i="3"/>
  <c r="C59" i="3"/>
  <c r="E59" i="3"/>
  <c r="D59" i="3"/>
  <c r="G59" i="3"/>
  <c r="H59" i="3"/>
  <c r="B59" i="3"/>
  <c r="A60" i="3"/>
  <c r="B60" i="3"/>
  <c r="D60" i="3"/>
  <c r="G60" i="3"/>
  <c r="C60" i="3"/>
  <c r="E60" i="3"/>
  <c r="H60" i="3"/>
  <c r="A61" i="3"/>
  <c r="B61" i="3"/>
  <c r="C61" i="3"/>
  <c r="D61" i="3"/>
  <c r="G61" i="3"/>
  <c r="H61" i="3"/>
  <c r="A62" i="3"/>
  <c r="B62" i="3"/>
  <c r="C62" i="3"/>
  <c r="E62" i="3"/>
  <c r="D62" i="3"/>
  <c r="G62" i="3"/>
  <c r="H62" i="3"/>
  <c r="A63" i="3"/>
  <c r="D63" i="3"/>
  <c r="G63" i="3"/>
  <c r="C63" i="3"/>
  <c r="E63" i="3"/>
  <c r="H63" i="3"/>
  <c r="B63" i="3"/>
  <c r="A64" i="3"/>
  <c r="D64" i="3"/>
  <c r="G64" i="3"/>
  <c r="C64" i="3"/>
  <c r="E64" i="3"/>
  <c r="H64" i="3"/>
  <c r="B64" i="3"/>
  <c r="A65" i="3"/>
  <c r="D65" i="3"/>
  <c r="G65" i="3"/>
  <c r="C65" i="3"/>
  <c r="H65" i="3"/>
  <c r="B65" i="3"/>
  <c r="A66" i="3"/>
  <c r="B66" i="3"/>
  <c r="D66" i="3"/>
  <c r="G66" i="3"/>
  <c r="C66" i="3"/>
  <c r="E66" i="3"/>
  <c r="H66" i="3"/>
  <c r="A67" i="3"/>
  <c r="B67" i="3"/>
  <c r="D67" i="3"/>
  <c r="G67" i="3"/>
  <c r="C67" i="3"/>
  <c r="E67" i="3"/>
  <c r="H67" i="3"/>
  <c r="A68" i="3"/>
  <c r="D68" i="3"/>
  <c r="G68" i="3"/>
  <c r="C68" i="3"/>
  <c r="E68" i="3"/>
  <c r="H68" i="3"/>
  <c r="B68" i="3"/>
  <c r="A69" i="3"/>
  <c r="C69" i="3"/>
  <c r="D69" i="3"/>
  <c r="G69" i="3"/>
  <c r="H69" i="3"/>
  <c r="B69" i="3"/>
  <c r="A70" i="3"/>
  <c r="D70" i="3"/>
  <c r="G70" i="3"/>
  <c r="C70" i="3"/>
  <c r="E70" i="3"/>
  <c r="H70" i="3"/>
  <c r="B70" i="3"/>
  <c r="A71" i="3"/>
  <c r="B71" i="3"/>
  <c r="D71" i="3"/>
  <c r="G71" i="3"/>
  <c r="C71" i="3"/>
  <c r="E71" i="3"/>
  <c r="H71" i="3"/>
  <c r="A72" i="3"/>
  <c r="B72" i="3"/>
  <c r="C72" i="3"/>
  <c r="E72" i="3"/>
  <c r="D72" i="3"/>
  <c r="G72" i="3"/>
  <c r="H72" i="3"/>
  <c r="A73" i="3"/>
  <c r="C73" i="3"/>
  <c r="D73" i="3"/>
  <c r="G73" i="3"/>
  <c r="H73" i="3"/>
  <c r="B73" i="3"/>
  <c r="A74" i="3"/>
  <c r="B74" i="3"/>
  <c r="C74" i="3"/>
  <c r="D74" i="3"/>
  <c r="E74" i="3"/>
  <c r="G74" i="3"/>
  <c r="H74" i="3"/>
  <c r="A75" i="3"/>
  <c r="B75" i="3"/>
  <c r="D75" i="3"/>
  <c r="G75" i="3"/>
  <c r="C75" i="3"/>
  <c r="E75" i="3"/>
  <c r="H75" i="3"/>
  <c r="A76" i="3"/>
  <c r="D76" i="3"/>
  <c r="G76" i="3"/>
  <c r="C76" i="3"/>
  <c r="E76" i="3"/>
  <c r="H76" i="3"/>
  <c r="B76" i="3"/>
  <c r="A77" i="3"/>
  <c r="C77" i="3"/>
  <c r="D77" i="3"/>
  <c r="G77" i="3"/>
  <c r="H77" i="3"/>
  <c r="B77" i="3"/>
  <c r="A78" i="3"/>
  <c r="D78" i="3"/>
  <c r="G78" i="3"/>
  <c r="C78" i="3"/>
  <c r="E78" i="3"/>
  <c r="H78" i="3"/>
  <c r="B78" i="3"/>
  <c r="A79" i="3"/>
  <c r="B79" i="3"/>
  <c r="D79" i="3"/>
  <c r="G79" i="3"/>
  <c r="C79" i="3"/>
  <c r="E79" i="3"/>
  <c r="H79" i="3"/>
  <c r="A80" i="3"/>
  <c r="B80" i="3"/>
  <c r="C80" i="3"/>
  <c r="E80" i="3"/>
  <c r="D80" i="3"/>
  <c r="G80" i="3"/>
  <c r="H80" i="3"/>
  <c r="A81" i="3"/>
  <c r="C81" i="3"/>
  <c r="E81" i="3"/>
  <c r="D81" i="3"/>
  <c r="G81" i="3"/>
  <c r="H81" i="3"/>
  <c r="B81" i="3"/>
  <c r="A82" i="3"/>
  <c r="B82" i="3"/>
  <c r="C82" i="3"/>
  <c r="D82" i="3"/>
  <c r="E82" i="3"/>
  <c r="G82" i="3"/>
  <c r="H82" i="3"/>
  <c r="A83" i="3"/>
  <c r="B83" i="3"/>
  <c r="D83" i="3"/>
  <c r="G83" i="3"/>
  <c r="C83" i="3"/>
  <c r="E83" i="3"/>
  <c r="H83" i="3"/>
  <c r="A84" i="3"/>
  <c r="D84" i="3"/>
  <c r="G84" i="3"/>
  <c r="C84" i="3"/>
  <c r="E84" i="3"/>
  <c r="H84" i="3"/>
  <c r="B84" i="3"/>
  <c r="A85" i="3"/>
  <c r="C85" i="3"/>
  <c r="E85" i="3"/>
  <c r="D85" i="3"/>
  <c r="G85" i="3"/>
  <c r="H85" i="3"/>
  <c r="B85" i="3"/>
  <c r="A86" i="3"/>
  <c r="D86" i="3"/>
  <c r="G86" i="3"/>
  <c r="C86" i="3"/>
  <c r="E86" i="3"/>
  <c r="H86" i="3"/>
  <c r="B86" i="3"/>
  <c r="A87" i="3"/>
  <c r="B87" i="3"/>
  <c r="D87" i="3"/>
  <c r="G87" i="3"/>
  <c r="C87" i="3"/>
  <c r="E87" i="3"/>
  <c r="H87" i="3"/>
  <c r="A88" i="3"/>
  <c r="B88" i="3"/>
  <c r="C88" i="3"/>
  <c r="E88" i="3"/>
  <c r="D88" i="3"/>
  <c r="G88" i="3"/>
  <c r="H88" i="3"/>
  <c r="A89" i="3"/>
  <c r="C89" i="3"/>
  <c r="E89" i="3"/>
  <c r="D89" i="3"/>
  <c r="G89" i="3"/>
  <c r="H89" i="3"/>
  <c r="B89" i="3"/>
  <c r="A90" i="3"/>
  <c r="B90" i="3"/>
  <c r="C90" i="3"/>
  <c r="D90" i="3"/>
  <c r="E90" i="3"/>
  <c r="G90" i="3"/>
  <c r="H90" i="3"/>
  <c r="A91" i="3"/>
  <c r="B91" i="3"/>
  <c r="D91" i="3"/>
  <c r="G91" i="3"/>
  <c r="C91" i="3"/>
  <c r="E91" i="3"/>
  <c r="H91" i="3"/>
  <c r="A92" i="3"/>
  <c r="D92" i="3"/>
  <c r="G92" i="3"/>
  <c r="C92" i="3"/>
  <c r="E92" i="3"/>
  <c r="H92" i="3"/>
  <c r="B92" i="3"/>
  <c r="A93" i="3"/>
  <c r="C93" i="3"/>
  <c r="E93" i="3"/>
  <c r="D93" i="3"/>
  <c r="G93" i="3"/>
  <c r="H93" i="3"/>
  <c r="B93" i="3"/>
  <c r="A94" i="3"/>
  <c r="D94" i="3"/>
  <c r="G94" i="3"/>
  <c r="C94" i="3"/>
  <c r="E94" i="3"/>
  <c r="H94" i="3"/>
  <c r="B94" i="3"/>
  <c r="A95" i="3"/>
  <c r="B95" i="3"/>
  <c r="D95" i="3"/>
  <c r="G95" i="3"/>
  <c r="C95" i="3"/>
  <c r="E95" i="3"/>
  <c r="H95" i="3"/>
  <c r="A96" i="3"/>
  <c r="B96" i="3"/>
  <c r="C96" i="3"/>
  <c r="E96" i="3"/>
  <c r="D96" i="3"/>
  <c r="G96" i="3"/>
  <c r="H96" i="3"/>
  <c r="A97" i="3"/>
  <c r="C97" i="3"/>
  <c r="E97" i="3"/>
  <c r="D97" i="3"/>
  <c r="G97" i="3"/>
  <c r="H97" i="3"/>
  <c r="B97" i="3"/>
  <c r="A98" i="3"/>
  <c r="B98" i="3"/>
  <c r="C98" i="3"/>
  <c r="D98" i="3"/>
  <c r="E98" i="3"/>
  <c r="G98" i="3"/>
  <c r="H98" i="3"/>
  <c r="A99" i="3"/>
  <c r="B99" i="3"/>
  <c r="D99" i="3"/>
  <c r="G99" i="3"/>
  <c r="C99" i="3"/>
  <c r="E99" i="3"/>
  <c r="H99" i="3"/>
  <c r="A100" i="3"/>
  <c r="D100" i="3"/>
  <c r="G100" i="3"/>
  <c r="C100" i="3"/>
  <c r="E100" i="3"/>
  <c r="H100" i="3"/>
  <c r="B100" i="3"/>
  <c r="A101" i="3"/>
  <c r="C101" i="3"/>
  <c r="E101" i="3"/>
  <c r="D101" i="3"/>
  <c r="G101" i="3"/>
  <c r="H101" i="3"/>
  <c r="B101" i="3"/>
  <c r="A102" i="3"/>
  <c r="D102" i="3"/>
  <c r="G102" i="3"/>
  <c r="C102" i="3"/>
  <c r="E102" i="3"/>
  <c r="H102" i="3"/>
  <c r="B102" i="3"/>
  <c r="A103" i="3"/>
  <c r="B103" i="3"/>
  <c r="D103" i="3"/>
  <c r="G103" i="3"/>
  <c r="C103" i="3"/>
  <c r="E103" i="3"/>
  <c r="H103" i="3"/>
  <c r="A104" i="3"/>
  <c r="B104" i="3"/>
  <c r="C104" i="3"/>
  <c r="E104" i="3"/>
  <c r="D104" i="3"/>
  <c r="G104" i="3"/>
  <c r="H104" i="3"/>
  <c r="A105" i="3"/>
  <c r="C105" i="3"/>
  <c r="E105" i="3"/>
  <c r="D105" i="3"/>
  <c r="G105" i="3"/>
  <c r="H105" i="3"/>
  <c r="B105" i="3"/>
  <c r="A106" i="3"/>
  <c r="B106" i="3"/>
  <c r="C106" i="3"/>
  <c r="D106" i="3"/>
  <c r="E106" i="3"/>
  <c r="G106" i="3"/>
  <c r="H106" i="3"/>
  <c r="A107" i="3"/>
  <c r="B107" i="3"/>
  <c r="D107" i="3"/>
  <c r="G107" i="3"/>
  <c r="C107" i="3"/>
  <c r="E107" i="3"/>
  <c r="H107" i="3"/>
  <c r="A108" i="3"/>
  <c r="D108" i="3"/>
  <c r="G108" i="3"/>
  <c r="C108" i="3"/>
  <c r="E108" i="3"/>
  <c r="H108" i="3"/>
  <c r="B108" i="3"/>
  <c r="A109" i="3"/>
  <c r="C109" i="3"/>
  <c r="E109" i="3"/>
  <c r="D109" i="3"/>
  <c r="G109" i="3"/>
  <c r="H109" i="3"/>
  <c r="B109" i="3"/>
  <c r="A110" i="3"/>
  <c r="D110" i="3"/>
  <c r="G110" i="3"/>
  <c r="C110" i="3"/>
  <c r="E110" i="3"/>
  <c r="H110" i="3"/>
  <c r="B110" i="3"/>
  <c r="A111" i="3"/>
  <c r="B111" i="3"/>
  <c r="D111" i="3"/>
  <c r="G111" i="3"/>
  <c r="C111" i="3"/>
  <c r="E111" i="3"/>
  <c r="H111" i="3"/>
  <c r="A112" i="3"/>
  <c r="B112" i="3"/>
  <c r="C112" i="3"/>
  <c r="E112" i="3"/>
  <c r="D112" i="3"/>
  <c r="G112" i="3"/>
  <c r="H112" i="3"/>
  <c r="A113" i="3"/>
  <c r="C113" i="3"/>
  <c r="E113" i="3"/>
  <c r="D113" i="3"/>
  <c r="G113" i="3"/>
  <c r="H113" i="3"/>
  <c r="B113" i="3"/>
  <c r="A114" i="3"/>
  <c r="B114" i="3"/>
  <c r="C114" i="3"/>
  <c r="D114" i="3"/>
  <c r="E114" i="3"/>
  <c r="G114" i="3"/>
  <c r="H114" i="3"/>
  <c r="A115" i="3"/>
  <c r="B115" i="3"/>
  <c r="D115" i="3"/>
  <c r="G115" i="3"/>
  <c r="C115" i="3"/>
  <c r="E115" i="3"/>
  <c r="H115" i="3"/>
  <c r="A116" i="3"/>
  <c r="D116" i="3"/>
  <c r="G116" i="3"/>
  <c r="C116" i="3"/>
  <c r="E116" i="3"/>
  <c r="H116" i="3"/>
  <c r="B116" i="3"/>
  <c r="A117" i="3"/>
  <c r="C117" i="3"/>
  <c r="E117" i="3"/>
  <c r="D117" i="3"/>
  <c r="G117" i="3"/>
  <c r="H117" i="3"/>
  <c r="B117" i="3"/>
  <c r="A118" i="3"/>
  <c r="D118" i="3"/>
  <c r="G118" i="3"/>
  <c r="C118" i="3"/>
  <c r="E118" i="3"/>
  <c r="H118" i="3"/>
  <c r="B118" i="3"/>
  <c r="A119" i="3"/>
  <c r="B119" i="3"/>
  <c r="D119" i="3"/>
  <c r="G119" i="3"/>
  <c r="C119" i="3"/>
  <c r="E119" i="3"/>
  <c r="H119" i="3"/>
  <c r="A120" i="3"/>
  <c r="B120" i="3"/>
  <c r="C120" i="3"/>
  <c r="E120" i="3"/>
  <c r="D120" i="3"/>
  <c r="G120" i="3"/>
  <c r="H120" i="3"/>
  <c r="A121" i="3"/>
  <c r="C121" i="3"/>
  <c r="D121" i="3"/>
  <c r="G121" i="3"/>
  <c r="H121" i="3"/>
  <c r="B121" i="3"/>
  <c r="A122" i="3"/>
  <c r="B122" i="3"/>
  <c r="C122" i="3"/>
  <c r="D122" i="3"/>
  <c r="G122" i="3"/>
  <c r="H122" i="3"/>
  <c r="A123" i="3"/>
  <c r="B123" i="3"/>
  <c r="D123" i="3"/>
  <c r="G123" i="3"/>
  <c r="C123" i="3"/>
  <c r="H123" i="3"/>
  <c r="A124" i="3"/>
  <c r="D124" i="3"/>
  <c r="G124" i="3"/>
  <c r="C124" i="3"/>
  <c r="E124" i="3"/>
  <c r="H124" i="3"/>
  <c r="B124" i="3"/>
  <c r="A125" i="3"/>
  <c r="C125" i="3"/>
  <c r="D125" i="3"/>
  <c r="G125" i="3"/>
  <c r="H125" i="3"/>
  <c r="B125" i="3"/>
  <c r="A126" i="3"/>
  <c r="D126" i="3"/>
  <c r="G126" i="3"/>
  <c r="C126" i="3"/>
  <c r="H126" i="3"/>
  <c r="B126" i="3"/>
  <c r="C7" i="1"/>
  <c r="E23" i="1"/>
  <c r="F23" i="1"/>
  <c r="C8" i="1"/>
  <c r="E28" i="1"/>
  <c r="F2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E125" i="3"/>
  <c r="E57" i="3"/>
  <c r="E24" i="1"/>
  <c r="F24" i="1"/>
  <c r="J56" i="1"/>
  <c r="E53" i="1"/>
  <c r="F53" i="1"/>
  <c r="J53" i="1"/>
  <c r="G50" i="1"/>
  <c r="I50" i="1"/>
  <c r="E49" i="1"/>
  <c r="F49" i="1"/>
  <c r="G49" i="1"/>
  <c r="I49" i="1"/>
  <c r="E45" i="1"/>
  <c r="F45" i="1"/>
  <c r="G45" i="1"/>
  <c r="I45" i="1"/>
  <c r="G42" i="1"/>
  <c r="I42" i="1"/>
  <c r="E41" i="1"/>
  <c r="F41" i="1"/>
  <c r="G41" i="1"/>
  <c r="I41" i="1"/>
  <c r="E37" i="1"/>
  <c r="F37" i="1"/>
  <c r="G37" i="1"/>
  <c r="N37" i="1"/>
  <c r="G34" i="1"/>
  <c r="I34" i="1"/>
  <c r="E33" i="1"/>
  <c r="F33" i="1"/>
  <c r="G33" i="1"/>
  <c r="I33" i="1"/>
  <c r="E29" i="1"/>
  <c r="F29" i="1"/>
  <c r="G29" i="1"/>
  <c r="I29" i="1"/>
  <c r="G26" i="1"/>
  <c r="I26" i="1"/>
  <c r="E25" i="1"/>
  <c r="F25" i="1"/>
  <c r="G25" i="1"/>
  <c r="I25" i="1"/>
  <c r="E52" i="1"/>
  <c r="F52" i="1"/>
  <c r="G52" i="1"/>
  <c r="N52" i="1"/>
  <c r="E40" i="1"/>
  <c r="F40" i="1"/>
  <c r="G40" i="1"/>
  <c r="I40" i="1"/>
  <c r="E32" i="1"/>
  <c r="F32" i="1"/>
  <c r="E56" i="1"/>
  <c r="F56" i="1"/>
  <c r="J54" i="1"/>
  <c r="E44" i="1"/>
  <c r="F44" i="1"/>
  <c r="G44" i="1"/>
  <c r="N44" i="1"/>
  <c r="E21" i="1"/>
  <c r="F21" i="1"/>
  <c r="E50" i="1"/>
  <c r="F50" i="1"/>
  <c r="E46" i="1"/>
  <c r="F46" i="1"/>
  <c r="G46" i="1"/>
  <c r="I46" i="1"/>
  <c r="G43" i="1"/>
  <c r="I43" i="1"/>
  <c r="E42" i="1"/>
  <c r="F42" i="1"/>
  <c r="E38" i="1"/>
  <c r="F38" i="1"/>
  <c r="G38" i="1"/>
  <c r="I38" i="1"/>
  <c r="E34" i="1"/>
  <c r="F34" i="1"/>
  <c r="E30" i="1"/>
  <c r="F30" i="1"/>
  <c r="G30" i="1"/>
  <c r="I30" i="1"/>
  <c r="E26" i="1"/>
  <c r="F26" i="1"/>
  <c r="G23" i="1"/>
  <c r="I23" i="1"/>
  <c r="E22" i="1"/>
  <c r="F22" i="1"/>
  <c r="G22" i="1"/>
  <c r="I22" i="1"/>
  <c r="C15" i="1"/>
  <c r="C18" i="1"/>
  <c r="G120" i="2"/>
  <c r="K120" i="2"/>
  <c r="G122" i="2"/>
  <c r="J122" i="2"/>
  <c r="E54" i="1"/>
  <c r="F54" i="1"/>
  <c r="E57" i="1"/>
  <c r="F57" i="1"/>
  <c r="J57" i="1"/>
  <c r="E51" i="1"/>
  <c r="F51" i="1"/>
  <c r="G51" i="1"/>
  <c r="I51" i="1"/>
  <c r="E47" i="1"/>
  <c r="F47" i="1"/>
  <c r="G47" i="1"/>
  <c r="N47" i="1"/>
  <c r="E43" i="1"/>
  <c r="F43" i="1"/>
  <c r="E39" i="1"/>
  <c r="F39" i="1"/>
  <c r="G39" i="1"/>
  <c r="I39" i="1"/>
  <c r="E35" i="1"/>
  <c r="F35" i="1"/>
  <c r="G35" i="1"/>
  <c r="I35" i="1"/>
  <c r="G32" i="1"/>
  <c r="I32" i="1"/>
  <c r="E31" i="1"/>
  <c r="F31" i="1"/>
  <c r="G31" i="1"/>
  <c r="I31" i="1"/>
  <c r="G28" i="1"/>
  <c r="I28" i="1"/>
  <c r="E27" i="1"/>
  <c r="F27" i="1"/>
  <c r="G27" i="1"/>
  <c r="I27" i="1"/>
  <c r="G24" i="1"/>
  <c r="I24" i="1"/>
  <c r="G121" i="2"/>
  <c r="J121" i="2"/>
  <c r="E54" i="3"/>
  <c r="G119" i="2"/>
  <c r="K119" i="2"/>
  <c r="E55" i="1"/>
  <c r="F55" i="1"/>
  <c r="J55" i="1"/>
  <c r="E48" i="1"/>
  <c r="F48" i="1"/>
  <c r="G48" i="1"/>
  <c r="N48" i="1"/>
  <c r="E36" i="1"/>
  <c r="F36" i="1"/>
  <c r="G36" i="1"/>
  <c r="I36" i="1"/>
  <c r="G118" i="2"/>
  <c r="K118" i="2"/>
  <c r="E124" i="2"/>
  <c r="F124" i="2"/>
  <c r="G124" i="2"/>
  <c r="K124" i="2"/>
  <c r="E138" i="2"/>
  <c r="F138" i="2"/>
  <c r="K138" i="2"/>
  <c r="E129" i="2"/>
  <c r="F129" i="2"/>
  <c r="J129" i="2"/>
  <c r="G123" i="2"/>
  <c r="E134" i="2"/>
  <c r="F134" i="2"/>
  <c r="G128" i="2"/>
  <c r="E126" i="2"/>
  <c r="E131" i="2"/>
  <c r="F131" i="2"/>
  <c r="G131" i="2"/>
  <c r="K131" i="2"/>
  <c r="G125" i="2"/>
  <c r="E123" i="2"/>
  <c r="F123" i="2"/>
  <c r="E136" i="2"/>
  <c r="F136" i="2"/>
  <c r="G136" i="2"/>
  <c r="K136" i="2"/>
  <c r="E128" i="2"/>
  <c r="F128" i="2"/>
  <c r="K128" i="2"/>
  <c r="K137" i="2"/>
  <c r="E133" i="2"/>
  <c r="E125" i="2"/>
  <c r="F125" i="2"/>
  <c r="J125" i="2"/>
  <c r="G137" i="2"/>
  <c r="E42" i="2"/>
  <c r="F42" i="2"/>
  <c r="G42" i="2"/>
  <c r="H42" i="2"/>
  <c r="E38" i="2"/>
  <c r="F38" i="2"/>
  <c r="G38" i="2"/>
  <c r="H38" i="2"/>
  <c r="E34" i="2"/>
  <c r="F34" i="2"/>
  <c r="G34" i="2"/>
  <c r="H34" i="2"/>
  <c r="E30" i="2"/>
  <c r="F30" i="2"/>
  <c r="G30" i="2"/>
  <c r="H30" i="2"/>
  <c r="E26" i="2"/>
  <c r="F26" i="2"/>
  <c r="G26" i="2"/>
  <c r="H26" i="2"/>
  <c r="E22" i="2"/>
  <c r="F22" i="2"/>
  <c r="G22" i="2"/>
  <c r="H22" i="2"/>
  <c r="E139" i="2"/>
  <c r="F139" i="2"/>
  <c r="G139" i="2"/>
  <c r="G132" i="2"/>
  <c r="E130" i="2"/>
  <c r="K139" i="2"/>
  <c r="G138" i="2"/>
  <c r="E135" i="2"/>
  <c r="E127" i="2"/>
  <c r="F127" i="2"/>
  <c r="G127" i="2"/>
  <c r="K127" i="2"/>
  <c r="E73" i="3"/>
  <c r="E61" i="3"/>
  <c r="F126" i="2"/>
  <c r="G126" i="2"/>
  <c r="E122" i="3"/>
  <c r="C11" i="1"/>
  <c r="C12" i="1"/>
  <c r="C16" i="1"/>
  <c r="D18" i="1"/>
  <c r="E126" i="3"/>
  <c r="F130" i="2"/>
  <c r="E51" i="3"/>
  <c r="E121" i="3"/>
  <c r="E69" i="3"/>
  <c r="E49" i="3"/>
  <c r="G129" i="2"/>
  <c r="E77" i="3"/>
  <c r="E65" i="3"/>
  <c r="J134" i="2"/>
  <c r="G134" i="2"/>
  <c r="F135" i="2"/>
  <c r="E55" i="3"/>
  <c r="F133" i="2"/>
  <c r="E53" i="3"/>
  <c r="K123" i="2"/>
  <c r="E50" i="3"/>
  <c r="E48" i="3"/>
  <c r="E123" i="3"/>
  <c r="J135" i="2"/>
  <c r="G135" i="2"/>
  <c r="J130" i="2"/>
  <c r="G130" i="2"/>
  <c r="O22" i="1"/>
  <c r="O26" i="1"/>
  <c r="O30" i="1"/>
  <c r="O42" i="1"/>
  <c r="O21" i="1"/>
  <c r="O25" i="1"/>
  <c r="O29" i="1"/>
  <c r="O33" i="1"/>
  <c r="O37" i="1"/>
  <c r="O41" i="1"/>
  <c r="O45" i="1"/>
  <c r="O49" i="1"/>
  <c r="O55" i="1"/>
  <c r="O24" i="1"/>
  <c r="O28" i="1"/>
  <c r="O32" i="1"/>
  <c r="O36" i="1"/>
  <c r="O40" i="1"/>
  <c r="O44" i="1"/>
  <c r="O48" i="1"/>
  <c r="O52" i="1"/>
  <c r="O34" i="1"/>
  <c r="O38" i="1"/>
  <c r="O50" i="1"/>
  <c r="O56" i="1"/>
  <c r="O53" i="1"/>
  <c r="O57" i="1"/>
  <c r="O46" i="1"/>
  <c r="O23" i="1"/>
  <c r="O27" i="1"/>
  <c r="O31" i="1"/>
  <c r="O35" i="1"/>
  <c r="O39" i="1"/>
  <c r="O43" i="1"/>
  <c r="O47" i="1"/>
  <c r="O51" i="1"/>
  <c r="O54" i="1"/>
  <c r="J133" i="2"/>
  <c r="G133" i="2"/>
  <c r="K126" i="2"/>
  <c r="G141" i="2" l="1"/>
  <c r="K141" i="2"/>
  <c r="G140" i="2"/>
  <c r="K140" i="2"/>
  <c r="C12" i="2"/>
  <c r="C11" i="2"/>
  <c r="O141" i="2" l="1"/>
  <c r="O140" i="2"/>
  <c r="O115" i="2"/>
  <c r="O90" i="2"/>
  <c r="O130" i="2"/>
  <c r="O105" i="2"/>
  <c r="O96" i="2"/>
  <c r="O129" i="2"/>
  <c r="O103" i="2"/>
  <c r="O86" i="2"/>
  <c r="O122" i="2"/>
  <c r="O101" i="2"/>
  <c r="O88" i="2"/>
  <c r="O134" i="2"/>
  <c r="O111" i="2"/>
  <c r="O127" i="2"/>
  <c r="O120" i="2"/>
  <c r="O97" i="2"/>
  <c r="O131" i="2"/>
  <c r="O121" i="2"/>
  <c r="O107" i="2"/>
  <c r="C15" i="2"/>
  <c r="C18" i="2" s="1"/>
  <c r="O106" i="2"/>
  <c r="O93" i="2"/>
  <c r="O123" i="2"/>
  <c r="O116" i="2"/>
  <c r="O99" i="2"/>
  <c r="O135" i="2"/>
  <c r="O114" i="2"/>
  <c r="O89" i="2"/>
  <c r="O119" i="2"/>
  <c r="O112" i="2"/>
  <c r="O95" i="2"/>
  <c r="O137" i="2"/>
  <c r="O110" i="2"/>
  <c r="O125" i="2"/>
  <c r="O136" i="2"/>
  <c r="O108" i="2"/>
  <c r="O91" i="2"/>
  <c r="O132" i="2"/>
  <c r="O102" i="2"/>
  <c r="O139" i="2"/>
  <c r="O109" i="2"/>
  <c r="O104" i="2"/>
  <c r="O87" i="2"/>
  <c r="O124" i="2"/>
  <c r="O98" i="2"/>
  <c r="O133" i="2"/>
  <c r="O128" i="2"/>
  <c r="O92" i="2"/>
  <c r="O138" i="2"/>
  <c r="O118" i="2"/>
  <c r="O94" i="2"/>
  <c r="O117" i="2"/>
  <c r="O113" i="2"/>
  <c r="O100" i="2"/>
  <c r="O126" i="2"/>
  <c r="C16" i="2"/>
  <c r="D18" i="2" s="1"/>
  <c r="F18" i="2" l="1"/>
  <c r="F19" i="2" s="1"/>
</calcChain>
</file>

<file path=xl/sharedStrings.xml><?xml version="1.0" encoding="utf-8"?>
<sst xmlns="http://schemas.openxmlformats.org/spreadsheetml/2006/main" count="1419" uniqueCount="506">
  <si>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</si>
  <si>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</si>
  <si>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</si>
  <si>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</si>
  <si>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</si>
  <si>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</si>
  <si>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</si>
  <si>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</si>
  <si>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</si>
  <si>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</si>
  <si>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</si>
  <si>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</si>
  <si>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</si>
  <si>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</si>
  <si>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</si>
  <si>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</si>
  <si>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</si>
  <si>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</si>
  <si>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</si>
  <si>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</si>
  <si>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</si>
  <si>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</si>
  <si>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</si>
  <si>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</si>
  <si>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</si>
  <si>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</si>
  <si>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</si>
  <si>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</si>
  <si>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</si>
  <si>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</si>
  <si>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</si>
  <si>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</si>
  <si>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</si>
  <si>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V342 Her</t>
  </si>
  <si>
    <t>Locher K</t>
  </si>
  <si>
    <t>BBSAG Bull.27</t>
  </si>
  <si>
    <t>B</t>
  </si>
  <si>
    <t>v</t>
  </si>
  <si>
    <t>Diethelm R</t>
  </si>
  <si>
    <t>BBSAG Bull.28</t>
  </si>
  <si>
    <t>Peter H</t>
  </si>
  <si>
    <t>BBSAG Bull.29</t>
  </si>
  <si>
    <t>BBSAG Bull.30</t>
  </si>
  <si>
    <t>BBSAG Bull.38</t>
  </si>
  <si>
    <t>BBSAG Bull.71</t>
  </si>
  <si>
    <t>Wils P</t>
  </si>
  <si>
    <t>BBSAG Bull.73</t>
  </si>
  <si>
    <t>Germann R</t>
  </si>
  <si>
    <t>BBSAG Bull.74</t>
  </si>
  <si>
    <t>phe</t>
  </si>
  <si>
    <t>BBSAG Bull.77</t>
  </si>
  <si>
    <t>BBSAG Bull.78</t>
  </si>
  <si>
    <t>BBSAG Bull.89</t>
  </si>
  <si>
    <t>BBSAG Bull.92</t>
  </si>
  <si>
    <t>BBSAG Bull.93</t>
  </si>
  <si>
    <t>pg</t>
  </si>
  <si>
    <t>BAV-M 56</t>
  </si>
  <si>
    <t>K</t>
  </si>
  <si>
    <t>BBSAG Bull.95</t>
  </si>
  <si>
    <t>BBSAG Bull.96</t>
  </si>
  <si>
    <t>S pg</t>
  </si>
  <si>
    <t>BAV-M 60</t>
  </si>
  <si>
    <t>BBSAG Bull.98</t>
  </si>
  <si>
    <t>BBSAG Bull.99</t>
  </si>
  <si>
    <t>phe  B</t>
  </si>
  <si>
    <t>BAV-M 62</t>
  </si>
  <si>
    <t>phe  V</t>
  </si>
  <si>
    <t>BBSAG Bull.101</t>
  </si>
  <si>
    <t>BBSAG Bull.102</t>
  </si>
  <si>
    <t>BRNO 31</t>
  </si>
  <si>
    <t>BBSAG</t>
  </si>
  <si>
    <t>IBVS 5287</t>
  </si>
  <si>
    <t>I</t>
  </si>
  <si>
    <t>IBVS 5027</t>
  </si>
  <si>
    <t>II</t>
  </si>
  <si>
    <t>IBVS</t>
  </si>
  <si>
    <t>IBVS 5296</t>
  </si>
  <si>
    <t># of data points:</t>
  </si>
  <si>
    <t>EB/SD: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</si>
  <si>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</si>
  <si>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</si>
  <si>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</si>
  <si>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</si>
  <si>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</si>
  <si>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</si>
  <si>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</si>
  <si>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OEJV 0094</t>
  </si>
  <si>
    <t>Add cycle</t>
  </si>
  <si>
    <t>Old Cycle</t>
  </si>
  <si>
    <t>IBVS 6010</t>
  </si>
  <si>
    <t>JAVSO..41..122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</si>
  <si>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</si>
  <si>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</si>
  <si>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</si>
  <si>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</si>
  <si>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</si>
  <si>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</si>
  <si>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</si>
  <si>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</si>
  <si>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</si>
  <si>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</si>
  <si>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</si>
  <si>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</si>
  <si>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</si>
  <si>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</si>
  <si>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</si>
  <si>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2430132.497 </t>
  </si>
  <si>
    <t> 17.05.1941 23:55 </t>
  </si>
  <si>
    <t> 0.002 </t>
  </si>
  <si>
    <t>P </t>
  </si>
  <si>
    <t> H.Busch </t>
  </si>
  <si>
    <t> HABZ 8 </t>
  </si>
  <si>
    <t>2430757.668 </t>
  </si>
  <si>
    <t> 02.02.1943 04:01 </t>
  </si>
  <si>
    <t> 0.003 </t>
  </si>
  <si>
    <t>2430960.367 </t>
  </si>
  <si>
    <t> 23.08.1943 20:48 </t>
  </si>
  <si>
    <t> -0.009 </t>
  </si>
  <si>
    <t>2433062.441 </t>
  </si>
  <si>
    <t> 25.05.1949 22:35 </t>
  </si>
  <si>
    <t> -0.005 </t>
  </si>
  <si>
    <t> Y.T.Kapko </t>
  </si>
  <si>
    <t> CLVO 39.47 </t>
  </si>
  <si>
    <t>2433068.408 </t>
  </si>
  <si>
    <t> 31.05.1949 21:47 </t>
  </si>
  <si>
    <t> -0.000 </t>
  </si>
  <si>
    <t>2433085.427 </t>
  </si>
  <si>
    <t> 17.06.1949 22:14 </t>
  </si>
  <si>
    <t> -0.016 </t>
  </si>
  <si>
    <t>2433091.400 </t>
  </si>
  <si>
    <t> 23.06.1949 21:36 </t>
  </si>
  <si>
    <t>2433177.404 </t>
  </si>
  <si>
    <t> 17.09.1949 21:41 </t>
  </si>
  <si>
    <t> -0.026 </t>
  </si>
  <si>
    <t>2433213.231 </t>
  </si>
  <si>
    <t> 23.10.1949 17:32 </t>
  </si>
  <si>
    <t> 0.029 </t>
  </si>
  <si>
    <t>2433412.540 </t>
  </si>
  <si>
    <t> 11.05.1950 00:57 </t>
  </si>
  <si>
    <t> 0.033 </t>
  </si>
  <si>
    <t>2433424.438 </t>
  </si>
  <si>
    <t> 22.05.1950 22:30 </t>
  </si>
  <si>
    <t> 0.007 </t>
  </si>
  <si>
    <t>2433436.376 </t>
  </si>
  <si>
    <t> 03.06.1950 21:01 </t>
  </si>
  <si>
    <t> 0.021 </t>
  </si>
  <si>
    <t>2433453.404 </t>
  </si>
  <si>
    <t> 20.06.1950 21:41 </t>
  </si>
  <si>
    <t> 0.014 </t>
  </si>
  <si>
    <t>2433470.399 </t>
  </si>
  <si>
    <t> 07.07.1950 21:34 </t>
  </si>
  <si>
    <t> B.A.Ustinov </t>
  </si>
  <si>
    <t> PZ 8.282 </t>
  </si>
  <si>
    <t>2433499.376 </t>
  </si>
  <si>
    <t> 05.08.1950 21:01 </t>
  </si>
  <si>
    <t> -0.008 </t>
  </si>
  <si>
    <t>2433516.464 </t>
  </si>
  <si>
    <t> 22.08.1950 23:08 </t>
  </si>
  <si>
    <t> 0.046 </t>
  </si>
  <si>
    <t>2433545.364 </t>
  </si>
  <si>
    <t> 20.09.1950 20:44 </t>
  </si>
  <si>
    <t> -0.013 </t>
  </si>
  <si>
    <t>2433557.281 </t>
  </si>
  <si>
    <t> 02.10.1950 18:44 </t>
  </si>
  <si>
    <t> -0.020 </t>
  </si>
  <si>
    <t>2433768.49 </t>
  </si>
  <si>
    <t> 01.05.1951 23:45 </t>
  </si>
  <si>
    <t> -0.04 </t>
  </si>
  <si>
    <t> W.Zessewitsch </t>
  </si>
  <si>
    <t> PZ 9.161 </t>
  </si>
  <si>
    <t>2433780.46 </t>
  </si>
  <si>
    <t> 13.05.1951 23:02 </t>
  </si>
  <si>
    <t> 0.01 </t>
  </si>
  <si>
    <t>2433792.392 </t>
  </si>
  <si>
    <t> 25.05.1951 21:24 </t>
  </si>
  <si>
    <t> 0.013 </t>
  </si>
  <si>
    <t>2433797.527 </t>
  </si>
  <si>
    <t> 31.05.1951 00:38 </t>
  </si>
  <si>
    <t> 0.038 </t>
  </si>
  <si>
    <t>2433821.37 </t>
  </si>
  <si>
    <t> 23.06.1951 20:52 </t>
  </si>
  <si>
    <t> 0.03 </t>
  </si>
  <si>
    <t>2433826.41 </t>
  </si>
  <si>
    <t> 28.06.1951 21:50 </t>
  </si>
  <si>
    <t>2433832.39 </t>
  </si>
  <si>
    <t> 04.07.1951 21:21 </t>
  </si>
  <si>
    <t> -0.02 </t>
  </si>
  <si>
    <t>2433843.481 </t>
  </si>
  <si>
    <t> 15.07.1951 23:32 </t>
  </si>
  <si>
    <t> -0.001 </t>
  </si>
  <si>
    <t>2433860.51 </t>
  </si>
  <si>
    <t> 02.08.1951 00:14 </t>
  </si>
  <si>
    <t> -0.01 </t>
  </si>
  <si>
    <t>2433861.38 </t>
  </si>
  <si>
    <t> 02.08.1951 21:07 </t>
  </si>
  <si>
    <t>2433867.35 </t>
  </si>
  <si>
    <t> 08.08.1951 20:24 </t>
  </si>
  <si>
    <t> 0.02 </t>
  </si>
  <si>
    <t>2433884.33 </t>
  </si>
  <si>
    <t> 25.08.1951 19:55 </t>
  </si>
  <si>
    <t>2433890.328 </t>
  </si>
  <si>
    <t> 31.08.1951 19:52 </t>
  </si>
  <si>
    <t> 0.000 </t>
  </si>
  <si>
    <t>2433901.36 </t>
  </si>
  <si>
    <t> 11.09.1951 20:38 </t>
  </si>
  <si>
    <t>2433902.28 </t>
  </si>
  <si>
    <t> 12.09.1951 18:43 </t>
  </si>
  <si>
    <t>2433948.22 </t>
  </si>
  <si>
    <t> 28.10.1951 17:16 </t>
  </si>
  <si>
    <t> -0.03 </t>
  </si>
  <si>
    <t>2434194.417 </t>
  </si>
  <si>
    <t> 30.06.1952 22:00 </t>
  </si>
  <si>
    <t> 0.022 </t>
  </si>
  <si>
    <t>2434281.311 </t>
  </si>
  <si>
    <t> 25.09.1952 19:27 </t>
  </si>
  <si>
    <t> 0.039 </t>
  </si>
  <si>
    <t>2434327.300 </t>
  </si>
  <si>
    <t> 10.11.1952 19:12 </t>
  </si>
  <si>
    <t> 0.035 </t>
  </si>
  <si>
    <t>2434510.384 </t>
  </si>
  <si>
    <t> 12.05.1953 21:12 </t>
  </si>
  <si>
    <t>2434527.410 </t>
  </si>
  <si>
    <t> 29.05.1953 21:50 </t>
  </si>
  <si>
    <t> -0.012 </t>
  </si>
  <si>
    <t>2434544.432 </t>
  </si>
  <si>
    <t> 15.06.1953 22:22 </t>
  </si>
  <si>
    <t> -0.024 </t>
  </si>
  <si>
    <t>2434573.415 </t>
  </si>
  <si>
    <t> 14.07.1953 21:57 </t>
  </si>
  <si>
    <t>2434637.313 </t>
  </si>
  <si>
    <t> 16.09.1953 19:30 </t>
  </si>
  <si>
    <t> 0.018 </t>
  </si>
  <si>
    <t>2434678.216 </t>
  </si>
  <si>
    <t> 27.10.1953 17:11 </t>
  </si>
  <si>
    <t>2434866.412 </t>
  </si>
  <si>
    <t> 03.05.1954 21:53 </t>
  </si>
  <si>
    <t>2434958.391 </t>
  </si>
  <si>
    <t> 03.08.1954 21:23 </t>
  </si>
  <si>
    <t> -0.006 </t>
  </si>
  <si>
    <t>2435016.266 </t>
  </si>
  <si>
    <t> 30.09.1954 18:23 </t>
  </si>
  <si>
    <t> -0.049 </t>
  </si>
  <si>
    <t>2435039.356 </t>
  </si>
  <si>
    <t> 23.10.1954 20:32 </t>
  </si>
  <si>
    <t> 0.045 </t>
  </si>
  <si>
    <t>2435396.221 </t>
  </si>
  <si>
    <t> 15.10.1955 17:18 </t>
  </si>
  <si>
    <t>2435401.252 </t>
  </si>
  <si>
    <t> 20.10.1955 18:02 </t>
  </si>
  <si>
    <t> -0.045 </t>
  </si>
  <si>
    <t>2435607.429 </t>
  </si>
  <si>
    <t> 13.05.1956 22:17 </t>
  </si>
  <si>
    <t>2435630.404 </t>
  </si>
  <si>
    <t> 05.06.1956 21:41 </t>
  </si>
  <si>
    <t>2435670.412 </t>
  </si>
  <si>
    <t> 15.07.1956 21:53 </t>
  </si>
  <si>
    <t> -0.031 </t>
  </si>
  <si>
    <t>2435693.440 </t>
  </si>
  <si>
    <t> 07.08.1956 22:33 </t>
  </si>
  <si>
    <t>V </t>
  </si>
  <si>
    <t> AC 174.17 </t>
  </si>
  <si>
    <t>2435740.290 </t>
  </si>
  <si>
    <t> 23.09.1956 18:57 </t>
  </si>
  <si>
    <t> 0.005 </t>
  </si>
  <si>
    <t>2435746.270 </t>
  </si>
  <si>
    <t> 29.09.1956 18:28 </t>
  </si>
  <si>
    <t> 0.023 </t>
  </si>
  <si>
    <t>2436009.420 </t>
  </si>
  <si>
    <t> 19.06.1957 22:04 </t>
  </si>
  <si>
    <t>2436015.368 </t>
  </si>
  <si>
    <t> 25.06.1957 20:49 </t>
  </si>
  <si>
    <t>2436038.400 </t>
  </si>
  <si>
    <t> 18.07.1957 21:36 </t>
  </si>
  <si>
    <t> 0.009 </t>
  </si>
  <si>
    <t>2436084.347 </t>
  </si>
  <si>
    <t> 02.09.1957 20:19 </t>
  </si>
  <si>
    <t> -0.037 </t>
  </si>
  <si>
    <t>2436125.291 </t>
  </si>
  <si>
    <t> 13.10.1957 18:59 </t>
  </si>
  <si>
    <t> 0.024 </t>
  </si>
  <si>
    <t>2436131.254 </t>
  </si>
  <si>
    <t> 19.10.1957 18:05 </t>
  </si>
  <si>
    <t> 0.025 </t>
  </si>
  <si>
    <t>2436318.597 </t>
  </si>
  <si>
    <t> 25.04.1958 02:19 </t>
  </si>
  <si>
    <t> H.Huth </t>
  </si>
  <si>
    <t> MVS 2.124 </t>
  </si>
  <si>
    <t>2437731.647 </t>
  </si>
  <si>
    <t> 08.03.1962 03:31 </t>
  </si>
  <si>
    <t> 0.017 </t>
  </si>
  <si>
    <t>2437824.449 </t>
  </si>
  <si>
    <t> 08.06.1962 22:46 </t>
  </si>
  <si>
    <t> -0.019 </t>
  </si>
  <si>
    <t>2437911.371 </t>
  </si>
  <si>
    <t> 03.09.1962 20:54 </t>
  </si>
  <si>
    <t> 0.026 </t>
  </si>
  <si>
    <t>2437940.290 </t>
  </si>
  <si>
    <t> 02.10.1962 18:57 </t>
  </si>
  <si>
    <t> -0.014 </t>
  </si>
  <si>
    <t>2442884.594 </t>
  </si>
  <si>
    <t> 16.04.1976 02:15 </t>
  </si>
  <si>
    <t> -0.002 </t>
  </si>
  <si>
    <t> K.Locher </t>
  </si>
  <si>
    <t> BBS 27 </t>
  </si>
  <si>
    <t>2442937.413 </t>
  </si>
  <si>
    <t> 07.06.1976 21:54 </t>
  </si>
  <si>
    <t> R.Diethelm </t>
  </si>
  <si>
    <t> BBS 28 </t>
  </si>
  <si>
    <t>2442948.459 </t>
  </si>
  <si>
    <t> 18.06.1976 23:00 </t>
  </si>
  <si>
    <t> -0.017 </t>
  </si>
  <si>
    <t> H.Peter </t>
  </si>
  <si>
    <t>2443011.482 </t>
  </si>
  <si>
    <t> 20.08.1976 23:34 </t>
  </si>
  <si>
    <t> -0.022 </t>
  </si>
  <si>
    <t> BBS 29 </t>
  </si>
  <si>
    <t>2443029.379 </t>
  </si>
  <si>
    <t> 07.09.1976 21:05 </t>
  </si>
  <si>
    <t> -0.011 </t>
  </si>
  <si>
    <t> BBS 30 </t>
  </si>
  <si>
    <t>2443741.427 </t>
  </si>
  <si>
    <t> 20.08.1978 22:14 </t>
  </si>
  <si>
    <t> -0.010 </t>
  </si>
  <si>
    <t> BBS 38 </t>
  </si>
  <si>
    <t>2445773.662 </t>
  </si>
  <si>
    <t> 14.03.1984 03:53 </t>
  </si>
  <si>
    <t> BBS 71 </t>
  </si>
  <si>
    <t>2445889.495 </t>
  </si>
  <si>
    <t> 07.07.1984 23:52 </t>
  </si>
  <si>
    <t> P.Wils </t>
  </si>
  <si>
    <t> BBS 73 </t>
  </si>
  <si>
    <t>2445988.287 </t>
  </si>
  <si>
    <t> 14.10.1984 18:53 </t>
  </si>
  <si>
    <t> R.Germann </t>
  </si>
  <si>
    <t> BBS 74 </t>
  </si>
  <si>
    <t>2446210.584 </t>
  </si>
  <si>
    <t> 25.05.1985 02:00 </t>
  </si>
  <si>
    <t> -0.018 </t>
  </si>
  <si>
    <t>E </t>
  </si>
  <si>
    <t>?</t>
  </si>
  <si>
    <t> BBS 77 </t>
  </si>
  <si>
    <t>2446350.270 </t>
  </si>
  <si>
    <t> 11.10.1985 18:28 </t>
  </si>
  <si>
    <t> BBS 78 </t>
  </si>
  <si>
    <t>2447383.425 </t>
  </si>
  <si>
    <t> 09.08.1988 22:12 </t>
  </si>
  <si>
    <t> BBS 89 </t>
  </si>
  <si>
    <t>2447389.378 </t>
  </si>
  <si>
    <t> 15.08.1988 21:04 </t>
  </si>
  <si>
    <t>2447762.455 </t>
  </si>
  <si>
    <t> 23.08.1989 22:55 </t>
  </si>
  <si>
    <t> 0.001 </t>
  </si>
  <si>
    <t> BBS 92 </t>
  </si>
  <si>
    <t>2447838.228 </t>
  </si>
  <si>
    <t> 07.11.1989 17:28 </t>
  </si>
  <si>
    <t> -0.030 </t>
  </si>
  <si>
    <t> BBS 93 </t>
  </si>
  <si>
    <t>2447968.552 </t>
  </si>
  <si>
    <t> 18.03.1990 01:14 </t>
  </si>
  <si>
    <t> -0.021 </t>
  </si>
  <si>
    <t> Moschner&amp; Kleikamp </t>
  </si>
  <si>
    <t>BAVM 56 </t>
  </si>
  <si>
    <t>2448014.555 </t>
  </si>
  <si>
    <t> 03.05.1990 01:19 </t>
  </si>
  <si>
    <t> BBS 95 </t>
  </si>
  <si>
    <t>2448061.416 </t>
  </si>
  <si>
    <t> 18.06.1990 21:59 </t>
  </si>
  <si>
    <t>2448084.394 </t>
  </si>
  <si>
    <t> 11.07.1990 21:27 </t>
  </si>
  <si>
    <t> BBS 96 </t>
  </si>
  <si>
    <t>2448107.391 </t>
  </si>
  <si>
    <t> 03.08.1990 21:23 </t>
  </si>
  <si>
    <t>2448107.406 </t>
  </si>
  <si>
    <t> 03.08.1990 21:44 </t>
  </si>
  <si>
    <t>2448176.378 </t>
  </si>
  <si>
    <t> 11.10.1990 21:04 </t>
  </si>
  <si>
    <t>2448362.482 </t>
  </si>
  <si>
    <t> 15.04.1991 23:34 </t>
  </si>
  <si>
    <t> P.Frank </t>
  </si>
  <si>
    <t>BAVM 60 </t>
  </si>
  <si>
    <t>2448480.442 </t>
  </si>
  <si>
    <t> 11.08.1991 22:36 </t>
  </si>
  <si>
    <t> BBS 98 </t>
  </si>
  <si>
    <t>2448538.381 </t>
  </si>
  <si>
    <t> 08.10.1991 21:08 </t>
  </si>
  <si>
    <t> BBS 99 </t>
  </si>
  <si>
    <t>2448773.4572 </t>
  </si>
  <si>
    <t> 30.05.1992 22:58 </t>
  </si>
  <si>
    <t> -0.0004 </t>
  </si>
  <si>
    <t> F.Agerer </t>
  </si>
  <si>
    <t>BAVM 62 </t>
  </si>
  <si>
    <t>2448773.4577 </t>
  </si>
  <si>
    <t> 30.05.1992 22:59 </t>
  </si>
  <si>
    <t> 0.0001 </t>
  </si>
  <si>
    <t>B;V</t>
  </si>
  <si>
    <t>2448819.460 </t>
  </si>
  <si>
    <t> 15.07.1992 23:02 </t>
  </si>
  <si>
    <t> BBS 101 </t>
  </si>
  <si>
    <t>2448871.401 </t>
  </si>
  <si>
    <t> 05.09.1992 21:37 </t>
  </si>
  <si>
    <t> BBS 102 </t>
  </si>
  <si>
    <t>2448883.336 </t>
  </si>
  <si>
    <t> 17.09.1992 20:03 </t>
  </si>
  <si>
    <t>2449554.478 </t>
  </si>
  <si>
    <t> 20.07.1994 23:28 </t>
  </si>
  <si>
    <t> M.Vrastak </t>
  </si>
  <si>
    <t> BRNO 31 </t>
  </si>
  <si>
    <t>2451275.8470 </t>
  </si>
  <si>
    <t> 07.04.1999 08:19 </t>
  </si>
  <si>
    <t> 0.0067 </t>
  </si>
  <si>
    <t>IBVS 5027 </t>
  </si>
  <si>
    <t>2451295.866 </t>
  </si>
  <si>
    <t> 27.04.1999 08:47 </t>
  </si>
  <si>
    <t> 0.010 </t>
  </si>
  <si>
    <t>2451657.4195 </t>
  </si>
  <si>
    <t> 22.04.2000 22:04 </t>
  </si>
  <si>
    <t> 0.0041 </t>
  </si>
  <si>
    <t>G</t>
  </si>
  <si>
    <t> M.Zejda </t>
  </si>
  <si>
    <t>IBVS 5287 </t>
  </si>
  <si>
    <t>2452053.4754 </t>
  </si>
  <si>
    <t> 23.05.2001 23:24 </t>
  </si>
  <si>
    <t> 0.0056 </t>
  </si>
  <si>
    <t>o</t>
  </si>
  <si>
    <t>BAVM 152 </t>
  </si>
  <si>
    <t>2452119.499 </t>
  </si>
  <si>
    <t> 28.07.2001 23:58 </t>
  </si>
  <si>
    <t> 0.020 </t>
  </si>
  <si>
    <t>2452353.2832 </t>
  </si>
  <si>
    <t> 19.03.2002 18:47 </t>
  </si>
  <si>
    <t> 0.0044 </t>
  </si>
  <si>
    <t> Nakajima </t>
  </si>
  <si>
    <t>VSB 40 </t>
  </si>
  <si>
    <t>2453305.5260 </t>
  </si>
  <si>
    <t> 27.10.2004 00:37 </t>
  </si>
  <si>
    <t> 0.0131 </t>
  </si>
  <si>
    <t>C </t>
  </si>
  <si>
    <t> S.Dvorak </t>
  </si>
  <si>
    <t> JAAVSO 41;122 </t>
  </si>
  <si>
    <t>2454282.4613 </t>
  </si>
  <si>
    <t> 30.06.2007 23:04 </t>
  </si>
  <si>
    <t> 0.0140 </t>
  </si>
  <si>
    <t>-I</t>
  </si>
  <si>
    <t>BAVM 186 </t>
  </si>
  <si>
    <t>2454317.3829 </t>
  </si>
  <si>
    <t> 04.08.2007 21:11 </t>
  </si>
  <si>
    <t>21866</t>
  </si>
  <si>
    <t> 0.0147 </t>
  </si>
  <si>
    <t> F.Walter </t>
  </si>
  <si>
    <t>BAVM 193 </t>
  </si>
  <si>
    <t>2454516.6832 </t>
  </si>
  <si>
    <t> 20.02.2008 04:23 </t>
  </si>
  <si>
    <t>22100</t>
  </si>
  <si>
    <t> 0.0102 </t>
  </si>
  <si>
    <t> Moschner &amp; Frank </t>
  </si>
  <si>
    <t>BAVM 212 </t>
  </si>
  <si>
    <t>2454647.4288 </t>
  </si>
  <si>
    <t> 29.06.2008 22:17 </t>
  </si>
  <si>
    <t>22253.5</t>
  </si>
  <si>
    <t> 0.0152 </t>
  </si>
  <si>
    <t>R</t>
  </si>
  <si>
    <t> R.Ehrenberger </t>
  </si>
  <si>
    <t>OEJV 0094 </t>
  </si>
  <si>
    <t>2455379.4936 </t>
  </si>
  <si>
    <t> 01.07.2010 23:50 </t>
  </si>
  <si>
    <t>23113</t>
  </si>
  <si>
    <t> 0.0181 </t>
  </si>
  <si>
    <t>BAVM 215 </t>
  </si>
  <si>
    <t>2455396.5291 </t>
  </si>
  <si>
    <t> 19.07.2010 00:41 </t>
  </si>
  <si>
    <t>23133</t>
  </si>
  <si>
    <t> 0.0190 </t>
  </si>
  <si>
    <t>2455689.5248 </t>
  </si>
  <si>
    <t> 08.05.2011 00:35 </t>
  </si>
  <si>
    <t>23477</t>
  </si>
  <si>
    <t> 0.0196 </t>
  </si>
  <si>
    <t>-U;-I</t>
  </si>
  <si>
    <t> M.&amp; K.Rätz </t>
  </si>
  <si>
    <t>BAVM 225 </t>
  </si>
  <si>
    <t>2455758.5173 </t>
  </si>
  <si>
    <t> 16.07.2011 00:24 </t>
  </si>
  <si>
    <t>23558</t>
  </si>
  <si>
    <t> 0.0220 </t>
  </si>
  <si>
    <t>BAVM 220 </t>
  </si>
  <si>
    <t>2455776.4026 </t>
  </si>
  <si>
    <t> 02.08.2011 21:39 </t>
  </si>
  <si>
    <t>23579</t>
  </si>
  <si>
    <t> 0.0209 </t>
  </si>
  <si>
    <t>2456540.4044 </t>
  </si>
  <si>
    <t> 04.09.2013 21:42 </t>
  </si>
  <si>
    <t>24476</t>
  </si>
  <si>
    <t>BAVM 234 </t>
  </si>
  <si>
    <t>2456841.4948 </t>
  </si>
  <si>
    <t> 02.07.2014 23:52 </t>
  </si>
  <si>
    <t>24829.5</t>
  </si>
  <si>
    <t> 0.0248 </t>
  </si>
  <si>
    <t>BAVM 238 </t>
  </si>
  <si>
    <t>2457203.4916 </t>
  </si>
  <si>
    <t> 29.06.2015 23:47 </t>
  </si>
  <si>
    <t>25254.5</t>
  </si>
  <si>
    <t> 0.0363 </t>
  </si>
  <si>
    <t>BAVM 241 (=IBVS 6157) </t>
  </si>
  <si>
    <t>IBVS 6157</t>
  </si>
  <si>
    <t>JBAV, 60</t>
  </si>
  <si>
    <t>VSB, 108</t>
  </si>
  <si>
    <t>V0342 Her / GSC 02097-00407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</si>
</sst>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6" fillId="0" borderId="0" xfId="43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 Her - O-C Diagr.</a:t>
            </a:r>
          </a:p>
        </c:rich>
      </c:tx>
      <c:layout>
        <c:manualLayout>
          <c:xMode val="edge"/>
          <c:yMode val="edge"/>
          <c:x val="0.349091290861369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769252958613219"/>
          <c:w val="0.7836370593368779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2.1699999961128924E-3</c:v>
                </c:pt>
                <c:pt idx="1">
                  <c:v>3.3499999990453944E-3</c:v>
                </c:pt>
                <c:pt idx="2">
                  <c:v>-9.3900000028952491E-3</c:v>
                </c:pt>
                <c:pt idx="3">
                  <c:v>-5.0300000002607703E-3</c:v>
                </c:pt>
                <c:pt idx="4">
                  <c:v>-1.3999999646330252E-4</c:v>
                </c:pt>
                <c:pt idx="5">
                  <c:v>-1.5739999995275866E-2</c:v>
                </c:pt>
                <c:pt idx="6">
                  <c:v>-4.8499999975319952E-3</c:v>
                </c:pt>
                <c:pt idx="7">
                  <c:v>-2.5580000001355074E-2</c:v>
                </c:pt>
                <c:pt idx="8">
                  <c:v>2.8760000001057051E-2</c:v>
                </c:pt>
                <c:pt idx="9">
                  <c:v>3.2939999997324776E-2</c:v>
                </c:pt>
                <c:pt idx="10">
                  <c:v>6.7199999975855462E-3</c:v>
                </c:pt>
                <c:pt idx="11">
                  <c:v>2.0499999991443474E-2</c:v>
                </c:pt>
                <c:pt idx="12">
                  <c:v>1.389999999810243E-2</c:v>
                </c:pt>
                <c:pt idx="13">
                  <c:v>-2.5700000005599577E-2</c:v>
                </c:pt>
                <c:pt idx="14">
                  <c:v>-7.5200000064796768E-3</c:v>
                </c:pt>
                <c:pt idx="15">
                  <c:v>4.5879999997850973E-2</c:v>
                </c:pt>
                <c:pt idx="16">
                  <c:v>-1.2940000000526197E-2</c:v>
                </c:pt>
                <c:pt idx="17">
                  <c:v>-2.0160000000032596E-2</c:v>
                </c:pt>
                <c:pt idx="18">
                  <c:v>-4.0200000003096648E-2</c:v>
                </c:pt>
                <c:pt idx="19">
                  <c:v>5.5799999972805381E-3</c:v>
                </c:pt>
                <c:pt idx="20">
                  <c:v>1.3359999997192062E-2</c:v>
                </c:pt>
                <c:pt idx="21">
                  <c:v>3.7980000000970904E-2</c:v>
                </c:pt>
                <c:pt idx="22">
                  <c:v>3.2540000000153668E-2</c:v>
                </c:pt>
                <c:pt idx="23">
                  <c:v>-3.7839999997231644E-2</c:v>
                </c:pt>
                <c:pt idx="24">
                  <c:v>-1.9950000001699664E-2</c:v>
                </c:pt>
                <c:pt idx="25">
                  <c:v>-1.4400000000023283E-3</c:v>
                </c:pt>
                <c:pt idx="26">
                  <c:v>-7.0400000040535815E-3</c:v>
                </c:pt>
                <c:pt idx="27">
                  <c:v>1.1229999996430706E-2</c:v>
                </c:pt>
                <c:pt idx="28">
                  <c:v>1.9119999997201376E-2</c:v>
                </c:pt>
                <c:pt idx="29">
                  <c:v>-3.5479999998642597E-2</c:v>
                </c:pt>
                <c:pt idx="30">
                  <c:v>4.1000000055646524E-4</c:v>
                </c:pt>
                <c:pt idx="31">
                  <c:v>-4.0079999998852145E-2</c:v>
                </c:pt>
                <c:pt idx="32">
                  <c:v>2.8189999997266568E-2</c:v>
                </c:pt>
                <c:pt idx="33">
                  <c:v>-2.5229999999282882E-2</c:v>
                </c:pt>
                <c:pt idx="34">
                  <c:v>2.1800000002258457E-2</c:v>
                </c:pt>
                <c:pt idx="35">
                  <c:v>3.9339999995718244E-2</c:v>
                </c:pt>
                <c:pt idx="36">
                  <c:v>3.4919999998237472E-2</c:v>
                </c:pt>
                <c:pt idx="37">
                  <c:v>-3.0300000071292743E-3</c:v>
                </c:pt>
                <c:pt idx="38">
                  <c:v>-1.1630000000877772E-2</c:v>
                </c:pt>
                <c:pt idx="39">
                  <c:v>-2.4230000002717134E-2</c:v>
                </c:pt>
                <c:pt idx="40">
                  <c:v>-5.0000002374872565E-5</c:v>
                </c:pt>
                <c:pt idx="41">
                  <c:v>1.8199999998614658E-2</c:v>
                </c:pt>
                <c:pt idx="42">
                  <c:v>3.8159999996423721E-2</c:v>
                </c:pt>
                <c:pt idx="43">
                  <c:v>1.8299999937880784E-3</c:v>
                </c:pt>
                <c:pt idx="44">
                  <c:v>-6.0099999973317608E-3</c:v>
                </c:pt>
                <c:pt idx="45">
                  <c:v>-4.8649999996996485E-2</c:v>
                </c:pt>
                <c:pt idx="46">
                  <c:v>4.4640000000072177E-2</c:v>
                </c:pt>
                <c:pt idx="47">
                  <c:v>3.4769999998388812E-2</c:v>
                </c:pt>
                <c:pt idx="48">
                  <c:v>-4.461000000446802E-2</c:v>
                </c:pt>
                <c:pt idx="49">
                  <c:v>1.3729999991483055E-2</c:v>
                </c:pt>
                <c:pt idx="50">
                  <c:v>-7.980000002135057E-3</c:v>
                </c:pt>
                <c:pt idx="51">
                  <c:v>-3.1290000006265473E-2</c:v>
                </c:pt>
                <c:pt idx="52">
                  <c:v>0</c:v>
                </c:pt>
                <c:pt idx="53">
                  <c:v>4.8499999975319952E-3</c:v>
                </c:pt>
                <c:pt idx="54">
                  <c:v>2.2739999993063975E-2</c:v>
                </c:pt>
                <c:pt idx="55">
                  <c:v>-1.1830000003101304E-2</c:v>
                </c:pt>
                <c:pt idx="56">
                  <c:v>-2.5939999999536667E-2</c:v>
                </c:pt>
                <c:pt idx="57">
                  <c:v>9.3500000002677552E-3</c:v>
                </c:pt>
                <c:pt idx="58">
                  <c:v>-3.7069999998493586E-2</c:v>
                </c:pt>
                <c:pt idx="59">
                  <c:v>2.3889999996754341E-2</c:v>
                </c:pt>
                <c:pt idx="60">
                  <c:v>2.4779999999736901E-2</c:v>
                </c:pt>
                <c:pt idx="61">
                  <c:v>-1.2820000003557652E-2</c:v>
                </c:pt>
                <c:pt idx="62">
                  <c:v>1.7109999993408564E-2</c:v>
                </c:pt>
                <c:pt idx="63">
                  <c:v>-1.9460000003164168E-2</c:v>
                </c:pt>
                <c:pt idx="64">
                  <c:v>2.607999999599997E-2</c:v>
                </c:pt>
                <c:pt idx="65">
                  <c:v>-1.374000000214437E-2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6-4C07-9070-DFE0EA1EA2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89">
                    <c:v>8.0000000000000002E-3</c:v>
                  </c:pt>
                  <c:pt idx="90">
                    <c:v>5.0000000000000001E-3</c:v>
                  </c:pt>
                  <c:pt idx="93">
                    <c:v>4.0000000000000001E-3</c:v>
                  </c:pt>
                  <c:pt idx="94">
                    <c:v>4.0000000000000001E-3</c:v>
                  </c:pt>
                  <c:pt idx="95">
                    <c:v>5.0000000000000001E-3</c:v>
                  </c:pt>
                  <c:pt idx="97">
                    <c:v>1.1000000000000001E-3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2E-3</c:v>
                  </c:pt>
                  <c:pt idx="102">
                    <c:v>0</c:v>
                  </c:pt>
                  <c:pt idx="103">
                    <c:v>1E-3</c:v>
                  </c:pt>
                  <c:pt idx="104">
                    <c:v>5.9999999999999995E-4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4.0000000000000002E-4</c:v>
                  </c:pt>
                  <c:pt idx="108">
                    <c:v>3.5999999999999999E-3</c:v>
                  </c:pt>
                  <c:pt idx="109">
                    <c:v>4.3E-3</c:v>
                  </c:pt>
                  <c:pt idx="110">
                    <c:v>0</c:v>
                  </c:pt>
                  <c:pt idx="111">
                    <c:v>5.3E-3</c:v>
                  </c:pt>
                  <c:pt idx="112">
                    <c:v>4.0000000000000002E-4</c:v>
                  </c:pt>
                  <c:pt idx="113">
                    <c:v>5.8999999999999999E-3</c:v>
                  </c:pt>
                  <c:pt idx="114">
                    <c:v>7.1999999999999998E-3</c:v>
                  </c:pt>
                  <c:pt idx="115">
                    <c:v>1.9199999999999998E-2</c:v>
                  </c:pt>
                  <c:pt idx="116">
                    <c:v>0</c:v>
                  </c:pt>
                  <c:pt idx="117">
                    <c:v>2.8E-3</c:v>
                  </c:pt>
                  <c:pt idx="118">
                    <c:v>1.6999999999999999E-3</c:v>
                  </c:pt>
                  <c:pt idx="119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89">
                    <c:v>8.0000000000000002E-3</c:v>
                  </c:pt>
                  <c:pt idx="90">
                    <c:v>5.0000000000000001E-3</c:v>
                  </c:pt>
                  <c:pt idx="93">
                    <c:v>4.0000000000000001E-3</c:v>
                  </c:pt>
                  <c:pt idx="94">
                    <c:v>4.0000000000000001E-3</c:v>
                  </c:pt>
                  <c:pt idx="95">
                    <c:v>5.0000000000000001E-3</c:v>
                  </c:pt>
                  <c:pt idx="97">
                    <c:v>1.1000000000000001E-3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2E-3</c:v>
                  </c:pt>
                  <c:pt idx="102">
                    <c:v>0</c:v>
                  </c:pt>
                  <c:pt idx="103">
                    <c:v>1E-3</c:v>
                  </c:pt>
                  <c:pt idx="104">
                    <c:v>5.9999999999999995E-4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4.0000000000000002E-4</c:v>
                  </c:pt>
                  <c:pt idx="108">
                    <c:v>3.5999999999999999E-3</c:v>
                  </c:pt>
                  <c:pt idx="109">
                    <c:v>4.3E-3</c:v>
                  </c:pt>
                  <c:pt idx="110">
                    <c:v>0</c:v>
                  </c:pt>
                  <c:pt idx="111">
                    <c:v>5.3E-3</c:v>
                  </c:pt>
                  <c:pt idx="112">
                    <c:v>4.0000000000000002E-4</c:v>
                  </c:pt>
                  <c:pt idx="113">
                    <c:v>5.8999999999999999E-3</c:v>
                  </c:pt>
                  <c:pt idx="114">
                    <c:v>7.1999999999999998E-3</c:v>
                  </c:pt>
                  <c:pt idx="115">
                    <c:v>1.9199999999999998E-2</c:v>
                  </c:pt>
                  <c:pt idx="116">
                    <c:v>0</c:v>
                  </c:pt>
                  <c:pt idx="117">
                    <c:v>2.8E-3</c:v>
                  </c:pt>
                  <c:pt idx="118">
                    <c:v>1.6999999999999999E-3</c:v>
                  </c:pt>
                  <c:pt idx="1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66">
                  <c:v>-2.390000008745119E-3</c:v>
                </c:pt>
                <c:pt idx="67">
                  <c:v>9.3500000002677552E-3</c:v>
                </c:pt>
                <c:pt idx="68">
                  <c:v>-1.713999999628868E-2</c:v>
                </c:pt>
                <c:pt idx="69">
                  <c:v>-2.216000000044005E-2</c:v>
                </c:pt>
                <c:pt idx="70">
                  <c:v>-1.1490000004414469E-2</c:v>
                </c:pt>
                <c:pt idx="71">
                  <c:v>-9.7699999969336204E-3</c:v>
                </c:pt>
                <c:pt idx="72">
                  <c:v>-2.550000004703179E-3</c:v>
                </c:pt>
                <c:pt idx="73">
                  <c:v>-4.8299999980372377E-3</c:v>
                </c:pt>
                <c:pt idx="74">
                  <c:v>-1.351000000431668E-2</c:v>
                </c:pt>
                <c:pt idx="75">
                  <c:v>-1.803999999538064E-2</c:v>
                </c:pt>
                <c:pt idx="76">
                  <c:v>-1.5760000002046581E-2</c:v>
                </c:pt>
                <c:pt idx="77">
                  <c:v>-9.2500000027939677E-3</c:v>
                </c:pt>
                <c:pt idx="78">
                  <c:v>-1.8360000001848675E-2</c:v>
                </c:pt>
                <c:pt idx="79">
                  <c:v>8.9999999909196049E-4</c:v>
                </c:pt>
                <c:pt idx="80">
                  <c:v>-3.0070000000705477E-2</c:v>
                </c:pt>
                <c:pt idx="82">
                  <c:v>-1.1180000001331791E-2</c:v>
                </c:pt>
                <c:pt idx="83">
                  <c:v>4.66999999480322E-3</c:v>
                </c:pt>
                <c:pt idx="84">
                  <c:v>-1.404000000184169E-2</c:v>
                </c:pt>
                <c:pt idx="85">
                  <c:v>-1.374999999825377E-2</c:v>
                </c:pt>
                <c:pt idx="86">
                  <c:v>1.2500000011641532E-3</c:v>
                </c:pt>
                <c:pt idx="87">
                  <c:v>-1.6880000002856832E-2</c:v>
                </c:pt>
                <c:pt idx="89">
                  <c:v>-2.0490000002610032E-2</c:v>
                </c:pt>
                <c:pt idx="90">
                  <c:v>8.6999999621184543E-4</c:v>
                </c:pt>
                <c:pt idx="93">
                  <c:v>8.9699999953154474E-3</c:v>
                </c:pt>
                <c:pt idx="94">
                  <c:v>-5.5600000050617382E-3</c:v>
                </c:pt>
                <c:pt idx="95">
                  <c:v>5.2199999990989454E-3</c:v>
                </c:pt>
                <c:pt idx="96">
                  <c:v>-1.6019999995478429E-2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6-4C07-9070-DFE0EA1EA2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0">
                  <c:v>5.5599999977857806E-3</c:v>
                </c:pt>
                <c:pt idx="101">
                  <c:v>2.0085000003746245E-2</c:v>
                </c:pt>
                <c:pt idx="104">
                  <c:v>1.4050000005227048E-2</c:v>
                </c:pt>
                <c:pt idx="108">
                  <c:v>1.8110000004526228E-2</c:v>
                </c:pt>
                <c:pt idx="109">
                  <c:v>1.9009999996342231E-2</c:v>
                </c:pt>
                <c:pt idx="111">
                  <c:v>2.1959999998216517E-2</c:v>
                </c:pt>
                <c:pt idx="112">
                  <c:v>2.0929999998770654E-2</c:v>
                </c:pt>
                <c:pt idx="113">
                  <c:v>2.0919999995385297E-2</c:v>
                </c:pt>
                <c:pt idx="114">
                  <c:v>2.4764999994658865E-2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C6-4C07-9070-DFE0EA1EA2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1">
                  <c:v>-2.0759999999427237E-2</c:v>
                </c:pt>
                <c:pt idx="88">
                  <c:v>-1.5885000000707805E-2</c:v>
                </c:pt>
                <c:pt idx="91">
                  <c:v>-4.1000000055646524E-4</c:v>
                </c:pt>
                <c:pt idx="92">
                  <c:v>9.0000001364387572E-5</c:v>
                </c:pt>
                <c:pt idx="97">
                  <c:v>6.6500000029918738E-3</c:v>
                </c:pt>
                <c:pt idx="98">
                  <c:v>9.9950000003445894E-3</c:v>
                </c:pt>
                <c:pt idx="99">
                  <c:v>4.1100000016740523E-3</c:v>
                </c:pt>
                <c:pt idx="102">
                  <c:v>4.3999999979860149E-3</c:v>
                </c:pt>
                <c:pt idx="103">
                  <c:v>1.3059999997494742E-2</c:v>
                </c:pt>
                <c:pt idx="105">
                  <c:v>1.4719999991939403E-2</c:v>
                </c:pt>
                <c:pt idx="106">
                  <c:v>1.0199999996984843E-2</c:v>
                </c:pt>
                <c:pt idx="107">
                  <c:v>1.527499999065185E-2</c:v>
                </c:pt>
                <c:pt idx="110">
                  <c:v>1.9589999996242113E-2</c:v>
                </c:pt>
                <c:pt idx="115">
                  <c:v>3.6314999997557607E-2</c:v>
                </c:pt>
                <c:pt idx="116">
                  <c:v>2.7029999997466803E-2</c:v>
                </c:pt>
                <c:pt idx="117">
                  <c:v>2.8839999991760124E-2</c:v>
                </c:pt>
                <c:pt idx="118">
                  <c:v>3.3180000005813781E-2</c:v>
                </c:pt>
                <c:pt idx="119">
                  <c:v>4.1879999997036066E-2</c:v>
                </c:pt>
                <c:pt idx="120">
                  <c:v>5.6535000148869585E-2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C6-4C07-9070-DFE0EA1EA2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C6-4C07-9070-DFE0EA1EA2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C6-4C07-9070-DFE0EA1EA2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C6-4C07-9070-DFE0EA1EA2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5">
                  <c:v>-8.4201747104275859E-2</c:v>
                </c:pt>
                <c:pt idx="66">
                  <c:v>-5.4802840228482017E-2</c:v>
                </c:pt>
                <c:pt idx="67">
                  <c:v>-5.448884673557948E-2</c:v>
                </c:pt>
                <c:pt idx="68">
                  <c:v>-5.4423009390293466E-2</c:v>
                </c:pt>
                <c:pt idx="69">
                  <c:v>-5.4048242963280757E-2</c:v>
                </c:pt>
                <c:pt idx="70">
                  <c:v>-5.3941890328587962E-2</c:v>
                </c:pt>
                <c:pt idx="71">
                  <c:v>-4.9708042585579586E-2</c:v>
                </c:pt>
                <c:pt idx="72">
                  <c:v>-3.7624357520007819E-2</c:v>
                </c:pt>
                <c:pt idx="73">
                  <c:v>-3.693559760009258E-2</c:v>
                </c:pt>
                <c:pt idx="74">
                  <c:v>-3.6348125903694288E-2</c:v>
                </c:pt>
                <c:pt idx="75">
                  <c:v>-3.5026314586798127E-2</c:v>
                </c:pt>
                <c:pt idx="76">
                  <c:v>-3.4195751153959161E-2</c:v>
                </c:pt>
                <c:pt idx="77">
                  <c:v>-2.8052620397656339E-2</c:v>
                </c:pt>
                <c:pt idx="78">
                  <c:v>-2.80171695194254E-2</c:v>
                </c:pt>
                <c:pt idx="79">
                  <c:v>-2.5798957424404259E-2</c:v>
                </c:pt>
                <c:pt idx="80">
                  <c:v>-2.5348224829753851E-2</c:v>
                </c:pt>
                <c:pt idx="81">
                  <c:v>-2.4573369919849208E-2</c:v>
                </c:pt>
                <c:pt idx="82">
                  <c:v>-2.4299891716353453E-2</c:v>
                </c:pt>
                <c:pt idx="83">
                  <c:v>-2.4021349101681841E-2</c:v>
                </c:pt>
                <c:pt idx="84">
                  <c:v>-2.388460999993397E-2</c:v>
                </c:pt>
                <c:pt idx="85">
                  <c:v>-2.3747870898186085E-2</c:v>
                </c:pt>
                <c:pt idx="86">
                  <c:v>-2.3747870898186085E-2</c:v>
                </c:pt>
                <c:pt idx="87">
                  <c:v>-2.3337653592942459E-2</c:v>
                </c:pt>
                <c:pt idx="88">
                  <c:v>-2.2231079751019803E-2</c:v>
                </c:pt>
                <c:pt idx="89">
                  <c:v>-2.1529658803164944E-2</c:v>
                </c:pt>
                <c:pt idx="90">
                  <c:v>-2.1185278843207325E-2</c:v>
                </c:pt>
                <c:pt idx="91">
                  <c:v>-1.9787501358673465E-2</c:v>
                </c:pt>
                <c:pt idx="92">
                  <c:v>-1.9787501358673465E-2</c:v>
                </c:pt>
                <c:pt idx="93">
                  <c:v>-1.9514023155177709E-2</c:v>
                </c:pt>
                <c:pt idx="94">
                  <c:v>-1.9205094073451015E-2</c:v>
                </c:pt>
                <c:pt idx="95">
                  <c:v>-1.9134192316989151E-2</c:v>
                </c:pt>
                <c:pt idx="96">
                  <c:v>-1.5143436310421449E-2</c:v>
                </c:pt>
                <c:pt idx="97">
                  <c:v>-4.9082613240339634E-3</c:v>
                </c:pt>
                <c:pt idx="98">
                  <c:v>-4.7892476614015411E-3</c:v>
                </c:pt>
                <c:pt idx="99">
                  <c:v>-2.6394051172543426E-3</c:v>
                </c:pt>
                <c:pt idx="100">
                  <c:v>-2.844539204853308E-4</c:v>
                </c:pt>
                <c:pt idx="101">
                  <c:v>1.080379456428332E-4</c:v>
                </c:pt>
                <c:pt idx="102">
                  <c:v>1.4982188134129298E-3</c:v>
                </c:pt>
                <c:pt idx="103">
                  <c:v>7.1602305080102624E-3</c:v>
                </c:pt>
                <c:pt idx="104">
                  <c:v>1.2969110126707165E-2</c:v>
                </c:pt>
                <c:pt idx="105">
                  <c:v>1.3176750984916913E-2</c:v>
                </c:pt>
                <c:pt idx="106">
                  <c:v>1.4361823200065196E-2</c:v>
                </c:pt>
                <c:pt idx="107">
                  <c:v>1.5139210315557761E-2</c:v>
                </c:pt>
                <c:pt idx="108">
                  <c:v>1.9492071721198559E-2</c:v>
                </c:pt>
                <c:pt idx="109">
                  <c:v>1.9593359944715505E-2</c:v>
                </c:pt>
                <c:pt idx="110">
                  <c:v>2.1335517389206984E-2</c:v>
                </c:pt>
                <c:pt idx="111">
                  <c:v>2.1745734694450625E-2</c:v>
                </c:pt>
                <c:pt idx="112">
                  <c:v>2.1852087329143413E-2</c:v>
                </c:pt>
                <c:pt idx="113">
                  <c:v>2.6394864153878483E-2</c:v>
                </c:pt>
                <c:pt idx="114">
                  <c:v>2.8185133504540522E-2</c:v>
                </c:pt>
                <c:pt idx="115">
                  <c:v>3.0337508254275641E-2</c:v>
                </c:pt>
                <c:pt idx="116">
                  <c:v>3.1727689122045738E-2</c:v>
                </c:pt>
                <c:pt idx="117">
                  <c:v>3.2198679361399557E-2</c:v>
                </c:pt>
                <c:pt idx="118">
                  <c:v>3.4386504989365602E-2</c:v>
                </c:pt>
                <c:pt idx="119">
                  <c:v>4.3299868658856933E-2</c:v>
                </c:pt>
                <c:pt idx="120">
                  <c:v>4.5915637031182094E-2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C6-4C07-9070-DFE0EA1E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9392"/>
        <c:axId val="1"/>
      </c:scatterChart>
      <c:valAx>
        <c:axId val="837889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85635886423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9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4564543068479"/>
          <c:y val="0.92000129214617399"/>
          <c:w val="0.760000763540920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Her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FB-4561-AFF5-830475CFC7F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-2.390000008745119E-3</c:v>
                </c:pt>
                <c:pt idx="2">
                  <c:v>9.3500000002677552E-3</c:v>
                </c:pt>
                <c:pt idx="3">
                  <c:v>-1.713999999628868E-2</c:v>
                </c:pt>
                <c:pt idx="4">
                  <c:v>-2.216000000044005E-2</c:v>
                </c:pt>
                <c:pt idx="5">
                  <c:v>-1.1490000004414469E-2</c:v>
                </c:pt>
                <c:pt idx="6">
                  <c:v>-9.7699999969336204E-3</c:v>
                </c:pt>
                <c:pt idx="7">
                  <c:v>-2.550000004703179E-3</c:v>
                </c:pt>
                <c:pt idx="8">
                  <c:v>-4.8299999980372377E-3</c:v>
                </c:pt>
                <c:pt idx="9">
                  <c:v>-1.351000000431668E-2</c:v>
                </c:pt>
                <c:pt idx="10">
                  <c:v>-1.803999999538064E-2</c:v>
                </c:pt>
                <c:pt idx="11">
                  <c:v>-1.5760000002046581E-2</c:v>
                </c:pt>
                <c:pt idx="12">
                  <c:v>-9.2500000027939677E-3</c:v>
                </c:pt>
                <c:pt idx="13">
                  <c:v>-1.8360000001848675E-2</c:v>
                </c:pt>
                <c:pt idx="14">
                  <c:v>8.9999999909196049E-4</c:v>
                </c:pt>
                <c:pt idx="15">
                  <c:v>-3.0070000000705477E-2</c:v>
                </c:pt>
                <c:pt idx="17">
                  <c:v>-1.1180000001331791E-2</c:v>
                </c:pt>
                <c:pt idx="18">
                  <c:v>4.66999999480322E-3</c:v>
                </c:pt>
                <c:pt idx="19">
                  <c:v>-1.404000000184169E-2</c:v>
                </c:pt>
                <c:pt idx="20">
                  <c:v>-1.374999999825377E-2</c:v>
                </c:pt>
                <c:pt idx="21">
                  <c:v>1.2500000011641532E-3</c:v>
                </c:pt>
                <c:pt idx="22">
                  <c:v>-1.6880000002856832E-2</c:v>
                </c:pt>
                <c:pt idx="24">
                  <c:v>-2.0490000002610032E-2</c:v>
                </c:pt>
                <c:pt idx="25">
                  <c:v>8.6999999621184543E-4</c:v>
                </c:pt>
                <c:pt idx="28">
                  <c:v>8.9699999953154474E-3</c:v>
                </c:pt>
                <c:pt idx="29">
                  <c:v>-5.5600000050617382E-3</c:v>
                </c:pt>
                <c:pt idx="30">
                  <c:v>5.2199999990989454E-3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FB-4561-AFF5-830475CFC7F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32">
                  <c:v>6.6500000029918738E-3</c:v>
                </c:pt>
                <c:pt idx="33">
                  <c:v>9.9950000003445894E-3</c:v>
                </c:pt>
                <c:pt idx="34">
                  <c:v>4.1100000016740523E-3</c:v>
                </c:pt>
                <c:pt idx="35">
                  <c:v>5.5599999977857806E-3</c:v>
                </c:pt>
                <c:pt idx="36">
                  <c:v>2.0085000003746245E-2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FB-4561-AFF5-830475CFC7F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FB-4561-AFF5-830475CFC7F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FB-4561-AFF5-830475CFC7F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FB-4561-AFF5-830475CFC7F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  <c:pt idx="16">
                  <c:v>-2.0759999999427237E-2</c:v>
                </c:pt>
                <c:pt idx="23">
                  <c:v>-1.5885000000707805E-2</c:v>
                </c:pt>
                <c:pt idx="26">
                  <c:v>-4.1000000055646524E-4</c:v>
                </c:pt>
                <c:pt idx="27">
                  <c:v>9.0000001364387572E-5</c:v>
                </c:pt>
                <c:pt idx="31">
                  <c:v>-1.6019999995478429E-2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FB-4561-AFF5-830475CFC7F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-1.2813382697062167E-2</c:v>
                </c:pt>
                <c:pt idx="1">
                  <c:v>-1.0371583282542028E-2</c:v>
                </c:pt>
                <c:pt idx="2">
                  <c:v>-1.035365226706172E-2</c:v>
                </c:pt>
                <c:pt idx="3">
                  <c:v>-1.0349892538009397E-2</c:v>
                </c:pt>
                <c:pt idx="4">
                  <c:v>-1.0328491003403866E-2</c:v>
                </c:pt>
                <c:pt idx="5">
                  <c:v>-1.032241759493473E-2</c:v>
                </c:pt>
                <c:pt idx="6">
                  <c:v>-1.0080638095877661E-2</c:v>
                </c:pt>
                <c:pt idx="7">
                  <c:v>-9.3905832098128677E-3</c:v>
                </c:pt>
                <c:pt idx="8">
                  <c:v>-9.3512506597270284E-3</c:v>
                </c:pt>
                <c:pt idx="9">
                  <c:v>-9.3177023081832261E-3</c:v>
                </c:pt>
                <c:pt idx="10">
                  <c:v>-9.2422185172096674E-3</c:v>
                </c:pt>
                <c:pt idx="11">
                  <c:v>-9.1947880891649781E-3</c:v>
                </c:pt>
                <c:pt idx="12">
                  <c:v>-8.8439764475905461E-3</c:v>
                </c:pt>
                <c:pt idx="13">
                  <c:v>-8.8419519781008336E-3</c:v>
                </c:pt>
                <c:pt idx="14">
                  <c:v>-8.7152780300302646E-3</c:v>
                </c:pt>
                <c:pt idx="15">
                  <c:v>-8.6895383465182083E-3</c:v>
                </c:pt>
                <c:pt idx="16">
                  <c:v>-8.6452892276716389E-3</c:v>
                </c:pt>
                <c:pt idx="17">
                  <c:v>-8.6296718916081434E-3</c:v>
                </c:pt>
                <c:pt idx="18">
                  <c:v>-8.6137653456175474E-3</c:v>
                </c:pt>
                <c:pt idx="19">
                  <c:v>-8.6059566775858014E-3</c:v>
                </c:pt>
                <c:pt idx="20">
                  <c:v>-8.5981480095540519E-3</c:v>
                </c:pt>
                <c:pt idx="21">
                  <c:v>-8.5981480095540519E-3</c:v>
                </c:pt>
                <c:pt idx="22">
                  <c:v>-8.5747220054588104E-3</c:v>
                </c:pt>
                <c:pt idx="23">
                  <c:v>-8.5115296363870753E-3</c:v>
                </c:pt>
                <c:pt idx="24">
                  <c:v>-8.4714740614834829E-3</c:v>
                </c:pt>
                <c:pt idx="25">
                  <c:v>-8.4518077864405641E-3</c:v>
                </c:pt>
                <c:pt idx="26">
                  <c:v>-8.3719858465604782E-3</c:v>
                </c:pt>
                <c:pt idx="27">
                  <c:v>-8.3719858465604782E-3</c:v>
                </c:pt>
                <c:pt idx="28">
                  <c:v>-8.3563685104969844E-3</c:v>
                </c:pt>
                <c:pt idx="29">
                  <c:v>-8.3387267049437764E-3</c:v>
                </c:pt>
                <c:pt idx="30">
                  <c:v>-8.3346777659643514E-3</c:v>
                </c:pt>
                <c:pt idx="31">
                  <c:v>-8.1067803434081674E-3</c:v>
                </c:pt>
                <c:pt idx="32">
                  <c:v>-7.5222870807355154E-3</c:v>
                </c:pt>
                <c:pt idx="33">
                  <c:v>-7.5154906474486239E-3</c:v>
                </c:pt>
                <c:pt idx="34">
                  <c:v>-7.3927210333939279E-3</c:v>
                </c:pt>
                <c:pt idx="35">
                  <c:v>-7.2582384172916103E-3</c:v>
                </c:pt>
                <c:pt idx="36">
                  <c:v>-7.2358246479412242E-3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FB-4561-AFF5-830475CF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4800"/>
        <c:axId val="1"/>
      </c:scatterChart>
      <c:valAx>
        <c:axId val="83788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219075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C882457-B96D-E030-59C7-436A09AA7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48DA55-03E9-FCFE-9C69-493A1B080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212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5287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5027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027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54"/>
  <sheetViews>
    <sheetView tabSelected="1" workbookViewId="0">
      <pane xSplit="14" ySplit="22" topLeftCell="O129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505</v>
      </c>
    </row>
    <row r="2" spans="1:6">
      <c r="A2" t="s">
        <v>29</v>
      </c>
      <c r="B2" s="18" t="s">
        <v>78</v>
      </c>
    </row>
    <row r="4" spans="1:6" ht="14.25" thickTop="1" thickBot="1">
      <c r="A4" s="8" t="s">
        <v>3</v>
      </c>
      <c r="C4" s="3">
        <v>35693.440000000002</v>
      </c>
      <c r="D4" s="4">
        <v>0.85172999999999999</v>
      </c>
    </row>
    <row r="5" spans="1:6" ht="13.5" thickTop="1">
      <c r="A5" s="19" t="s">
        <v>79</v>
      </c>
      <c r="B5" s="20"/>
      <c r="C5" s="21">
        <v>-9.5</v>
      </c>
      <c r="D5" s="20" t="s">
        <v>80</v>
      </c>
    </row>
    <row r="6" spans="1:6">
      <c r="A6" s="8" t="s">
        <v>4</v>
      </c>
    </row>
    <row r="7" spans="1:6">
      <c r="A7" t="s">
        <v>5</v>
      </c>
      <c r="C7">
        <f>+C4</f>
        <v>35693.440000000002</v>
      </c>
    </row>
    <row r="8" spans="1:6">
      <c r="A8" t="s">
        <v>6</v>
      </c>
      <c r="C8">
        <f>+D4</f>
        <v>0.85172999999999999</v>
      </c>
    </row>
    <row r="9" spans="1:6">
      <c r="A9" s="33" t="s">
        <v>84</v>
      </c>
      <c r="B9" s="34">
        <v>123</v>
      </c>
      <c r="C9" s="23" t="str">
        <f>"F"&amp;B9</f>
        <v>F123</v>
      </c>
      <c r="D9" s="14" t="str">
        <f>"G"&amp;B9</f>
        <v>G123</v>
      </c>
    </row>
    <row r="10" spans="1:6" ht="13.5" thickBot="1">
      <c r="A10" s="20"/>
      <c r="B10" s="20"/>
      <c r="C10" s="7" t="s">
        <v>24</v>
      </c>
      <c r="D10" s="7" t="s">
        <v>25</v>
      </c>
      <c r="E10" s="20"/>
    </row>
    <row r="11" spans="1:6">
      <c r="A11" s="20" t="s">
        <v>19</v>
      </c>
      <c r="B11" s="20"/>
      <c r="C11" s="22">
        <f ca="1">INTERCEPT(INDIRECT($D$9):G989,INDIRECT($C$9):F989)</f>
        <v>-9.7561663786161157E-2</v>
      </c>
      <c r="D11" s="6"/>
      <c r="E11" s="20"/>
    </row>
    <row r="12" spans="1:6">
      <c r="A12" s="20" t="s">
        <v>20</v>
      </c>
      <c r="B12" s="20"/>
      <c r="C12" s="22">
        <f ca="1">SLOPE(INDIRECT($D$9):G989,INDIRECT($C$9):F989)</f>
        <v>5.0644111758473461E-6</v>
      </c>
      <c r="D12" s="6"/>
      <c r="E12" s="20"/>
    </row>
    <row r="13" spans="1:6">
      <c r="A13" s="20" t="s">
        <v>23</v>
      </c>
      <c r="B13" s="20"/>
      <c r="C13" s="6" t="s">
        <v>17</v>
      </c>
    </row>
    <row r="14" spans="1:6">
      <c r="A14" s="20"/>
      <c r="B14" s="20"/>
      <c r="C14" s="20"/>
    </row>
    <row r="15" spans="1:6">
      <c r="A15" s="24" t="s">
        <v>21</v>
      </c>
      <c r="B15" s="20"/>
      <c r="C15" s="25">
        <f ca="1">(C7+C11)+(C8+C12)*INT(MAX(F21:F3530))</f>
        <v>59822.996813104823</v>
      </c>
      <c r="E15" s="26" t="s">
        <v>87</v>
      </c>
      <c r="F15" s="21">
        <v>1</v>
      </c>
    </row>
    <row r="16" spans="1:6">
      <c r="A16" s="28" t="s">
        <v>7</v>
      </c>
      <c r="B16" s="20"/>
      <c r="C16" s="29">
        <f ca="1">+C8+C12</f>
        <v>0.85173506441117586</v>
      </c>
      <c r="E16" s="26" t="s">
        <v>81</v>
      </c>
      <c r="F16" s="27">
        <f ca="1">NOW()+15018.5+$C$5/24</f>
        <v>60312.807604398149</v>
      </c>
    </row>
    <row r="17" spans="1:17" ht="13.5" thickBot="1">
      <c r="A17" s="26" t="s">
        <v>77</v>
      </c>
      <c r="B17" s="20"/>
      <c r="C17" s="20">
        <f>COUNT(C21:C2188)</f>
        <v>121</v>
      </c>
      <c r="E17" s="26" t="s">
        <v>88</v>
      </c>
      <c r="F17" s="27">
        <f ca="1">ROUND(2*(F16-$C$7)/$C$8,0)/2+F15</f>
        <v>28906</v>
      </c>
    </row>
    <row r="18" spans="1:17" ht="14.25" thickTop="1" thickBot="1">
      <c r="A18" s="28" t="s">
        <v>8</v>
      </c>
      <c r="B18" s="20"/>
      <c r="C18" s="31">
        <f ca="1">+C15</f>
        <v>59822.996813104823</v>
      </c>
      <c r="D18" s="32">
        <f ca="1">+C16</f>
        <v>0.85173506441117586</v>
      </c>
      <c r="E18" s="26" t="s">
        <v>82</v>
      </c>
      <c r="F18" s="14">
        <f ca="1">ROUND(2*(F16-$C$15)/$C$16,0)/2+F15</f>
        <v>576</v>
      </c>
    </row>
    <row r="19" spans="1:17" ht="13.5" thickTop="1">
      <c r="E19" s="26" t="s">
        <v>83</v>
      </c>
      <c r="F19" s="30">
        <f ca="1">+$C$15+$C$16*F18-15018.5-$C$5/24</f>
        <v>45295.492043538994</v>
      </c>
    </row>
    <row r="20" spans="1:17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55</v>
      </c>
      <c r="I20" s="10" t="s">
        <v>103</v>
      </c>
      <c r="J20" s="10" t="s">
        <v>98</v>
      </c>
      <c r="K20" s="10" t="s">
        <v>96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18</v>
      </c>
    </row>
    <row r="21" spans="1:17" s="35" customFormat="1" ht="12.75" customHeight="1">
      <c r="A21" s="65" t="s">
        <v>111</v>
      </c>
      <c r="B21" s="67" t="s">
        <v>72</v>
      </c>
      <c r="C21" s="66">
        <v>30132.496999999999</v>
      </c>
      <c r="D21" s="66" t="s">
        <v>103</v>
      </c>
      <c r="E21" s="35">
        <f t="shared" ref="E21:E52" si="0">+(C21-C$7)/C$8</f>
        <v>-6528.997452244259</v>
      </c>
      <c r="F21" s="35">
        <f t="shared" ref="F21:F52" si="1">ROUND(2*E21,0)/2</f>
        <v>-6529</v>
      </c>
      <c r="G21" s="35">
        <f t="shared" ref="G21:G52" si="2">+C21-(C$7+F21*C$8)</f>
        <v>2.1699999961128924E-3</v>
      </c>
      <c r="H21" s="35">
        <f t="shared" ref="H21:H52" si="3">+G21</f>
        <v>2.1699999961128924E-3</v>
      </c>
      <c r="Q21" s="38">
        <f t="shared" ref="Q21:Q52" si="4">+C21-15018.5</f>
        <v>15113.996999999999</v>
      </c>
    </row>
    <row r="22" spans="1:17" s="35" customFormat="1" ht="12.75" customHeight="1">
      <c r="A22" s="65" t="s">
        <v>111</v>
      </c>
      <c r="B22" s="67" t="s">
        <v>72</v>
      </c>
      <c r="C22" s="66">
        <v>30757.668000000001</v>
      </c>
      <c r="D22" s="66" t="s">
        <v>103</v>
      </c>
      <c r="E22" s="35">
        <f t="shared" si="0"/>
        <v>-5794.9960668286913</v>
      </c>
      <c r="F22" s="35">
        <f t="shared" si="1"/>
        <v>-5795</v>
      </c>
      <c r="G22" s="35">
        <f t="shared" si="2"/>
        <v>3.3499999990453944E-3</v>
      </c>
      <c r="H22" s="35">
        <f t="shared" si="3"/>
        <v>3.3499999990453944E-3</v>
      </c>
      <c r="Q22" s="38">
        <f t="shared" si="4"/>
        <v>15739.168000000001</v>
      </c>
    </row>
    <row r="23" spans="1:17" s="35" customFormat="1" ht="12.75" customHeight="1">
      <c r="A23" s="65" t="s">
        <v>111</v>
      </c>
      <c r="B23" s="67" t="s">
        <v>72</v>
      </c>
      <c r="C23" s="66">
        <v>30960.366999999998</v>
      </c>
      <c r="D23" s="66" t="s">
        <v>103</v>
      </c>
      <c r="E23" s="35">
        <f t="shared" si="0"/>
        <v>-5557.0110246204831</v>
      </c>
      <c r="F23" s="35">
        <f t="shared" si="1"/>
        <v>-5557</v>
      </c>
      <c r="G23" s="35">
        <f t="shared" si="2"/>
        <v>-9.3900000028952491E-3</v>
      </c>
      <c r="H23" s="35">
        <f t="shared" si="3"/>
        <v>-9.3900000028952491E-3</v>
      </c>
      <c r="Q23" s="38">
        <f t="shared" si="4"/>
        <v>15941.866999999998</v>
      </c>
    </row>
    <row r="24" spans="1:17" s="35" customFormat="1" ht="12.75" customHeight="1">
      <c r="A24" s="65" t="s">
        <v>122</v>
      </c>
      <c r="B24" s="67" t="s">
        <v>72</v>
      </c>
      <c r="C24" s="66">
        <v>33062.440999999999</v>
      </c>
      <c r="D24" s="66" t="s">
        <v>103</v>
      </c>
      <c r="E24" s="35">
        <f t="shared" si="0"/>
        <v>-3089.0059056273744</v>
      </c>
      <c r="F24" s="35">
        <f t="shared" si="1"/>
        <v>-3089</v>
      </c>
      <c r="G24" s="35">
        <f t="shared" si="2"/>
        <v>-5.0300000002607703E-3</v>
      </c>
      <c r="H24" s="35">
        <f t="shared" si="3"/>
        <v>-5.0300000002607703E-3</v>
      </c>
      <c r="Q24" s="38">
        <f t="shared" si="4"/>
        <v>18043.940999999999</v>
      </c>
    </row>
    <row r="25" spans="1:17" s="35" customFormat="1" ht="12.75" customHeight="1">
      <c r="A25" s="65" t="s">
        <v>122</v>
      </c>
      <c r="B25" s="67" t="s">
        <v>72</v>
      </c>
      <c r="C25" s="66">
        <v>33068.408000000003</v>
      </c>
      <c r="D25" s="66" t="s">
        <v>103</v>
      </c>
      <c r="E25" s="35">
        <f t="shared" si="0"/>
        <v>-3082.0001643713376</v>
      </c>
      <c r="F25" s="35">
        <f t="shared" si="1"/>
        <v>-3082</v>
      </c>
      <c r="G25" s="35">
        <f t="shared" si="2"/>
        <v>-1.3999999646330252E-4</v>
      </c>
      <c r="H25" s="35">
        <f t="shared" si="3"/>
        <v>-1.3999999646330252E-4</v>
      </c>
      <c r="Q25" s="38">
        <f t="shared" si="4"/>
        <v>18049.908000000003</v>
      </c>
    </row>
    <row r="26" spans="1:17" s="35" customFormat="1" ht="12.75" customHeight="1">
      <c r="A26" s="65" t="s">
        <v>122</v>
      </c>
      <c r="B26" s="67" t="s">
        <v>72</v>
      </c>
      <c r="C26" s="66">
        <v>33085.427000000003</v>
      </c>
      <c r="D26" s="66" t="s">
        <v>103</v>
      </c>
      <c r="E26" s="35">
        <f t="shared" si="0"/>
        <v>-3062.0184800347515</v>
      </c>
      <c r="F26" s="35">
        <f t="shared" si="1"/>
        <v>-3062</v>
      </c>
      <c r="G26" s="35">
        <f t="shared" si="2"/>
        <v>-1.5739999995275866E-2</v>
      </c>
      <c r="H26" s="35">
        <f t="shared" si="3"/>
        <v>-1.5739999995275866E-2</v>
      </c>
      <c r="Q26" s="38">
        <f t="shared" si="4"/>
        <v>18066.927000000003</v>
      </c>
    </row>
    <row r="27" spans="1:17" s="35" customFormat="1" ht="12.75" customHeight="1">
      <c r="A27" s="65" t="s">
        <v>122</v>
      </c>
      <c r="B27" s="67" t="s">
        <v>72</v>
      </c>
      <c r="C27" s="66">
        <v>33091.4</v>
      </c>
      <c r="D27" s="66" t="s">
        <v>103</v>
      </c>
      <c r="E27" s="35">
        <f t="shared" si="0"/>
        <v>-3055.0056942927936</v>
      </c>
      <c r="F27" s="35">
        <f t="shared" si="1"/>
        <v>-3055</v>
      </c>
      <c r="G27" s="35">
        <f t="shared" si="2"/>
        <v>-4.8499999975319952E-3</v>
      </c>
      <c r="H27" s="35">
        <f t="shared" si="3"/>
        <v>-4.8499999975319952E-3</v>
      </c>
      <c r="Q27" s="38">
        <f t="shared" si="4"/>
        <v>18072.900000000001</v>
      </c>
    </row>
    <row r="28" spans="1:17" s="35" customFormat="1" ht="12.75" customHeight="1">
      <c r="A28" s="65" t="s">
        <v>122</v>
      </c>
      <c r="B28" s="67" t="s">
        <v>72</v>
      </c>
      <c r="C28" s="66">
        <v>33177.404000000002</v>
      </c>
      <c r="D28" s="66" t="s">
        <v>103</v>
      </c>
      <c r="E28" s="35">
        <f t="shared" si="0"/>
        <v>-2954.0300329916759</v>
      </c>
      <c r="F28" s="35">
        <f t="shared" si="1"/>
        <v>-2954</v>
      </c>
      <c r="G28" s="35">
        <f t="shared" si="2"/>
        <v>-2.5580000001355074E-2</v>
      </c>
      <c r="H28" s="35">
        <f t="shared" si="3"/>
        <v>-2.5580000001355074E-2</v>
      </c>
      <c r="Q28" s="38">
        <f t="shared" si="4"/>
        <v>18158.904000000002</v>
      </c>
    </row>
    <row r="29" spans="1:17" s="35" customFormat="1" ht="12.75" customHeight="1">
      <c r="A29" s="65" t="s">
        <v>122</v>
      </c>
      <c r="B29" s="67" t="s">
        <v>72</v>
      </c>
      <c r="C29" s="66">
        <v>33213.231</v>
      </c>
      <c r="D29" s="66" t="s">
        <v>103</v>
      </c>
      <c r="E29" s="35">
        <f t="shared" si="0"/>
        <v>-2911.966233430785</v>
      </c>
      <c r="F29" s="35">
        <f t="shared" si="1"/>
        <v>-2912</v>
      </c>
      <c r="G29" s="35">
        <f t="shared" si="2"/>
        <v>2.8760000001057051E-2</v>
      </c>
      <c r="H29" s="35">
        <f t="shared" si="3"/>
        <v>2.8760000001057051E-2</v>
      </c>
      <c r="Q29" s="38">
        <f t="shared" si="4"/>
        <v>18194.731</v>
      </c>
    </row>
    <row r="30" spans="1:17" s="35" customFormat="1" ht="12.75" customHeight="1">
      <c r="A30" s="65" t="s">
        <v>111</v>
      </c>
      <c r="B30" s="67" t="s">
        <v>72</v>
      </c>
      <c r="C30" s="66">
        <v>33412.54</v>
      </c>
      <c r="D30" s="66" t="s">
        <v>103</v>
      </c>
      <c r="E30" s="35">
        <f t="shared" si="0"/>
        <v>-2677.9613257722535</v>
      </c>
      <c r="F30" s="35">
        <f t="shared" si="1"/>
        <v>-2678</v>
      </c>
      <c r="G30" s="35">
        <f t="shared" si="2"/>
        <v>3.2939999997324776E-2</v>
      </c>
      <c r="H30" s="35">
        <f t="shared" si="3"/>
        <v>3.2939999997324776E-2</v>
      </c>
      <c r="Q30" s="38">
        <f t="shared" si="4"/>
        <v>18394.04</v>
      </c>
    </row>
    <row r="31" spans="1:17" s="35" customFormat="1" ht="12.75" customHeight="1">
      <c r="A31" s="65" t="s">
        <v>122</v>
      </c>
      <c r="B31" s="67" t="s">
        <v>72</v>
      </c>
      <c r="C31" s="66">
        <v>33424.438000000002</v>
      </c>
      <c r="D31" s="66" t="s">
        <v>103</v>
      </c>
      <c r="E31" s="35">
        <f t="shared" si="0"/>
        <v>-2663.9921101757604</v>
      </c>
      <c r="F31" s="35">
        <f t="shared" si="1"/>
        <v>-2664</v>
      </c>
      <c r="G31" s="35">
        <f t="shared" si="2"/>
        <v>6.7199999975855462E-3</v>
      </c>
      <c r="H31" s="35">
        <f t="shared" si="3"/>
        <v>6.7199999975855462E-3</v>
      </c>
      <c r="Q31" s="38">
        <f t="shared" si="4"/>
        <v>18405.938000000002</v>
      </c>
    </row>
    <row r="32" spans="1:17" s="35" customFormat="1" ht="12.75" customHeight="1">
      <c r="A32" s="65" t="s">
        <v>122</v>
      </c>
      <c r="B32" s="67" t="s">
        <v>72</v>
      </c>
      <c r="C32" s="66">
        <v>33436.375999999997</v>
      </c>
      <c r="D32" s="66" t="s">
        <v>103</v>
      </c>
      <c r="E32" s="35">
        <f t="shared" si="0"/>
        <v>-2649.9759313397508</v>
      </c>
      <c r="F32" s="35">
        <f t="shared" si="1"/>
        <v>-2650</v>
      </c>
      <c r="G32" s="35">
        <f t="shared" si="2"/>
        <v>2.0499999991443474E-2</v>
      </c>
      <c r="H32" s="35">
        <f t="shared" si="3"/>
        <v>2.0499999991443474E-2</v>
      </c>
      <c r="Q32" s="38">
        <f t="shared" si="4"/>
        <v>18417.875999999997</v>
      </c>
    </row>
    <row r="33" spans="1:17" s="35" customFormat="1" ht="12.75" customHeight="1">
      <c r="A33" s="65" t="s">
        <v>122</v>
      </c>
      <c r="B33" s="67" t="s">
        <v>72</v>
      </c>
      <c r="C33" s="66">
        <v>33453.404000000002</v>
      </c>
      <c r="D33" s="66" t="s">
        <v>103</v>
      </c>
      <c r="E33" s="35">
        <f t="shared" si="0"/>
        <v>-2629.9836802742652</v>
      </c>
      <c r="F33" s="35">
        <f t="shared" si="1"/>
        <v>-2630</v>
      </c>
      <c r="G33" s="35">
        <f t="shared" si="2"/>
        <v>1.389999999810243E-2</v>
      </c>
      <c r="H33" s="35">
        <f t="shared" si="3"/>
        <v>1.389999999810243E-2</v>
      </c>
      <c r="Q33" s="38">
        <f t="shared" si="4"/>
        <v>18434.904000000002</v>
      </c>
    </row>
    <row r="34" spans="1:17" s="35" customFormat="1" ht="12.75" customHeight="1">
      <c r="A34" s="65" t="s">
        <v>152</v>
      </c>
      <c r="B34" s="67" t="s">
        <v>72</v>
      </c>
      <c r="C34" s="66">
        <v>33470.398999999998</v>
      </c>
      <c r="D34" s="66" t="s">
        <v>103</v>
      </c>
      <c r="E34" s="35">
        <f t="shared" si="0"/>
        <v>-2610.0301738814001</v>
      </c>
      <c r="F34" s="35">
        <f t="shared" si="1"/>
        <v>-2610</v>
      </c>
      <c r="G34" s="35">
        <f t="shared" si="2"/>
        <v>-2.5700000005599577E-2</v>
      </c>
      <c r="H34" s="35">
        <f t="shared" si="3"/>
        <v>-2.5700000005599577E-2</v>
      </c>
      <c r="Q34" s="38">
        <f t="shared" si="4"/>
        <v>18451.898999999998</v>
      </c>
    </row>
    <row r="35" spans="1:17" s="35" customFormat="1" ht="12.75" customHeight="1">
      <c r="A35" s="65" t="s">
        <v>152</v>
      </c>
      <c r="B35" s="67" t="s">
        <v>72</v>
      </c>
      <c r="C35" s="66">
        <v>33499.375999999997</v>
      </c>
      <c r="D35" s="66" t="s">
        <v>103</v>
      </c>
      <c r="E35" s="35">
        <f t="shared" si="0"/>
        <v>-2576.0088290890376</v>
      </c>
      <c r="F35" s="35">
        <f t="shared" si="1"/>
        <v>-2576</v>
      </c>
      <c r="G35" s="35">
        <f t="shared" si="2"/>
        <v>-7.5200000064796768E-3</v>
      </c>
      <c r="H35" s="35">
        <f t="shared" si="3"/>
        <v>-7.5200000064796768E-3</v>
      </c>
      <c r="Q35" s="38">
        <f t="shared" si="4"/>
        <v>18480.875999999997</v>
      </c>
    </row>
    <row r="36" spans="1:17" s="35" customFormat="1" ht="12.75" customHeight="1">
      <c r="A36" s="65" t="s">
        <v>152</v>
      </c>
      <c r="B36" s="67" t="s">
        <v>72</v>
      </c>
      <c r="C36" s="66">
        <v>33516.464</v>
      </c>
      <c r="D36" s="66" t="s">
        <v>103</v>
      </c>
      <c r="E36" s="35">
        <f t="shared" si="0"/>
        <v>-2555.9461331642683</v>
      </c>
      <c r="F36" s="35">
        <f t="shared" si="1"/>
        <v>-2556</v>
      </c>
      <c r="G36" s="35">
        <f t="shared" si="2"/>
        <v>4.5879999997850973E-2</v>
      </c>
      <c r="H36" s="35">
        <f t="shared" si="3"/>
        <v>4.5879999997850973E-2</v>
      </c>
      <c r="Q36" s="38">
        <f t="shared" si="4"/>
        <v>18497.964</v>
      </c>
    </row>
    <row r="37" spans="1:17" s="35" customFormat="1" ht="12.75" customHeight="1">
      <c r="A37" s="65" t="s">
        <v>152</v>
      </c>
      <c r="B37" s="67" t="s">
        <v>72</v>
      </c>
      <c r="C37" s="66">
        <v>33545.364000000001</v>
      </c>
      <c r="D37" s="66" t="s">
        <v>103</v>
      </c>
      <c r="E37" s="35">
        <f t="shared" si="0"/>
        <v>-2522.015192607987</v>
      </c>
      <c r="F37" s="35">
        <f t="shared" si="1"/>
        <v>-2522</v>
      </c>
      <c r="G37" s="35">
        <f t="shared" si="2"/>
        <v>-1.2940000000526197E-2</v>
      </c>
      <c r="H37" s="35">
        <f t="shared" si="3"/>
        <v>-1.2940000000526197E-2</v>
      </c>
      <c r="Q37" s="38">
        <f t="shared" si="4"/>
        <v>18526.864000000001</v>
      </c>
    </row>
    <row r="38" spans="1:17" s="35" customFormat="1" ht="12.75" customHeight="1">
      <c r="A38" s="65" t="s">
        <v>122</v>
      </c>
      <c r="B38" s="67" t="s">
        <v>72</v>
      </c>
      <c r="C38" s="66">
        <v>33557.281000000003</v>
      </c>
      <c r="D38" s="66" t="s">
        <v>103</v>
      </c>
      <c r="E38" s="35">
        <f t="shared" si="0"/>
        <v>-2508.02366947272</v>
      </c>
      <c r="F38" s="35">
        <f t="shared" si="1"/>
        <v>-2508</v>
      </c>
      <c r="G38" s="35">
        <f t="shared" si="2"/>
        <v>-2.0160000000032596E-2</v>
      </c>
      <c r="H38" s="35">
        <f t="shared" si="3"/>
        <v>-2.0160000000032596E-2</v>
      </c>
      <c r="Q38" s="38">
        <f t="shared" si="4"/>
        <v>18538.781000000003</v>
      </c>
    </row>
    <row r="39" spans="1:17" s="35" customFormat="1" ht="12.75" customHeight="1">
      <c r="A39" s="65" t="s">
        <v>169</v>
      </c>
      <c r="B39" s="67" t="s">
        <v>72</v>
      </c>
      <c r="C39" s="66">
        <v>33768.49</v>
      </c>
      <c r="D39" s="66" t="s">
        <v>103</v>
      </c>
      <c r="E39" s="35">
        <f t="shared" si="0"/>
        <v>-2260.0471980557272</v>
      </c>
      <c r="F39" s="35">
        <f t="shared" si="1"/>
        <v>-2260</v>
      </c>
      <c r="G39" s="35">
        <f t="shared" si="2"/>
        <v>-4.0200000003096648E-2</v>
      </c>
      <c r="H39" s="35">
        <f t="shared" si="3"/>
        <v>-4.0200000003096648E-2</v>
      </c>
      <c r="Q39" s="38">
        <f t="shared" si="4"/>
        <v>18749.989999999998</v>
      </c>
    </row>
    <row r="40" spans="1:17" s="35" customFormat="1" ht="12.75" customHeight="1">
      <c r="A40" s="65" t="s">
        <v>169</v>
      </c>
      <c r="B40" s="67" t="s">
        <v>72</v>
      </c>
      <c r="C40" s="66">
        <v>33780.46</v>
      </c>
      <c r="D40" s="66" t="s">
        <v>103</v>
      </c>
      <c r="E40" s="35">
        <f t="shared" si="0"/>
        <v>-2245.9934486280899</v>
      </c>
      <c r="F40" s="35">
        <f t="shared" si="1"/>
        <v>-2246</v>
      </c>
      <c r="G40" s="35">
        <f t="shared" si="2"/>
        <v>5.5799999972805381E-3</v>
      </c>
      <c r="H40" s="35">
        <f t="shared" si="3"/>
        <v>5.5799999972805381E-3</v>
      </c>
      <c r="Q40" s="38">
        <f t="shared" si="4"/>
        <v>18761.96</v>
      </c>
    </row>
    <row r="41" spans="1:17" s="35" customFormat="1" ht="12.75" customHeight="1">
      <c r="A41" s="65" t="s">
        <v>122</v>
      </c>
      <c r="B41" s="67" t="s">
        <v>72</v>
      </c>
      <c r="C41" s="66">
        <v>33792.392</v>
      </c>
      <c r="D41" s="66" t="s">
        <v>103</v>
      </c>
      <c r="E41" s="35">
        <f t="shared" si="0"/>
        <v>-2231.9843142780019</v>
      </c>
      <c r="F41" s="35">
        <f t="shared" si="1"/>
        <v>-2232</v>
      </c>
      <c r="G41" s="35">
        <f t="shared" si="2"/>
        <v>1.3359999997192062E-2</v>
      </c>
      <c r="H41" s="35">
        <f t="shared" si="3"/>
        <v>1.3359999997192062E-2</v>
      </c>
      <c r="Q41" s="38">
        <f t="shared" si="4"/>
        <v>18773.892</v>
      </c>
    </row>
    <row r="42" spans="1:17" s="35" customFormat="1" ht="12.75" customHeight="1">
      <c r="A42" s="65" t="s">
        <v>111</v>
      </c>
      <c r="B42" s="67" t="s">
        <v>72</v>
      </c>
      <c r="C42" s="66">
        <v>33797.527000000002</v>
      </c>
      <c r="D42" s="66" t="s">
        <v>103</v>
      </c>
      <c r="E42" s="35">
        <f t="shared" si="0"/>
        <v>-2225.9554084040724</v>
      </c>
      <c r="F42" s="35">
        <f t="shared" si="1"/>
        <v>-2226</v>
      </c>
      <c r="G42" s="35">
        <f t="shared" si="2"/>
        <v>3.7980000000970904E-2</v>
      </c>
      <c r="H42" s="35">
        <f t="shared" si="3"/>
        <v>3.7980000000970904E-2</v>
      </c>
      <c r="Q42" s="38">
        <f t="shared" si="4"/>
        <v>18779.027000000002</v>
      </c>
    </row>
    <row r="43" spans="1:17" s="35" customFormat="1" ht="12.75" customHeight="1">
      <c r="A43" s="65" t="s">
        <v>169</v>
      </c>
      <c r="B43" s="67" t="s">
        <v>72</v>
      </c>
      <c r="C43" s="66">
        <v>33821.370000000003</v>
      </c>
      <c r="D43" s="66" t="s">
        <v>103</v>
      </c>
      <c r="E43" s="35">
        <f t="shared" si="0"/>
        <v>-2197.9617954046466</v>
      </c>
      <c r="F43" s="35">
        <f t="shared" si="1"/>
        <v>-2198</v>
      </c>
      <c r="G43" s="35">
        <f t="shared" si="2"/>
        <v>3.2540000000153668E-2</v>
      </c>
      <c r="H43" s="35">
        <f t="shared" si="3"/>
        <v>3.2540000000153668E-2</v>
      </c>
      <c r="Q43" s="38">
        <f t="shared" si="4"/>
        <v>18802.870000000003</v>
      </c>
    </row>
    <row r="44" spans="1:17" s="35" customFormat="1" ht="12.75" customHeight="1">
      <c r="A44" s="65" t="s">
        <v>169</v>
      </c>
      <c r="B44" s="67" t="s">
        <v>72</v>
      </c>
      <c r="C44" s="66">
        <v>33826.410000000003</v>
      </c>
      <c r="D44" s="66" t="s">
        <v>103</v>
      </c>
      <c r="E44" s="35">
        <f t="shared" si="0"/>
        <v>-2192.0444272245886</v>
      </c>
      <c r="F44" s="35">
        <f t="shared" si="1"/>
        <v>-2192</v>
      </c>
      <c r="G44" s="35">
        <f t="shared" si="2"/>
        <v>-3.7839999997231644E-2</v>
      </c>
      <c r="H44" s="35">
        <f t="shared" si="3"/>
        <v>-3.7839999997231644E-2</v>
      </c>
      <c r="Q44" s="38">
        <f t="shared" si="4"/>
        <v>18807.910000000003</v>
      </c>
    </row>
    <row r="45" spans="1:17" s="35" customFormat="1" ht="12.75" customHeight="1">
      <c r="A45" s="65" t="s">
        <v>169</v>
      </c>
      <c r="B45" s="67" t="s">
        <v>72</v>
      </c>
      <c r="C45" s="66">
        <v>33832.39</v>
      </c>
      <c r="D45" s="66" t="s">
        <v>103</v>
      </c>
      <c r="E45" s="35">
        <f t="shared" si="0"/>
        <v>-2185.0234229157163</v>
      </c>
      <c r="F45" s="35">
        <f t="shared" si="1"/>
        <v>-2185</v>
      </c>
      <c r="G45" s="35">
        <f t="shared" si="2"/>
        <v>-1.9950000001699664E-2</v>
      </c>
      <c r="H45" s="35">
        <f t="shared" si="3"/>
        <v>-1.9950000001699664E-2</v>
      </c>
      <c r="Q45" s="38">
        <f t="shared" si="4"/>
        <v>18813.89</v>
      </c>
    </row>
    <row r="46" spans="1:17" s="35" customFormat="1" ht="12.75" customHeight="1">
      <c r="A46" s="65" t="s">
        <v>122</v>
      </c>
      <c r="B46" s="67" t="s">
        <v>72</v>
      </c>
      <c r="C46" s="66">
        <v>33843.481</v>
      </c>
      <c r="D46" s="66" t="s">
        <v>103</v>
      </c>
      <c r="E46" s="35">
        <f t="shared" si="0"/>
        <v>-2172.0016906766259</v>
      </c>
      <c r="F46" s="35">
        <f t="shared" si="1"/>
        <v>-2172</v>
      </c>
      <c r="G46" s="35">
        <f t="shared" si="2"/>
        <v>-1.4400000000023283E-3</v>
      </c>
      <c r="H46" s="35">
        <f t="shared" si="3"/>
        <v>-1.4400000000023283E-3</v>
      </c>
      <c r="Q46" s="38">
        <f t="shared" si="4"/>
        <v>18824.981</v>
      </c>
    </row>
    <row r="47" spans="1:17" s="35" customFormat="1" ht="12.75" customHeight="1">
      <c r="A47" s="65" t="s">
        <v>169</v>
      </c>
      <c r="B47" s="67" t="s">
        <v>72</v>
      </c>
      <c r="C47" s="66">
        <v>33860.51</v>
      </c>
      <c r="D47" s="66" t="s">
        <v>103</v>
      </c>
      <c r="E47" s="35">
        <f t="shared" si="0"/>
        <v>-2152.0082655301567</v>
      </c>
      <c r="F47" s="35">
        <f t="shared" si="1"/>
        <v>-2152</v>
      </c>
      <c r="G47" s="35">
        <f t="shared" si="2"/>
        <v>-7.0400000040535815E-3</v>
      </c>
      <c r="H47" s="35">
        <f t="shared" si="3"/>
        <v>-7.0400000040535815E-3</v>
      </c>
      <c r="Q47" s="38">
        <f t="shared" si="4"/>
        <v>18842.010000000002</v>
      </c>
    </row>
    <row r="48" spans="1:17" s="35" customFormat="1" ht="12.75" customHeight="1">
      <c r="A48" s="65" t="s">
        <v>169</v>
      </c>
      <c r="B48" s="67" t="s">
        <v>72</v>
      </c>
      <c r="C48" s="66">
        <v>33861.379999999997</v>
      </c>
      <c r="D48" s="66" t="s">
        <v>103</v>
      </c>
      <c r="E48" s="35">
        <f t="shared" si="0"/>
        <v>-2150.9868150705092</v>
      </c>
      <c r="F48" s="35">
        <f t="shared" si="1"/>
        <v>-2151</v>
      </c>
      <c r="G48" s="35">
        <f t="shared" si="2"/>
        <v>1.1229999996430706E-2</v>
      </c>
      <c r="H48" s="35">
        <f t="shared" si="3"/>
        <v>1.1229999996430706E-2</v>
      </c>
      <c r="Q48" s="38">
        <f t="shared" si="4"/>
        <v>18842.879999999997</v>
      </c>
    </row>
    <row r="49" spans="1:17" s="35" customFormat="1" ht="12.75" customHeight="1">
      <c r="A49" s="65" t="s">
        <v>169</v>
      </c>
      <c r="B49" s="67" t="s">
        <v>72</v>
      </c>
      <c r="C49" s="66">
        <v>33867.35</v>
      </c>
      <c r="D49" s="66" t="s">
        <v>103</v>
      </c>
      <c r="E49" s="35">
        <f t="shared" si="0"/>
        <v>-2143.9775515715119</v>
      </c>
      <c r="F49" s="35">
        <f t="shared" si="1"/>
        <v>-2144</v>
      </c>
      <c r="G49" s="35">
        <f t="shared" si="2"/>
        <v>1.9119999997201376E-2</v>
      </c>
      <c r="H49" s="35">
        <f t="shared" si="3"/>
        <v>1.9119999997201376E-2</v>
      </c>
      <c r="Q49" s="38">
        <f t="shared" si="4"/>
        <v>18848.849999999999</v>
      </c>
    </row>
    <row r="50" spans="1:17" s="35" customFormat="1" ht="12.75" customHeight="1">
      <c r="A50" s="65" t="s">
        <v>169</v>
      </c>
      <c r="B50" s="67" t="s">
        <v>72</v>
      </c>
      <c r="C50" s="66">
        <v>33884.33</v>
      </c>
      <c r="D50" s="66" t="s">
        <v>103</v>
      </c>
      <c r="E50" s="35">
        <f t="shared" si="0"/>
        <v>-2124.0416563934587</v>
      </c>
      <c r="F50" s="35">
        <f t="shared" si="1"/>
        <v>-2124</v>
      </c>
      <c r="G50" s="35">
        <f t="shared" si="2"/>
        <v>-3.5479999998642597E-2</v>
      </c>
      <c r="H50" s="35">
        <f t="shared" si="3"/>
        <v>-3.5479999998642597E-2</v>
      </c>
      <c r="Q50" s="38">
        <f t="shared" si="4"/>
        <v>18865.830000000002</v>
      </c>
    </row>
    <row r="51" spans="1:17" s="35" customFormat="1" ht="12.75" customHeight="1">
      <c r="A51" s="65" t="s">
        <v>122</v>
      </c>
      <c r="B51" s="67" t="s">
        <v>72</v>
      </c>
      <c r="C51" s="66">
        <v>33890.328000000001</v>
      </c>
      <c r="D51" s="66" t="s">
        <v>103</v>
      </c>
      <c r="E51" s="35">
        <f t="shared" si="0"/>
        <v>-2116.9995186267961</v>
      </c>
      <c r="F51" s="35">
        <f t="shared" si="1"/>
        <v>-2117</v>
      </c>
      <c r="G51" s="35">
        <f t="shared" si="2"/>
        <v>4.1000000055646524E-4</v>
      </c>
      <c r="H51" s="35">
        <f t="shared" si="3"/>
        <v>4.1000000055646524E-4</v>
      </c>
      <c r="Q51" s="38">
        <f t="shared" si="4"/>
        <v>18871.828000000001</v>
      </c>
    </row>
    <row r="52" spans="1:17" s="35" customFormat="1" ht="12.75" customHeight="1">
      <c r="A52" s="65" t="s">
        <v>169</v>
      </c>
      <c r="B52" s="67" t="s">
        <v>72</v>
      </c>
      <c r="C52" s="66">
        <v>33901.360000000001</v>
      </c>
      <c r="D52" s="66" t="s">
        <v>103</v>
      </c>
      <c r="E52" s="35">
        <f t="shared" si="0"/>
        <v>-2104.0470571660053</v>
      </c>
      <c r="F52" s="35">
        <f t="shared" si="1"/>
        <v>-2104</v>
      </c>
      <c r="G52" s="35">
        <f t="shared" si="2"/>
        <v>-4.0079999998852145E-2</v>
      </c>
      <c r="H52" s="35">
        <f t="shared" si="3"/>
        <v>-4.0079999998852145E-2</v>
      </c>
      <c r="Q52" s="38">
        <f t="shared" si="4"/>
        <v>18882.86</v>
      </c>
    </row>
    <row r="53" spans="1:17" s="35" customFormat="1" ht="12.75" customHeight="1">
      <c r="A53" s="65" t="s">
        <v>169</v>
      </c>
      <c r="B53" s="67" t="s">
        <v>72</v>
      </c>
      <c r="C53" s="66">
        <v>33902.28</v>
      </c>
      <c r="D53" s="66" t="s">
        <v>103</v>
      </c>
      <c r="E53" s="35">
        <f t="shared" ref="E53:E84" si="5">+(C53-C$7)/C$8</f>
        <v>-2102.9669026569495</v>
      </c>
      <c r="F53" s="35">
        <f t="shared" ref="F53:F84" si="6">ROUND(2*E53,0)/2</f>
        <v>-2103</v>
      </c>
      <c r="G53" s="35">
        <f t="shared" ref="G53:G72" si="7">+C53-(C$7+F53*C$8)</f>
        <v>2.8189999997266568E-2</v>
      </c>
      <c r="H53" s="35">
        <f t="shared" ref="H53:H72" si="8">+G53</f>
        <v>2.8189999997266568E-2</v>
      </c>
      <c r="Q53" s="38">
        <f t="shared" ref="Q53:Q84" si="9">+C53-15018.5</f>
        <v>18883.78</v>
      </c>
    </row>
    <row r="54" spans="1:17" s="35" customFormat="1" ht="12.75" customHeight="1">
      <c r="A54" s="65" t="s">
        <v>169</v>
      </c>
      <c r="B54" s="67" t="s">
        <v>72</v>
      </c>
      <c r="C54" s="66">
        <v>33948.22</v>
      </c>
      <c r="D54" s="66" t="s">
        <v>103</v>
      </c>
      <c r="E54" s="35">
        <f t="shared" si="5"/>
        <v>-2049.0296220633313</v>
      </c>
      <c r="F54" s="35">
        <f t="shared" si="6"/>
        <v>-2049</v>
      </c>
      <c r="G54" s="35">
        <f t="shared" si="7"/>
        <v>-2.5229999999282882E-2</v>
      </c>
      <c r="H54" s="35">
        <f t="shared" si="8"/>
        <v>-2.5229999999282882E-2</v>
      </c>
      <c r="Q54" s="38">
        <f t="shared" si="9"/>
        <v>18929.72</v>
      </c>
    </row>
    <row r="55" spans="1:17" s="35" customFormat="1" ht="12.75" customHeight="1">
      <c r="A55" s="65" t="s">
        <v>122</v>
      </c>
      <c r="B55" s="67" t="s">
        <v>72</v>
      </c>
      <c r="C55" s="66">
        <v>34194.417000000001</v>
      </c>
      <c r="D55" s="66" t="s">
        <v>103</v>
      </c>
      <c r="E55" s="35">
        <f t="shared" si="5"/>
        <v>-1759.9744050344605</v>
      </c>
      <c r="F55" s="35">
        <f t="shared" si="6"/>
        <v>-1760</v>
      </c>
      <c r="G55" s="35">
        <f t="shared" si="7"/>
        <v>2.1800000002258457E-2</v>
      </c>
      <c r="H55" s="35">
        <f t="shared" si="8"/>
        <v>2.1800000002258457E-2</v>
      </c>
      <c r="Q55" s="38">
        <f t="shared" si="9"/>
        <v>19175.917000000001</v>
      </c>
    </row>
    <row r="56" spans="1:17" s="35" customFormat="1" ht="12.75" customHeight="1">
      <c r="A56" s="65" t="s">
        <v>122</v>
      </c>
      <c r="B56" s="67" t="s">
        <v>72</v>
      </c>
      <c r="C56" s="66">
        <v>34281.311000000002</v>
      </c>
      <c r="D56" s="66" t="s">
        <v>103</v>
      </c>
      <c r="E56" s="35">
        <f t="shared" si="5"/>
        <v>-1657.9538116539288</v>
      </c>
      <c r="F56" s="35">
        <f t="shared" si="6"/>
        <v>-1658</v>
      </c>
      <c r="G56" s="35">
        <f t="shared" si="7"/>
        <v>3.9339999995718244E-2</v>
      </c>
      <c r="H56" s="35">
        <f t="shared" si="8"/>
        <v>3.9339999995718244E-2</v>
      </c>
      <c r="Q56" s="38">
        <f t="shared" si="9"/>
        <v>19262.811000000002</v>
      </c>
    </row>
    <row r="57" spans="1:17" s="35" customFormat="1" ht="12.75" customHeight="1">
      <c r="A57" s="65" t="s">
        <v>122</v>
      </c>
      <c r="B57" s="67" t="s">
        <v>72</v>
      </c>
      <c r="C57" s="66">
        <v>34327.300000000003</v>
      </c>
      <c r="D57" s="66" t="s">
        <v>103</v>
      </c>
      <c r="E57" s="35">
        <f t="shared" si="5"/>
        <v>-1603.9590010918946</v>
      </c>
      <c r="F57" s="35">
        <f t="shared" si="6"/>
        <v>-1604</v>
      </c>
      <c r="G57" s="35">
        <f t="shared" si="7"/>
        <v>3.4919999998237472E-2</v>
      </c>
      <c r="H57" s="35">
        <f t="shared" si="8"/>
        <v>3.4919999998237472E-2</v>
      </c>
      <c r="Q57" s="38">
        <f t="shared" si="9"/>
        <v>19308.800000000003</v>
      </c>
    </row>
    <row r="58" spans="1:17" s="35" customFormat="1" ht="12.75" customHeight="1">
      <c r="A58" s="65" t="s">
        <v>122</v>
      </c>
      <c r="B58" s="67" t="s">
        <v>72</v>
      </c>
      <c r="C58" s="66">
        <v>34510.383999999998</v>
      </c>
      <c r="D58" s="66" t="s">
        <v>103</v>
      </c>
      <c r="E58" s="35">
        <f t="shared" si="5"/>
        <v>-1389.0035574653989</v>
      </c>
      <c r="F58" s="35">
        <f t="shared" si="6"/>
        <v>-1389</v>
      </c>
      <c r="G58" s="35">
        <f t="shared" si="7"/>
        <v>-3.0300000071292743E-3</v>
      </c>
      <c r="H58" s="35">
        <f t="shared" si="8"/>
        <v>-3.0300000071292743E-3</v>
      </c>
      <c r="Q58" s="38">
        <f t="shared" si="9"/>
        <v>19491.883999999998</v>
      </c>
    </row>
    <row r="59" spans="1:17" s="35" customFormat="1" ht="12.75" customHeight="1">
      <c r="A59" s="65" t="s">
        <v>122</v>
      </c>
      <c r="B59" s="67" t="s">
        <v>72</v>
      </c>
      <c r="C59" s="66">
        <v>34527.410000000003</v>
      </c>
      <c r="D59" s="66" t="s">
        <v>103</v>
      </c>
      <c r="E59" s="35">
        <f t="shared" si="5"/>
        <v>-1369.0136545618902</v>
      </c>
      <c r="F59" s="35">
        <f t="shared" si="6"/>
        <v>-1369</v>
      </c>
      <c r="G59" s="35">
        <f t="shared" si="7"/>
        <v>-1.1630000000877772E-2</v>
      </c>
      <c r="H59" s="35">
        <f t="shared" si="8"/>
        <v>-1.1630000000877772E-2</v>
      </c>
      <c r="Q59" s="38">
        <f t="shared" si="9"/>
        <v>19508.910000000003</v>
      </c>
    </row>
    <row r="60" spans="1:17" s="35" customFormat="1" ht="12.75" customHeight="1">
      <c r="A60" s="65" t="s">
        <v>122</v>
      </c>
      <c r="B60" s="67" t="s">
        <v>72</v>
      </c>
      <c r="C60" s="66">
        <v>34544.432000000001</v>
      </c>
      <c r="D60" s="66" t="s">
        <v>103</v>
      </c>
      <c r="E60" s="35">
        <f t="shared" si="5"/>
        <v>-1349.0284479823438</v>
      </c>
      <c r="F60" s="35">
        <f t="shared" si="6"/>
        <v>-1349</v>
      </c>
      <c r="G60" s="35">
        <f t="shared" si="7"/>
        <v>-2.4230000002717134E-2</v>
      </c>
      <c r="H60" s="35">
        <f t="shared" si="8"/>
        <v>-2.4230000002717134E-2</v>
      </c>
      <c r="Q60" s="38">
        <f t="shared" si="9"/>
        <v>19525.932000000001</v>
      </c>
    </row>
    <row r="61" spans="1:17" s="35" customFormat="1" ht="12.75" customHeight="1">
      <c r="A61" s="65" t="s">
        <v>122</v>
      </c>
      <c r="B61" s="67" t="s">
        <v>72</v>
      </c>
      <c r="C61" s="66">
        <v>34573.415000000001</v>
      </c>
      <c r="D61" s="66" t="s">
        <v>103</v>
      </c>
      <c r="E61" s="35">
        <f t="shared" si="5"/>
        <v>-1315.0000587040511</v>
      </c>
      <c r="F61" s="35">
        <f t="shared" si="6"/>
        <v>-1315</v>
      </c>
      <c r="G61" s="35">
        <f t="shared" si="7"/>
        <v>-5.0000002374872565E-5</v>
      </c>
      <c r="H61" s="35">
        <f t="shared" si="8"/>
        <v>-5.0000002374872565E-5</v>
      </c>
      <c r="Q61" s="38">
        <f t="shared" si="9"/>
        <v>19554.915000000001</v>
      </c>
    </row>
    <row r="62" spans="1:17" s="35" customFormat="1" ht="12.75" customHeight="1">
      <c r="A62" s="65" t="s">
        <v>122</v>
      </c>
      <c r="B62" s="67" t="s">
        <v>72</v>
      </c>
      <c r="C62" s="66">
        <v>34637.313000000002</v>
      </c>
      <c r="D62" s="66" t="s">
        <v>103</v>
      </c>
      <c r="E62" s="35">
        <f t="shared" si="5"/>
        <v>-1239.9786317260171</v>
      </c>
      <c r="F62" s="35">
        <f t="shared" si="6"/>
        <v>-1240</v>
      </c>
      <c r="G62" s="35">
        <f t="shared" si="7"/>
        <v>1.8199999998614658E-2</v>
      </c>
      <c r="H62" s="35">
        <f t="shared" si="8"/>
        <v>1.8199999998614658E-2</v>
      </c>
      <c r="Q62" s="38">
        <f t="shared" si="9"/>
        <v>19618.813000000002</v>
      </c>
    </row>
    <row r="63" spans="1:17" s="35" customFormat="1" ht="12.75" customHeight="1">
      <c r="A63" s="65" t="s">
        <v>122</v>
      </c>
      <c r="B63" s="67" t="s">
        <v>72</v>
      </c>
      <c r="C63" s="66">
        <v>34678.216</v>
      </c>
      <c r="D63" s="66" t="s">
        <v>103</v>
      </c>
      <c r="E63" s="35">
        <f t="shared" si="5"/>
        <v>-1191.9551970694963</v>
      </c>
      <c r="F63" s="35">
        <f t="shared" si="6"/>
        <v>-1192</v>
      </c>
      <c r="G63" s="35">
        <f t="shared" si="7"/>
        <v>3.8159999996423721E-2</v>
      </c>
      <c r="H63" s="35">
        <f t="shared" si="8"/>
        <v>3.8159999996423721E-2</v>
      </c>
      <c r="Q63" s="38">
        <f t="shared" si="9"/>
        <v>19659.716</v>
      </c>
    </row>
    <row r="64" spans="1:17" s="35" customFormat="1" ht="12.75" customHeight="1">
      <c r="A64" s="65" t="s">
        <v>122</v>
      </c>
      <c r="B64" s="67" t="s">
        <v>72</v>
      </c>
      <c r="C64" s="66">
        <v>34866.411999999997</v>
      </c>
      <c r="D64" s="66" t="s">
        <v>103</v>
      </c>
      <c r="E64" s="35">
        <f t="shared" si="5"/>
        <v>-970.99785143179849</v>
      </c>
      <c r="F64" s="35">
        <f t="shared" si="6"/>
        <v>-971</v>
      </c>
      <c r="G64" s="35">
        <f t="shared" si="7"/>
        <v>1.8299999937880784E-3</v>
      </c>
      <c r="H64" s="35">
        <f t="shared" si="8"/>
        <v>1.8299999937880784E-3</v>
      </c>
      <c r="Q64" s="38">
        <f t="shared" si="9"/>
        <v>19847.911999999997</v>
      </c>
    </row>
    <row r="65" spans="1:17" s="35" customFormat="1" ht="12.75" customHeight="1">
      <c r="A65" s="65" t="s">
        <v>122</v>
      </c>
      <c r="B65" s="67" t="s">
        <v>72</v>
      </c>
      <c r="C65" s="66">
        <v>34958.391000000003</v>
      </c>
      <c r="D65" s="66" t="s">
        <v>103</v>
      </c>
      <c r="E65" s="35">
        <f t="shared" si="5"/>
        <v>-863.0070562267374</v>
      </c>
      <c r="F65" s="35">
        <f t="shared" si="6"/>
        <v>-863</v>
      </c>
      <c r="G65" s="35">
        <f t="shared" si="7"/>
        <v>-6.0099999973317608E-3</v>
      </c>
      <c r="H65" s="35">
        <f t="shared" si="8"/>
        <v>-6.0099999973317608E-3</v>
      </c>
      <c r="Q65" s="38">
        <f t="shared" si="9"/>
        <v>19939.891000000003</v>
      </c>
    </row>
    <row r="66" spans="1:17" s="35" customFormat="1" ht="12.75" customHeight="1">
      <c r="A66" s="65" t="s">
        <v>122</v>
      </c>
      <c r="B66" s="67" t="s">
        <v>72</v>
      </c>
      <c r="C66" s="66">
        <v>35016.266000000003</v>
      </c>
      <c r="D66" s="66" t="s">
        <v>103</v>
      </c>
      <c r="E66" s="35">
        <f t="shared" si="5"/>
        <v>-795.05711904007035</v>
      </c>
      <c r="F66" s="35">
        <f t="shared" si="6"/>
        <v>-795</v>
      </c>
      <c r="G66" s="35">
        <f t="shared" si="7"/>
        <v>-4.8649999996996485E-2</v>
      </c>
      <c r="H66" s="35">
        <f t="shared" si="8"/>
        <v>-4.8649999996996485E-2</v>
      </c>
      <c r="Q66" s="38">
        <f t="shared" si="9"/>
        <v>19997.766000000003</v>
      </c>
    </row>
    <row r="67" spans="1:17" s="35" customFormat="1" ht="12.75" customHeight="1">
      <c r="A67" s="65" t="s">
        <v>122</v>
      </c>
      <c r="B67" s="67" t="s">
        <v>72</v>
      </c>
      <c r="C67" s="66">
        <v>35039.356</v>
      </c>
      <c r="D67" s="66" t="s">
        <v>103</v>
      </c>
      <c r="E67" s="35">
        <f t="shared" si="5"/>
        <v>-767.94758902469391</v>
      </c>
      <c r="F67" s="35">
        <f t="shared" si="6"/>
        <v>-768</v>
      </c>
      <c r="G67" s="35">
        <f t="shared" si="7"/>
        <v>4.4640000000072177E-2</v>
      </c>
      <c r="H67" s="35">
        <f t="shared" si="8"/>
        <v>4.4640000000072177E-2</v>
      </c>
      <c r="Q67" s="38">
        <f t="shared" si="9"/>
        <v>20020.856</v>
      </c>
    </row>
    <row r="68" spans="1:17" s="35" customFormat="1" ht="12.75" customHeight="1">
      <c r="A68" s="65" t="s">
        <v>122</v>
      </c>
      <c r="B68" s="67" t="s">
        <v>72</v>
      </c>
      <c r="C68" s="66">
        <v>35396.220999999998</v>
      </c>
      <c r="D68" s="66" t="s">
        <v>103</v>
      </c>
      <c r="E68" s="35">
        <f t="shared" si="5"/>
        <v>-348.95917720404896</v>
      </c>
      <c r="F68" s="35">
        <f t="shared" si="6"/>
        <v>-349</v>
      </c>
      <c r="G68" s="35">
        <f t="shared" si="7"/>
        <v>3.4769999998388812E-2</v>
      </c>
      <c r="H68" s="35">
        <f t="shared" si="8"/>
        <v>3.4769999998388812E-2</v>
      </c>
      <c r="Q68" s="38">
        <f t="shared" si="9"/>
        <v>20377.720999999998</v>
      </c>
    </row>
    <row r="69" spans="1:17" s="35" customFormat="1" ht="12.75" customHeight="1">
      <c r="A69" s="65" t="s">
        <v>122</v>
      </c>
      <c r="B69" s="67" t="s">
        <v>72</v>
      </c>
      <c r="C69" s="66">
        <v>35401.252</v>
      </c>
      <c r="D69" s="66" t="s">
        <v>103</v>
      </c>
      <c r="E69" s="35">
        <f t="shared" si="5"/>
        <v>-343.05237575288169</v>
      </c>
      <c r="F69" s="35">
        <f t="shared" si="6"/>
        <v>-343</v>
      </c>
      <c r="G69" s="35">
        <f t="shared" si="7"/>
        <v>-4.461000000446802E-2</v>
      </c>
      <c r="H69" s="35">
        <f t="shared" si="8"/>
        <v>-4.461000000446802E-2</v>
      </c>
      <c r="Q69" s="38">
        <f t="shared" si="9"/>
        <v>20382.752</v>
      </c>
    </row>
    <row r="70" spans="1:17" s="35" customFormat="1" ht="12.75" customHeight="1">
      <c r="A70" s="65" t="s">
        <v>122</v>
      </c>
      <c r="B70" s="67" t="s">
        <v>72</v>
      </c>
      <c r="C70" s="66">
        <v>35607.428999999996</v>
      </c>
      <c r="D70" s="66" t="s">
        <v>103</v>
      </c>
      <c r="E70" s="35">
        <f t="shared" si="5"/>
        <v>-100.9838798680402</v>
      </c>
      <c r="F70" s="35">
        <f t="shared" si="6"/>
        <v>-101</v>
      </c>
      <c r="G70" s="35">
        <f t="shared" si="7"/>
        <v>1.3729999991483055E-2</v>
      </c>
      <c r="H70" s="35">
        <f t="shared" si="8"/>
        <v>1.3729999991483055E-2</v>
      </c>
      <c r="Q70" s="38">
        <f t="shared" si="9"/>
        <v>20588.928999999996</v>
      </c>
    </row>
    <row r="71" spans="1:17" s="35" customFormat="1" ht="12.75" customHeight="1">
      <c r="A71" s="65" t="s">
        <v>122</v>
      </c>
      <c r="B71" s="67" t="s">
        <v>72</v>
      </c>
      <c r="C71" s="66">
        <v>35630.404000000002</v>
      </c>
      <c r="D71" s="66" t="s">
        <v>103</v>
      </c>
      <c r="E71" s="35">
        <f t="shared" si="5"/>
        <v>-74.009369166285154</v>
      </c>
      <c r="F71" s="35">
        <f t="shared" si="6"/>
        <v>-74</v>
      </c>
      <c r="G71" s="35">
        <f t="shared" si="7"/>
        <v>-7.980000002135057E-3</v>
      </c>
      <c r="H71" s="35">
        <f t="shared" si="8"/>
        <v>-7.980000002135057E-3</v>
      </c>
      <c r="Q71" s="38">
        <f t="shared" si="9"/>
        <v>20611.904000000002</v>
      </c>
    </row>
    <row r="72" spans="1:17" s="35" customFormat="1" ht="12.75" customHeight="1">
      <c r="A72" s="65" t="s">
        <v>122</v>
      </c>
      <c r="B72" s="67" t="s">
        <v>72</v>
      </c>
      <c r="C72" s="66">
        <v>35670.411999999997</v>
      </c>
      <c r="D72" s="66" t="s">
        <v>103</v>
      </c>
      <c r="E72" s="35">
        <f t="shared" si="5"/>
        <v>-27.036736994124553</v>
      </c>
      <c r="F72" s="35">
        <f t="shared" si="6"/>
        <v>-27</v>
      </c>
      <c r="G72" s="35">
        <f t="shared" si="7"/>
        <v>-3.1290000006265473E-2</v>
      </c>
      <c r="H72" s="35">
        <f t="shared" si="8"/>
        <v>-3.1290000006265473E-2</v>
      </c>
      <c r="Q72" s="38">
        <f t="shared" si="9"/>
        <v>20651.911999999997</v>
      </c>
    </row>
    <row r="73" spans="1:17" s="35" customFormat="1" ht="12.75" customHeight="1">
      <c r="A73" s="35" t="s">
        <v>15</v>
      </c>
      <c r="C73" s="36">
        <v>35693.440000000002</v>
      </c>
      <c r="D73" s="36" t="s">
        <v>17</v>
      </c>
      <c r="E73" s="35">
        <f t="shared" si="5"/>
        <v>0</v>
      </c>
      <c r="F73" s="35">
        <f t="shared" si="6"/>
        <v>0</v>
      </c>
      <c r="H73" s="37">
        <v>0</v>
      </c>
      <c r="Q73" s="38">
        <f t="shared" si="9"/>
        <v>20674.940000000002</v>
      </c>
    </row>
    <row r="74" spans="1:17" s="35" customFormat="1" ht="12.75" customHeight="1">
      <c r="A74" s="65" t="s">
        <v>122</v>
      </c>
      <c r="B74" s="67" t="s">
        <v>72</v>
      </c>
      <c r="C74" s="66">
        <v>35740.29</v>
      </c>
      <c r="D74" s="66" t="s">
        <v>103</v>
      </c>
      <c r="E74" s="35">
        <f t="shared" si="5"/>
        <v>55.005694292790608</v>
      </c>
      <c r="F74" s="35">
        <f t="shared" si="6"/>
        <v>55</v>
      </c>
      <c r="G74" s="35">
        <f t="shared" ref="G74:G105" si="10">+C74-(C$7+F74*C$8)</f>
        <v>4.8499999975319952E-3</v>
      </c>
      <c r="H74" s="35">
        <f t="shared" ref="H74:H86" si="11">+G74</f>
        <v>4.8499999975319952E-3</v>
      </c>
      <c r="Q74" s="38">
        <f t="shared" si="9"/>
        <v>20721.79</v>
      </c>
    </row>
    <row r="75" spans="1:17" s="35" customFormat="1" ht="12.75" customHeight="1">
      <c r="A75" s="65" t="s">
        <v>122</v>
      </c>
      <c r="B75" s="67" t="s">
        <v>72</v>
      </c>
      <c r="C75" s="66">
        <v>35746.269999999997</v>
      </c>
      <c r="D75" s="66" t="s">
        <v>103</v>
      </c>
      <c r="E75" s="35">
        <f t="shared" si="5"/>
        <v>62.02669860166305</v>
      </c>
      <c r="F75" s="35">
        <f t="shared" si="6"/>
        <v>62</v>
      </c>
      <c r="G75" s="35">
        <f t="shared" si="10"/>
        <v>2.2739999993063975E-2</v>
      </c>
      <c r="H75" s="35">
        <f t="shared" si="11"/>
        <v>2.2739999993063975E-2</v>
      </c>
      <c r="Q75" s="38">
        <f t="shared" si="9"/>
        <v>20727.769999999997</v>
      </c>
    </row>
    <row r="76" spans="1:17" s="35" customFormat="1" ht="12.75" customHeight="1">
      <c r="A76" s="65" t="s">
        <v>122</v>
      </c>
      <c r="B76" s="67" t="s">
        <v>72</v>
      </c>
      <c r="C76" s="66">
        <v>36009.42</v>
      </c>
      <c r="D76" s="66" t="s">
        <v>103</v>
      </c>
      <c r="E76" s="35">
        <f t="shared" si="5"/>
        <v>370.98611062190594</v>
      </c>
      <c r="F76" s="35">
        <f t="shared" si="6"/>
        <v>371</v>
      </c>
      <c r="G76" s="35">
        <f t="shared" si="10"/>
        <v>-1.1830000003101304E-2</v>
      </c>
      <c r="H76" s="35">
        <f t="shared" si="11"/>
        <v>-1.1830000003101304E-2</v>
      </c>
      <c r="Q76" s="38">
        <f t="shared" si="9"/>
        <v>20990.92</v>
      </c>
    </row>
    <row r="77" spans="1:17" s="35" customFormat="1" ht="12.75" customHeight="1">
      <c r="A77" s="65" t="s">
        <v>122</v>
      </c>
      <c r="B77" s="67" t="s">
        <v>72</v>
      </c>
      <c r="C77" s="66">
        <v>36015.368000000002</v>
      </c>
      <c r="D77" s="66" t="s">
        <v>103</v>
      </c>
      <c r="E77" s="35">
        <f t="shared" si="5"/>
        <v>377.96954433916841</v>
      </c>
      <c r="F77" s="35">
        <f t="shared" si="6"/>
        <v>378</v>
      </c>
      <c r="G77" s="35">
        <f t="shared" si="10"/>
        <v>-2.5939999999536667E-2</v>
      </c>
      <c r="H77" s="35">
        <f t="shared" si="11"/>
        <v>-2.5939999999536667E-2</v>
      </c>
      <c r="Q77" s="38">
        <f t="shared" si="9"/>
        <v>20996.868000000002</v>
      </c>
    </row>
    <row r="78" spans="1:17" s="35" customFormat="1" ht="12.75" customHeight="1">
      <c r="A78" s="65" t="s">
        <v>122</v>
      </c>
      <c r="B78" s="67" t="s">
        <v>72</v>
      </c>
      <c r="C78" s="66">
        <v>36038.400000000001</v>
      </c>
      <c r="D78" s="66" t="s">
        <v>103</v>
      </c>
      <c r="E78" s="35">
        <f t="shared" si="5"/>
        <v>405.01097765723779</v>
      </c>
      <c r="F78" s="35">
        <f t="shared" si="6"/>
        <v>405</v>
      </c>
      <c r="G78" s="35">
        <f t="shared" si="10"/>
        <v>9.3500000002677552E-3</v>
      </c>
      <c r="H78" s="35">
        <f t="shared" si="11"/>
        <v>9.3500000002677552E-3</v>
      </c>
      <c r="Q78" s="38">
        <f t="shared" si="9"/>
        <v>21019.9</v>
      </c>
    </row>
    <row r="79" spans="1:17" s="35" customFormat="1" ht="12.75" customHeight="1">
      <c r="A79" s="65" t="s">
        <v>122</v>
      </c>
      <c r="B79" s="67" t="s">
        <v>72</v>
      </c>
      <c r="C79" s="66">
        <v>36084.347000000002</v>
      </c>
      <c r="D79" s="66" t="s">
        <v>103</v>
      </c>
      <c r="E79" s="35">
        <f t="shared" si="5"/>
        <v>458.95647681777001</v>
      </c>
      <c r="F79" s="35">
        <f t="shared" si="6"/>
        <v>459</v>
      </c>
      <c r="G79" s="35">
        <f t="shared" si="10"/>
        <v>-3.7069999998493586E-2</v>
      </c>
      <c r="H79" s="35">
        <f t="shared" si="11"/>
        <v>-3.7069999998493586E-2</v>
      </c>
      <c r="Q79" s="38">
        <f t="shared" si="9"/>
        <v>21065.847000000002</v>
      </c>
    </row>
    <row r="80" spans="1:17" s="35" customFormat="1" ht="12.75" customHeight="1">
      <c r="A80" s="65" t="s">
        <v>122</v>
      </c>
      <c r="B80" s="67" t="s">
        <v>72</v>
      </c>
      <c r="C80" s="66">
        <v>36125.290999999997</v>
      </c>
      <c r="D80" s="66" t="s">
        <v>103</v>
      </c>
      <c r="E80" s="35">
        <f t="shared" si="5"/>
        <v>507.02804879480016</v>
      </c>
      <c r="F80" s="35">
        <f t="shared" si="6"/>
        <v>507</v>
      </c>
      <c r="G80" s="35">
        <f t="shared" si="10"/>
        <v>2.3889999996754341E-2</v>
      </c>
      <c r="H80" s="35">
        <f t="shared" si="11"/>
        <v>2.3889999996754341E-2</v>
      </c>
      <c r="Q80" s="38">
        <f t="shared" si="9"/>
        <v>21106.790999999997</v>
      </c>
    </row>
    <row r="81" spans="1:32" s="35" customFormat="1" ht="12.75" customHeight="1">
      <c r="A81" s="65" t="s">
        <v>122</v>
      </c>
      <c r="B81" s="67" t="s">
        <v>72</v>
      </c>
      <c r="C81" s="66">
        <v>36131.254000000001</v>
      </c>
      <c r="D81" s="66" t="s">
        <v>103</v>
      </c>
      <c r="E81" s="35">
        <f t="shared" si="5"/>
        <v>514.0290937268835</v>
      </c>
      <c r="F81" s="35">
        <f t="shared" si="6"/>
        <v>514</v>
      </c>
      <c r="G81" s="35">
        <f t="shared" si="10"/>
        <v>2.4779999999736901E-2</v>
      </c>
      <c r="H81" s="35">
        <f t="shared" si="11"/>
        <v>2.4779999999736901E-2</v>
      </c>
      <c r="Q81" s="38">
        <f t="shared" si="9"/>
        <v>21112.754000000001</v>
      </c>
    </row>
    <row r="82" spans="1:32" s="35" customFormat="1" ht="12.75" customHeight="1">
      <c r="A82" s="65" t="s">
        <v>286</v>
      </c>
      <c r="B82" s="67" t="s">
        <v>72</v>
      </c>
      <c r="C82" s="66">
        <v>36318.597000000002</v>
      </c>
      <c r="D82" s="66" t="s">
        <v>103</v>
      </c>
      <c r="E82" s="35">
        <f t="shared" si="5"/>
        <v>733.98494828173159</v>
      </c>
      <c r="F82" s="35">
        <f t="shared" si="6"/>
        <v>734</v>
      </c>
      <c r="G82" s="35">
        <f t="shared" si="10"/>
        <v>-1.2820000003557652E-2</v>
      </c>
      <c r="H82" s="35">
        <f t="shared" si="11"/>
        <v>-1.2820000003557652E-2</v>
      </c>
      <c r="Q82" s="38">
        <f t="shared" si="9"/>
        <v>21300.097000000002</v>
      </c>
    </row>
    <row r="83" spans="1:32" s="35" customFormat="1" ht="12.75" customHeight="1">
      <c r="A83" s="65" t="s">
        <v>286</v>
      </c>
      <c r="B83" s="67" t="s">
        <v>72</v>
      </c>
      <c r="C83" s="66">
        <v>37731.646999999997</v>
      </c>
      <c r="D83" s="66" t="s">
        <v>103</v>
      </c>
      <c r="E83" s="35">
        <f t="shared" si="5"/>
        <v>2393.0200885257004</v>
      </c>
      <c r="F83" s="35">
        <f t="shared" si="6"/>
        <v>2393</v>
      </c>
      <c r="G83" s="35">
        <f t="shared" si="10"/>
        <v>1.7109999993408564E-2</v>
      </c>
      <c r="H83" s="35">
        <f t="shared" si="11"/>
        <v>1.7109999993408564E-2</v>
      </c>
      <c r="Q83" s="38">
        <f t="shared" si="9"/>
        <v>22713.146999999997</v>
      </c>
    </row>
    <row r="84" spans="1:32" s="35" customFormat="1" ht="12.75" customHeight="1">
      <c r="A84" s="65" t="s">
        <v>286</v>
      </c>
      <c r="B84" s="67" t="s">
        <v>72</v>
      </c>
      <c r="C84" s="66">
        <v>37824.449000000001</v>
      </c>
      <c r="D84" s="66" t="s">
        <v>103</v>
      </c>
      <c r="E84" s="35">
        <f t="shared" si="5"/>
        <v>2501.9771523839695</v>
      </c>
      <c r="F84" s="35">
        <f t="shared" si="6"/>
        <v>2502</v>
      </c>
      <c r="G84" s="35">
        <f t="shared" si="10"/>
        <v>-1.9460000003164168E-2</v>
      </c>
      <c r="H84" s="35">
        <f t="shared" si="11"/>
        <v>-1.9460000003164168E-2</v>
      </c>
      <c r="Q84" s="38">
        <f t="shared" si="9"/>
        <v>22805.949000000001</v>
      </c>
    </row>
    <row r="85" spans="1:32" s="35" customFormat="1" ht="12.75" customHeight="1">
      <c r="A85" s="65" t="s">
        <v>286</v>
      </c>
      <c r="B85" s="67" t="s">
        <v>72</v>
      </c>
      <c r="C85" s="66">
        <v>37911.370999999999</v>
      </c>
      <c r="D85" s="66" t="s">
        <v>103</v>
      </c>
      <c r="E85" s="35">
        <f t="shared" ref="E85:E116" si="12">+(C85-C$7)/C$8</f>
        <v>2604.0306200321661</v>
      </c>
      <c r="F85" s="35">
        <f t="shared" ref="F85:F116" si="13">ROUND(2*E85,0)/2</f>
        <v>2604</v>
      </c>
      <c r="G85" s="35">
        <f t="shared" si="10"/>
        <v>2.607999999599997E-2</v>
      </c>
      <c r="H85" s="35">
        <f t="shared" si="11"/>
        <v>2.607999999599997E-2</v>
      </c>
      <c r="Q85" s="38">
        <f t="shared" ref="Q85:Q116" si="14">+C85-15018.5</f>
        <v>22892.870999999999</v>
      </c>
    </row>
    <row r="86" spans="1:32" s="35" customFormat="1" ht="12.75" customHeight="1">
      <c r="A86" s="65" t="s">
        <v>286</v>
      </c>
      <c r="B86" s="67" t="s">
        <v>72</v>
      </c>
      <c r="C86" s="66">
        <v>37940.29</v>
      </c>
      <c r="D86" s="66" t="s">
        <v>103</v>
      </c>
      <c r="E86" s="35">
        <f t="shared" si="12"/>
        <v>2637.9838681272217</v>
      </c>
      <c r="F86" s="35">
        <f t="shared" si="13"/>
        <v>2638</v>
      </c>
      <c r="G86" s="35">
        <f t="shared" si="10"/>
        <v>-1.374000000214437E-2</v>
      </c>
      <c r="H86" s="35">
        <f t="shared" si="11"/>
        <v>-1.374000000214437E-2</v>
      </c>
      <c r="O86" s="35">
        <f t="shared" ref="O86:O117" ca="1" si="15">+C$11+C$12*F86</f>
        <v>-8.4201747104275859E-2</v>
      </c>
      <c r="Q86" s="38">
        <f t="shared" si="14"/>
        <v>22921.79</v>
      </c>
    </row>
    <row r="87" spans="1:32" s="35" customFormat="1" ht="12.75" customHeight="1">
      <c r="A87" s="35" t="s">
        <v>35</v>
      </c>
      <c r="C87" s="36">
        <v>42884.593999999997</v>
      </c>
      <c r="D87" s="36"/>
      <c r="E87" s="35">
        <f t="shared" si="12"/>
        <v>8442.9971939464322</v>
      </c>
      <c r="F87" s="35">
        <f t="shared" si="13"/>
        <v>8443</v>
      </c>
      <c r="G87" s="35">
        <f t="shared" si="10"/>
        <v>-2.390000008745119E-3</v>
      </c>
      <c r="I87" s="35">
        <f t="shared" ref="I87:I101" si="16">+G87</f>
        <v>-2.390000008745119E-3</v>
      </c>
      <c r="O87" s="35">
        <f t="shared" ca="1" si="15"/>
        <v>-5.4802840228482017E-2</v>
      </c>
      <c r="Q87" s="38">
        <f t="shared" si="14"/>
        <v>27866.093999999997</v>
      </c>
      <c r="AB87" s="35">
        <v>11</v>
      </c>
      <c r="AD87" s="35" t="s">
        <v>34</v>
      </c>
      <c r="AF87" s="35" t="s">
        <v>36</v>
      </c>
    </row>
    <row r="88" spans="1:32" s="35" customFormat="1" ht="12.75" customHeight="1">
      <c r="A88" s="35" t="s">
        <v>39</v>
      </c>
      <c r="C88" s="36">
        <v>42937.413</v>
      </c>
      <c r="D88" s="36"/>
      <c r="E88" s="35">
        <f t="shared" si="12"/>
        <v>8505.0109776572372</v>
      </c>
      <c r="F88" s="35">
        <f t="shared" si="13"/>
        <v>8505</v>
      </c>
      <c r="G88" s="35">
        <f t="shared" si="10"/>
        <v>9.3500000002677552E-3</v>
      </c>
      <c r="I88" s="35">
        <f t="shared" si="16"/>
        <v>9.3500000002677552E-3</v>
      </c>
      <c r="O88" s="35">
        <f t="shared" ca="1" si="15"/>
        <v>-5.448884673557948E-2</v>
      </c>
      <c r="Q88" s="38">
        <f t="shared" si="14"/>
        <v>27918.913</v>
      </c>
      <c r="AA88" s="35" t="s">
        <v>37</v>
      </c>
      <c r="AB88" s="35">
        <v>8</v>
      </c>
      <c r="AD88" s="35" t="s">
        <v>38</v>
      </c>
      <c r="AF88" s="35" t="s">
        <v>36</v>
      </c>
    </row>
    <row r="89" spans="1:32" s="35" customFormat="1" ht="12.75" customHeight="1">
      <c r="A89" s="35" t="s">
        <v>39</v>
      </c>
      <c r="C89" s="36">
        <v>42948.459000000003</v>
      </c>
      <c r="D89" s="36"/>
      <c r="E89" s="35">
        <f t="shared" si="12"/>
        <v>8517.979876251864</v>
      </c>
      <c r="F89" s="35">
        <f t="shared" si="13"/>
        <v>8518</v>
      </c>
      <c r="G89" s="35">
        <f t="shared" si="10"/>
        <v>-1.713999999628868E-2</v>
      </c>
      <c r="I89" s="35">
        <f t="shared" si="16"/>
        <v>-1.713999999628868E-2</v>
      </c>
      <c r="O89" s="35">
        <f t="shared" ca="1" si="15"/>
        <v>-5.4423009390293466E-2</v>
      </c>
      <c r="Q89" s="38">
        <f t="shared" si="14"/>
        <v>27929.959000000003</v>
      </c>
      <c r="AA89" s="35" t="s">
        <v>37</v>
      </c>
      <c r="AB89" s="35">
        <v>8</v>
      </c>
      <c r="AD89" s="35" t="s">
        <v>40</v>
      </c>
      <c r="AF89" s="35" t="s">
        <v>36</v>
      </c>
    </row>
    <row r="90" spans="1:32" s="35" customFormat="1" ht="12.75" customHeight="1">
      <c r="A90" s="35" t="s">
        <v>41</v>
      </c>
      <c r="C90" s="36">
        <v>43011.482000000004</v>
      </c>
      <c r="D90" s="36"/>
      <c r="E90" s="35">
        <f t="shared" si="12"/>
        <v>8591.9739823653053</v>
      </c>
      <c r="F90" s="35">
        <f t="shared" si="13"/>
        <v>8592</v>
      </c>
      <c r="G90" s="35">
        <f t="shared" si="10"/>
        <v>-2.216000000044005E-2</v>
      </c>
      <c r="I90" s="35">
        <f t="shared" si="16"/>
        <v>-2.216000000044005E-2</v>
      </c>
      <c r="O90" s="35">
        <f t="shared" ca="1" si="15"/>
        <v>-5.4048242963280757E-2</v>
      </c>
      <c r="Q90" s="38">
        <f t="shared" si="14"/>
        <v>27992.982000000004</v>
      </c>
      <c r="AA90" s="35" t="s">
        <v>37</v>
      </c>
      <c r="AB90" s="35">
        <v>9</v>
      </c>
      <c r="AD90" s="35" t="s">
        <v>40</v>
      </c>
      <c r="AF90" s="35" t="s">
        <v>36</v>
      </c>
    </row>
    <row r="91" spans="1:32" s="35" customFormat="1" ht="12.75" customHeight="1">
      <c r="A91" s="35" t="s">
        <v>42</v>
      </c>
      <c r="C91" s="36">
        <v>43029.379000000001</v>
      </c>
      <c r="D91" s="36"/>
      <c r="E91" s="35">
        <f t="shared" si="12"/>
        <v>8612.9865098094451</v>
      </c>
      <c r="F91" s="35">
        <f t="shared" si="13"/>
        <v>8613</v>
      </c>
      <c r="G91" s="35">
        <f t="shared" si="10"/>
        <v>-1.1490000004414469E-2</v>
      </c>
      <c r="I91" s="35">
        <f t="shared" si="16"/>
        <v>-1.1490000004414469E-2</v>
      </c>
      <c r="O91" s="35">
        <f t="shared" ca="1" si="15"/>
        <v>-5.3941890328587962E-2</v>
      </c>
      <c r="Q91" s="38">
        <f t="shared" si="14"/>
        <v>28010.879000000001</v>
      </c>
      <c r="AB91" s="35">
        <v>11</v>
      </c>
      <c r="AD91" s="35" t="s">
        <v>40</v>
      </c>
      <c r="AF91" s="35" t="s">
        <v>36</v>
      </c>
    </row>
    <row r="92" spans="1:32" s="35" customFormat="1" ht="12.75" customHeight="1">
      <c r="A92" s="35" t="s">
        <v>43</v>
      </c>
      <c r="C92" s="36">
        <v>43741.427000000003</v>
      </c>
      <c r="D92" s="36"/>
      <c r="E92" s="35">
        <f t="shared" si="12"/>
        <v>9448.9885292287472</v>
      </c>
      <c r="F92" s="35">
        <f t="shared" si="13"/>
        <v>9449</v>
      </c>
      <c r="G92" s="35">
        <f t="shared" si="10"/>
        <v>-9.7699999969336204E-3</v>
      </c>
      <c r="I92" s="35">
        <f t="shared" si="16"/>
        <v>-9.7699999969336204E-3</v>
      </c>
      <c r="O92" s="35">
        <f t="shared" ca="1" si="15"/>
        <v>-4.9708042585579586E-2</v>
      </c>
      <c r="Q92" s="38">
        <f t="shared" si="14"/>
        <v>28722.927000000003</v>
      </c>
      <c r="AA92" s="35" t="s">
        <v>37</v>
      </c>
      <c r="AB92" s="35">
        <v>11</v>
      </c>
      <c r="AD92" s="35" t="s">
        <v>40</v>
      </c>
      <c r="AF92" s="35" t="s">
        <v>36</v>
      </c>
    </row>
    <row r="93" spans="1:32" s="35" customFormat="1" ht="12.75" customHeight="1">
      <c r="A93" s="35" t="s">
        <v>44</v>
      </c>
      <c r="C93" s="36">
        <v>45773.661999999997</v>
      </c>
      <c r="D93" s="36"/>
      <c r="E93" s="35">
        <f t="shared" si="12"/>
        <v>11834.997006093474</v>
      </c>
      <c r="F93" s="35">
        <f t="shared" si="13"/>
        <v>11835</v>
      </c>
      <c r="G93" s="35">
        <f t="shared" si="10"/>
        <v>-2.550000004703179E-3</v>
      </c>
      <c r="I93" s="35">
        <f t="shared" si="16"/>
        <v>-2.550000004703179E-3</v>
      </c>
      <c r="O93" s="35">
        <f t="shared" ca="1" si="15"/>
        <v>-3.7624357520007819E-2</v>
      </c>
      <c r="Q93" s="38">
        <f t="shared" si="14"/>
        <v>30755.161999999997</v>
      </c>
      <c r="AA93" s="35" t="s">
        <v>37</v>
      </c>
      <c r="AB93" s="35">
        <v>7</v>
      </c>
      <c r="AD93" s="35" t="s">
        <v>34</v>
      </c>
      <c r="AF93" s="35" t="s">
        <v>57</v>
      </c>
    </row>
    <row r="94" spans="1:32" s="35" customFormat="1" ht="12.75" customHeight="1">
      <c r="A94" s="35" t="s">
        <v>46</v>
      </c>
      <c r="C94" s="36">
        <v>45889.495000000003</v>
      </c>
      <c r="D94" s="36"/>
      <c r="E94" s="35">
        <f t="shared" si="12"/>
        <v>11970.994329188828</v>
      </c>
      <c r="F94" s="35">
        <f t="shared" si="13"/>
        <v>11971</v>
      </c>
      <c r="G94" s="35">
        <f t="shared" si="10"/>
        <v>-4.8299999980372377E-3</v>
      </c>
      <c r="I94" s="35">
        <f t="shared" si="16"/>
        <v>-4.8299999980372377E-3</v>
      </c>
      <c r="O94" s="35">
        <f t="shared" ca="1" si="15"/>
        <v>-3.693559760009258E-2</v>
      </c>
      <c r="Q94" s="38">
        <f t="shared" si="14"/>
        <v>30870.995000000003</v>
      </c>
      <c r="AA94" s="35" t="s">
        <v>37</v>
      </c>
      <c r="AB94" s="35">
        <v>12</v>
      </c>
      <c r="AD94" s="35" t="s">
        <v>45</v>
      </c>
      <c r="AF94" s="35" t="s">
        <v>36</v>
      </c>
    </row>
    <row r="95" spans="1:32" s="35" customFormat="1" ht="12.75" customHeight="1">
      <c r="A95" s="35" t="s">
        <v>48</v>
      </c>
      <c r="C95" s="36">
        <v>45988.286999999997</v>
      </c>
      <c r="D95" s="36"/>
      <c r="E95" s="35">
        <f t="shared" si="12"/>
        <v>12086.984138165844</v>
      </c>
      <c r="F95" s="35">
        <f t="shared" si="13"/>
        <v>12087</v>
      </c>
      <c r="G95" s="35">
        <f t="shared" si="10"/>
        <v>-1.351000000431668E-2</v>
      </c>
      <c r="I95" s="35">
        <f t="shared" si="16"/>
        <v>-1.351000000431668E-2</v>
      </c>
      <c r="O95" s="35">
        <f t="shared" ca="1" si="15"/>
        <v>-3.6348125903694288E-2</v>
      </c>
      <c r="Q95" s="38">
        <f t="shared" si="14"/>
        <v>30969.786999999997</v>
      </c>
      <c r="AA95" s="35" t="s">
        <v>37</v>
      </c>
      <c r="AB95" s="35">
        <v>7</v>
      </c>
      <c r="AD95" s="35" t="s">
        <v>47</v>
      </c>
      <c r="AF95" s="35" t="s">
        <v>36</v>
      </c>
    </row>
    <row r="96" spans="1:32" s="35" customFormat="1" ht="12.75" customHeight="1">
      <c r="A96" s="35" t="s">
        <v>50</v>
      </c>
      <c r="C96" s="36">
        <v>46210.584000000003</v>
      </c>
      <c r="D96" s="36"/>
      <c r="E96" s="35">
        <f t="shared" si="12"/>
        <v>12347.978819578975</v>
      </c>
      <c r="F96" s="35">
        <f t="shared" si="13"/>
        <v>12348</v>
      </c>
      <c r="G96" s="35">
        <f t="shared" si="10"/>
        <v>-1.803999999538064E-2</v>
      </c>
      <c r="I96" s="35">
        <f t="shared" si="16"/>
        <v>-1.803999999538064E-2</v>
      </c>
      <c r="O96" s="35">
        <f t="shared" ca="1" si="15"/>
        <v>-3.5026314586798127E-2</v>
      </c>
      <c r="Q96" s="38">
        <f t="shared" si="14"/>
        <v>31192.084000000003</v>
      </c>
      <c r="AA96" s="35" t="s">
        <v>49</v>
      </c>
      <c r="AB96" s="35">
        <v>5</v>
      </c>
      <c r="AD96" s="35" t="s">
        <v>38</v>
      </c>
      <c r="AF96" s="35" t="s">
        <v>36</v>
      </c>
    </row>
    <row r="97" spans="1:32" s="35" customFormat="1" ht="12.75" customHeight="1">
      <c r="A97" s="35" t="s">
        <v>51</v>
      </c>
      <c r="C97" s="36">
        <v>46350.27</v>
      </c>
      <c r="D97" s="36"/>
      <c r="E97" s="35">
        <f t="shared" si="12"/>
        <v>12511.981496483621</v>
      </c>
      <c r="F97" s="35">
        <f t="shared" si="13"/>
        <v>12512</v>
      </c>
      <c r="G97" s="35">
        <f t="shared" si="10"/>
        <v>-1.5760000002046581E-2</v>
      </c>
      <c r="I97" s="35">
        <f t="shared" si="16"/>
        <v>-1.5760000002046581E-2</v>
      </c>
      <c r="O97" s="35">
        <f t="shared" ca="1" si="15"/>
        <v>-3.4195751153959161E-2</v>
      </c>
      <c r="Q97" s="38">
        <f t="shared" si="14"/>
        <v>31331.769999999997</v>
      </c>
      <c r="AA97" s="35" t="s">
        <v>37</v>
      </c>
      <c r="AB97" s="35">
        <v>6</v>
      </c>
      <c r="AD97" s="35" t="s">
        <v>47</v>
      </c>
      <c r="AF97" s="35" t="s">
        <v>36</v>
      </c>
    </row>
    <row r="98" spans="1:32" s="35" customFormat="1" ht="12.75" customHeight="1">
      <c r="A98" s="35" t="s">
        <v>52</v>
      </c>
      <c r="C98" s="36">
        <v>47383.425000000003</v>
      </c>
      <c r="D98" s="36"/>
      <c r="E98" s="35">
        <f t="shared" si="12"/>
        <v>13724.989139750862</v>
      </c>
      <c r="F98" s="35">
        <f t="shared" si="13"/>
        <v>13725</v>
      </c>
      <c r="G98" s="35">
        <f t="shared" si="10"/>
        <v>-9.2500000027939677E-3</v>
      </c>
      <c r="I98" s="35">
        <f t="shared" si="16"/>
        <v>-9.2500000027939677E-3</v>
      </c>
      <c r="O98" s="35">
        <f t="shared" ca="1" si="15"/>
        <v>-2.8052620397656339E-2</v>
      </c>
      <c r="Q98" s="38">
        <f t="shared" si="14"/>
        <v>32364.925000000003</v>
      </c>
      <c r="AA98" s="35" t="s">
        <v>37</v>
      </c>
      <c r="AB98" s="35">
        <v>7</v>
      </c>
      <c r="AD98" s="35" t="s">
        <v>40</v>
      </c>
      <c r="AF98" s="35" t="s">
        <v>36</v>
      </c>
    </row>
    <row r="99" spans="1:32" s="35" customFormat="1" ht="12.75" customHeight="1">
      <c r="A99" s="35" t="s">
        <v>52</v>
      </c>
      <c r="C99" s="36">
        <v>47389.377999999997</v>
      </c>
      <c r="D99" s="36"/>
      <c r="E99" s="35">
        <f t="shared" si="12"/>
        <v>13731.978443873053</v>
      </c>
      <c r="F99" s="35">
        <f t="shared" si="13"/>
        <v>13732</v>
      </c>
      <c r="G99" s="35">
        <f t="shared" si="10"/>
        <v>-1.8360000001848675E-2</v>
      </c>
      <c r="I99" s="35">
        <f t="shared" si="16"/>
        <v>-1.8360000001848675E-2</v>
      </c>
      <c r="O99" s="35">
        <f t="shared" ca="1" si="15"/>
        <v>-2.80171695194254E-2</v>
      </c>
      <c r="Q99" s="38">
        <f t="shared" si="14"/>
        <v>32370.877999999997</v>
      </c>
      <c r="AA99" s="35" t="s">
        <v>37</v>
      </c>
      <c r="AB99" s="35">
        <v>8</v>
      </c>
      <c r="AD99" s="35" t="s">
        <v>40</v>
      </c>
      <c r="AF99" s="35" t="s">
        <v>36</v>
      </c>
    </row>
    <row r="100" spans="1:32" s="35" customFormat="1" ht="12.75" customHeight="1">
      <c r="A100" s="35" t="s">
        <v>53</v>
      </c>
      <c r="C100" s="36">
        <v>47762.455000000002</v>
      </c>
      <c r="D100" s="36"/>
      <c r="E100" s="35">
        <f t="shared" si="12"/>
        <v>14170.001056672889</v>
      </c>
      <c r="F100" s="35">
        <f t="shared" si="13"/>
        <v>14170</v>
      </c>
      <c r="G100" s="35">
        <f t="shared" si="10"/>
        <v>8.9999999909196049E-4</v>
      </c>
      <c r="I100" s="35">
        <f t="shared" si="16"/>
        <v>8.9999999909196049E-4</v>
      </c>
      <c r="O100" s="35">
        <f t="shared" ca="1" si="15"/>
        <v>-2.5798957424404259E-2</v>
      </c>
      <c r="Q100" s="38">
        <f t="shared" si="14"/>
        <v>32743.955000000002</v>
      </c>
      <c r="AA100" s="35" t="s">
        <v>37</v>
      </c>
      <c r="AB100" s="35">
        <v>5</v>
      </c>
      <c r="AD100" s="35" t="s">
        <v>40</v>
      </c>
      <c r="AF100" s="35" t="s">
        <v>57</v>
      </c>
    </row>
    <row r="101" spans="1:32" s="35" customFormat="1" ht="12.75" customHeight="1">
      <c r="A101" s="35" t="s">
        <v>54</v>
      </c>
      <c r="C101" s="36">
        <v>47838.228000000003</v>
      </c>
      <c r="D101" s="36"/>
      <c r="E101" s="35">
        <f t="shared" si="12"/>
        <v>14258.964695384688</v>
      </c>
      <c r="F101" s="35">
        <f t="shared" si="13"/>
        <v>14259</v>
      </c>
      <c r="G101" s="35">
        <f t="shared" si="10"/>
        <v>-3.0070000000705477E-2</v>
      </c>
      <c r="I101" s="35">
        <f t="shared" si="16"/>
        <v>-3.0070000000705477E-2</v>
      </c>
      <c r="O101" s="35">
        <f t="shared" ca="1" si="15"/>
        <v>-2.5348224829753851E-2</v>
      </c>
      <c r="Q101" s="38">
        <f t="shared" si="14"/>
        <v>32819.728000000003</v>
      </c>
      <c r="AA101" s="35" t="s">
        <v>37</v>
      </c>
      <c r="AB101" s="35">
        <v>5</v>
      </c>
      <c r="AD101" s="35" t="s">
        <v>40</v>
      </c>
      <c r="AF101" s="35" t="s">
        <v>36</v>
      </c>
    </row>
    <row r="102" spans="1:32" s="35" customFormat="1" ht="12.75" customHeight="1">
      <c r="A102" s="35" t="s">
        <v>56</v>
      </c>
      <c r="C102" s="36">
        <v>47968.552000000003</v>
      </c>
      <c r="D102" s="36"/>
      <c r="E102" s="35">
        <f t="shared" si="12"/>
        <v>14411.975626078689</v>
      </c>
      <c r="F102" s="35">
        <f t="shared" si="13"/>
        <v>14412</v>
      </c>
      <c r="G102" s="35">
        <f t="shared" si="10"/>
        <v>-2.0759999999427237E-2</v>
      </c>
      <c r="K102" s="35">
        <f>+G102</f>
        <v>-2.0759999999427237E-2</v>
      </c>
      <c r="O102" s="35">
        <f t="shared" ca="1" si="15"/>
        <v>-2.4573369919849208E-2</v>
      </c>
      <c r="Q102" s="38">
        <f t="shared" si="14"/>
        <v>32950.052000000003</v>
      </c>
      <c r="AA102" s="35" t="s">
        <v>55</v>
      </c>
      <c r="AF102" s="35" t="s">
        <v>36</v>
      </c>
    </row>
    <row r="103" spans="1:32" s="35" customFormat="1" ht="12.75" customHeight="1">
      <c r="A103" s="35" t="s">
        <v>58</v>
      </c>
      <c r="C103" s="36">
        <v>48014.555</v>
      </c>
      <c r="D103" s="36"/>
      <c r="E103" s="35">
        <f t="shared" si="12"/>
        <v>14465.986873774551</v>
      </c>
      <c r="F103" s="35">
        <f t="shared" si="13"/>
        <v>14466</v>
      </c>
      <c r="G103" s="35">
        <f t="shared" si="10"/>
        <v>-1.1180000001331791E-2</v>
      </c>
      <c r="I103" s="35">
        <f t="shared" ref="I103:I108" si="17">+G103</f>
        <v>-1.1180000001331791E-2</v>
      </c>
      <c r="O103" s="35">
        <f t="shared" ca="1" si="15"/>
        <v>-2.4299891716353453E-2</v>
      </c>
      <c r="Q103" s="38">
        <f t="shared" si="14"/>
        <v>32996.055</v>
      </c>
      <c r="AA103" s="35" t="s">
        <v>37</v>
      </c>
      <c r="AB103" s="35">
        <v>11</v>
      </c>
      <c r="AD103" s="35" t="s">
        <v>40</v>
      </c>
      <c r="AF103" s="35" t="s">
        <v>36</v>
      </c>
    </row>
    <row r="104" spans="1:32" s="35" customFormat="1" ht="12.75" customHeight="1">
      <c r="A104" s="35" t="s">
        <v>58</v>
      </c>
      <c r="C104" s="36">
        <v>48061.415999999997</v>
      </c>
      <c r="D104" s="36"/>
      <c r="E104" s="35">
        <f t="shared" si="12"/>
        <v>14521.00548295821</v>
      </c>
      <c r="F104" s="35">
        <f t="shared" si="13"/>
        <v>14521</v>
      </c>
      <c r="G104" s="35">
        <f t="shared" si="10"/>
        <v>4.66999999480322E-3</v>
      </c>
      <c r="I104" s="35">
        <f t="shared" si="17"/>
        <v>4.66999999480322E-3</v>
      </c>
      <c r="O104" s="35">
        <f t="shared" ca="1" si="15"/>
        <v>-2.4021349101681841E-2</v>
      </c>
      <c r="Q104" s="38">
        <f t="shared" si="14"/>
        <v>33042.915999999997</v>
      </c>
      <c r="AA104" s="35" t="s">
        <v>37</v>
      </c>
      <c r="AB104" s="35">
        <v>7</v>
      </c>
      <c r="AD104" s="35" t="s">
        <v>40</v>
      </c>
      <c r="AF104" s="35" t="s">
        <v>57</v>
      </c>
    </row>
    <row r="105" spans="1:32" s="35" customFormat="1" ht="12.75" customHeight="1">
      <c r="A105" s="35" t="s">
        <v>59</v>
      </c>
      <c r="C105" s="36">
        <v>48084.394</v>
      </c>
      <c r="D105" s="36"/>
      <c r="E105" s="35">
        <f t="shared" si="12"/>
        <v>14547.983515902924</v>
      </c>
      <c r="F105" s="35">
        <f t="shared" si="13"/>
        <v>14548</v>
      </c>
      <c r="G105" s="35">
        <f t="shared" si="10"/>
        <v>-1.404000000184169E-2</v>
      </c>
      <c r="I105" s="35">
        <f t="shared" si="17"/>
        <v>-1.404000000184169E-2</v>
      </c>
      <c r="O105" s="35">
        <f t="shared" ca="1" si="15"/>
        <v>-2.388460999993397E-2</v>
      </c>
      <c r="Q105" s="38">
        <f t="shared" si="14"/>
        <v>33065.894</v>
      </c>
      <c r="AA105" s="35" t="s">
        <v>37</v>
      </c>
      <c r="AB105" s="35">
        <v>8</v>
      </c>
      <c r="AD105" s="35" t="s">
        <v>40</v>
      </c>
      <c r="AF105" s="35" t="s">
        <v>57</v>
      </c>
    </row>
    <row r="106" spans="1:32" s="35" customFormat="1" ht="12.75" customHeight="1">
      <c r="A106" s="35" t="s">
        <v>59</v>
      </c>
      <c r="C106" s="36">
        <v>48107.391000000003</v>
      </c>
      <c r="D106" s="36"/>
      <c r="E106" s="35">
        <f t="shared" si="12"/>
        <v>14574.983856386414</v>
      </c>
      <c r="F106" s="35">
        <f t="shared" si="13"/>
        <v>14575</v>
      </c>
      <c r="G106" s="35">
        <f t="shared" ref="G106:G139" si="18">+C106-(C$7+F106*C$8)</f>
        <v>-1.374999999825377E-2</v>
      </c>
      <c r="I106" s="35">
        <f t="shared" si="17"/>
        <v>-1.374999999825377E-2</v>
      </c>
      <c r="O106" s="35">
        <f t="shared" ca="1" si="15"/>
        <v>-2.3747870898186085E-2</v>
      </c>
      <c r="Q106" s="38">
        <f t="shared" si="14"/>
        <v>33088.891000000003</v>
      </c>
      <c r="AA106" s="35" t="s">
        <v>37</v>
      </c>
      <c r="AB106" s="35">
        <v>7</v>
      </c>
      <c r="AD106" s="35" t="s">
        <v>40</v>
      </c>
      <c r="AF106" s="35" t="s">
        <v>36</v>
      </c>
    </row>
    <row r="107" spans="1:32" s="35" customFormat="1" ht="12.75" customHeight="1">
      <c r="A107" s="35" t="s">
        <v>59</v>
      </c>
      <c r="C107" s="36">
        <v>48107.406000000003</v>
      </c>
      <c r="D107" s="36"/>
      <c r="E107" s="35">
        <f t="shared" si="12"/>
        <v>14575.001467601236</v>
      </c>
      <c r="F107" s="35">
        <f t="shared" si="13"/>
        <v>14575</v>
      </c>
      <c r="G107" s="35">
        <f t="shared" si="18"/>
        <v>1.2500000011641532E-3</v>
      </c>
      <c r="I107" s="35">
        <f t="shared" si="17"/>
        <v>1.2500000011641532E-3</v>
      </c>
      <c r="O107" s="35">
        <f t="shared" ca="1" si="15"/>
        <v>-2.3747870898186085E-2</v>
      </c>
      <c r="Q107" s="38">
        <f t="shared" si="14"/>
        <v>33088.906000000003</v>
      </c>
      <c r="AA107" s="35" t="s">
        <v>49</v>
      </c>
      <c r="AB107" s="35">
        <v>8</v>
      </c>
      <c r="AD107" s="35" t="s">
        <v>38</v>
      </c>
      <c r="AF107" s="35" t="s">
        <v>36</v>
      </c>
    </row>
    <row r="108" spans="1:32" s="35" customFormat="1" ht="12.75" customHeight="1">
      <c r="A108" s="35" t="s">
        <v>59</v>
      </c>
      <c r="C108" s="36">
        <v>48176.377999999997</v>
      </c>
      <c r="D108" s="36"/>
      <c r="E108" s="35">
        <f t="shared" si="12"/>
        <v>14655.980181512914</v>
      </c>
      <c r="F108" s="35">
        <f t="shared" si="13"/>
        <v>14656</v>
      </c>
      <c r="G108" s="35">
        <f t="shared" si="18"/>
        <v>-1.6880000002856832E-2</v>
      </c>
      <c r="I108" s="35">
        <f t="shared" si="17"/>
        <v>-1.6880000002856832E-2</v>
      </c>
      <c r="O108" s="35">
        <f t="shared" ca="1" si="15"/>
        <v>-2.3337653592942459E-2</v>
      </c>
      <c r="Q108" s="38">
        <f t="shared" si="14"/>
        <v>33157.877999999997</v>
      </c>
      <c r="AA108" s="35" t="s">
        <v>37</v>
      </c>
      <c r="AB108" s="35">
        <v>6</v>
      </c>
      <c r="AD108" s="35" t="s">
        <v>40</v>
      </c>
      <c r="AF108" s="35" t="s">
        <v>36</v>
      </c>
    </row>
    <row r="109" spans="1:32" s="35" customFormat="1" ht="12.75" customHeight="1">
      <c r="A109" s="35" t="s">
        <v>61</v>
      </c>
      <c r="C109" s="36">
        <v>48362.482000000004</v>
      </c>
      <c r="D109" s="36"/>
      <c r="E109" s="35">
        <f t="shared" si="12"/>
        <v>14874.481349723506</v>
      </c>
      <c r="F109" s="35">
        <f t="shared" si="13"/>
        <v>14874.5</v>
      </c>
      <c r="G109" s="35">
        <f t="shared" si="18"/>
        <v>-1.5885000000707805E-2</v>
      </c>
      <c r="K109" s="35">
        <f>+G109</f>
        <v>-1.5885000000707805E-2</v>
      </c>
      <c r="O109" s="35">
        <f t="shared" ca="1" si="15"/>
        <v>-2.2231079751019803E-2</v>
      </c>
      <c r="Q109" s="38">
        <f t="shared" si="14"/>
        <v>33343.982000000004</v>
      </c>
      <c r="AA109" s="35" t="s">
        <v>60</v>
      </c>
      <c r="AF109" s="35" t="s">
        <v>36</v>
      </c>
    </row>
    <row r="110" spans="1:32" s="35" customFormat="1" ht="12.75" customHeight="1">
      <c r="A110" s="35" t="s">
        <v>62</v>
      </c>
      <c r="C110" s="36">
        <v>48480.442000000003</v>
      </c>
      <c r="D110" s="36">
        <v>8.0000000000000002E-3</v>
      </c>
      <c r="E110" s="35">
        <f t="shared" si="12"/>
        <v>15012.975943080555</v>
      </c>
      <c r="F110" s="35">
        <f t="shared" si="13"/>
        <v>15013</v>
      </c>
      <c r="G110" s="35">
        <f t="shared" si="18"/>
        <v>-2.0490000002610032E-2</v>
      </c>
      <c r="I110" s="35">
        <f>+G110</f>
        <v>-2.0490000002610032E-2</v>
      </c>
      <c r="O110" s="35">
        <f t="shared" ca="1" si="15"/>
        <v>-2.1529658803164944E-2</v>
      </c>
      <c r="Q110" s="38">
        <f t="shared" si="14"/>
        <v>33461.942000000003</v>
      </c>
      <c r="AA110" s="35" t="s">
        <v>37</v>
      </c>
      <c r="AB110" s="35">
        <v>7</v>
      </c>
      <c r="AD110" s="35" t="s">
        <v>40</v>
      </c>
      <c r="AF110" s="35" t="s">
        <v>57</v>
      </c>
    </row>
    <row r="111" spans="1:32" s="35" customFormat="1" ht="12.75" customHeight="1">
      <c r="A111" s="35" t="s">
        <v>63</v>
      </c>
      <c r="C111" s="36">
        <v>48538.381000000001</v>
      </c>
      <c r="D111" s="36">
        <v>5.0000000000000001E-3</v>
      </c>
      <c r="E111" s="35">
        <f t="shared" si="12"/>
        <v>15081.001021450458</v>
      </c>
      <c r="F111" s="35">
        <f t="shared" si="13"/>
        <v>15081</v>
      </c>
      <c r="G111" s="35">
        <f t="shared" si="18"/>
        <v>8.6999999621184543E-4</v>
      </c>
      <c r="I111" s="35">
        <f>+G111</f>
        <v>8.6999999621184543E-4</v>
      </c>
      <c r="O111" s="35">
        <f t="shared" ca="1" si="15"/>
        <v>-2.1185278843207325E-2</v>
      </c>
      <c r="Q111" s="38">
        <f t="shared" si="14"/>
        <v>33519.881000000001</v>
      </c>
      <c r="AA111" s="35" t="s">
        <v>37</v>
      </c>
      <c r="AB111" s="35">
        <v>8</v>
      </c>
      <c r="AD111" s="35" t="s">
        <v>40</v>
      </c>
    </row>
    <row r="112" spans="1:32" s="35" customFormat="1" ht="12.75" customHeight="1">
      <c r="A112" s="35" t="s">
        <v>65</v>
      </c>
      <c r="C112" s="36">
        <v>48773.457199999997</v>
      </c>
      <c r="D112" s="36"/>
      <c r="E112" s="35">
        <f t="shared" si="12"/>
        <v>15356.99951862679</v>
      </c>
      <c r="F112" s="35">
        <f t="shared" si="13"/>
        <v>15357</v>
      </c>
      <c r="G112" s="35">
        <f t="shared" si="18"/>
        <v>-4.1000000055646524E-4</v>
      </c>
      <c r="K112" s="35">
        <f>+G112</f>
        <v>-4.1000000055646524E-4</v>
      </c>
      <c r="O112" s="35">
        <f t="shared" ca="1" si="15"/>
        <v>-1.9787501358673465E-2</v>
      </c>
      <c r="Q112" s="38">
        <f t="shared" si="14"/>
        <v>33754.957199999997</v>
      </c>
      <c r="AA112" s="35" t="s">
        <v>64</v>
      </c>
      <c r="AF112" s="35" t="s">
        <v>36</v>
      </c>
    </row>
    <row r="113" spans="1:32" s="35" customFormat="1" ht="12.75" customHeight="1">
      <c r="A113" s="35" t="s">
        <v>65</v>
      </c>
      <c r="C113" s="36">
        <v>48773.457699999999</v>
      </c>
      <c r="D113" s="36"/>
      <c r="E113" s="35">
        <f t="shared" si="12"/>
        <v>15357.000105667285</v>
      </c>
      <c r="F113" s="35">
        <f t="shared" si="13"/>
        <v>15357</v>
      </c>
      <c r="G113" s="35">
        <f t="shared" si="18"/>
        <v>9.0000001364387572E-5</v>
      </c>
      <c r="K113" s="35">
        <f>+G113</f>
        <v>9.0000001364387572E-5</v>
      </c>
      <c r="O113" s="35">
        <f t="shared" ca="1" si="15"/>
        <v>-1.9787501358673465E-2</v>
      </c>
      <c r="Q113" s="38">
        <f t="shared" si="14"/>
        <v>33754.957699999999</v>
      </c>
      <c r="AA113" s="35" t="s">
        <v>66</v>
      </c>
      <c r="AF113" s="35" t="s">
        <v>36</v>
      </c>
    </row>
    <row r="114" spans="1:32" s="35" customFormat="1" ht="12.75" customHeight="1">
      <c r="A114" s="35" t="s">
        <v>67</v>
      </c>
      <c r="C114" s="36">
        <v>48819.46</v>
      </c>
      <c r="D114" s="36">
        <v>4.0000000000000001E-3</v>
      </c>
      <c r="E114" s="35">
        <f t="shared" si="12"/>
        <v>15411.010531506459</v>
      </c>
      <c r="F114" s="35">
        <f t="shared" si="13"/>
        <v>15411</v>
      </c>
      <c r="G114" s="35">
        <f t="shared" si="18"/>
        <v>8.9699999953154474E-3</v>
      </c>
      <c r="I114" s="35">
        <f>+G114</f>
        <v>8.9699999953154474E-3</v>
      </c>
      <c r="O114" s="35">
        <f t="shared" ca="1" si="15"/>
        <v>-1.9514023155177709E-2</v>
      </c>
      <c r="Q114" s="38">
        <f t="shared" si="14"/>
        <v>33800.959999999999</v>
      </c>
      <c r="AA114" s="35" t="s">
        <v>37</v>
      </c>
      <c r="AB114" s="35">
        <v>8</v>
      </c>
      <c r="AD114" s="35" t="s">
        <v>40</v>
      </c>
      <c r="AF114" s="35" t="s">
        <v>36</v>
      </c>
    </row>
    <row r="115" spans="1:32" s="35" customFormat="1" ht="12.75" customHeight="1">
      <c r="A115" s="35" t="s">
        <v>68</v>
      </c>
      <c r="C115" s="36">
        <v>48871.400999999998</v>
      </c>
      <c r="D115" s="36">
        <v>4.0000000000000001E-3</v>
      </c>
      <c r="E115" s="35">
        <f t="shared" si="12"/>
        <v>15471.993472109702</v>
      </c>
      <c r="F115" s="35">
        <f t="shared" si="13"/>
        <v>15472</v>
      </c>
      <c r="G115" s="35">
        <f t="shared" si="18"/>
        <v>-5.5600000050617382E-3</v>
      </c>
      <c r="I115" s="35">
        <f>+G115</f>
        <v>-5.5600000050617382E-3</v>
      </c>
      <c r="O115" s="35">
        <f t="shared" ca="1" si="15"/>
        <v>-1.9205094073451015E-2</v>
      </c>
      <c r="Q115" s="38">
        <f t="shared" si="14"/>
        <v>33852.900999999998</v>
      </c>
      <c r="AA115" s="35" t="s">
        <v>37</v>
      </c>
      <c r="AB115" s="35">
        <v>7</v>
      </c>
      <c r="AD115" s="35" t="s">
        <v>40</v>
      </c>
      <c r="AF115" s="35" t="s">
        <v>36</v>
      </c>
    </row>
    <row r="116" spans="1:32" s="35" customFormat="1" ht="12.75" customHeight="1">
      <c r="A116" s="35" t="s">
        <v>68</v>
      </c>
      <c r="C116" s="36">
        <v>48883.336000000003</v>
      </c>
      <c r="D116" s="36">
        <v>5.0000000000000001E-3</v>
      </c>
      <c r="E116" s="35">
        <f t="shared" si="12"/>
        <v>15486.006128702758</v>
      </c>
      <c r="F116" s="35">
        <f t="shared" si="13"/>
        <v>15486</v>
      </c>
      <c r="G116" s="35">
        <f t="shared" si="18"/>
        <v>5.2199999990989454E-3</v>
      </c>
      <c r="I116" s="35">
        <f>+G116</f>
        <v>5.2199999990989454E-3</v>
      </c>
      <c r="O116" s="35">
        <f t="shared" ca="1" si="15"/>
        <v>-1.9134192316989151E-2</v>
      </c>
      <c r="Q116" s="38">
        <f t="shared" si="14"/>
        <v>33864.836000000003</v>
      </c>
      <c r="AA116" s="35" t="s">
        <v>37</v>
      </c>
      <c r="AB116" s="35">
        <v>8</v>
      </c>
      <c r="AD116" s="35" t="s">
        <v>40</v>
      </c>
      <c r="AF116" s="35" t="s">
        <v>36</v>
      </c>
    </row>
    <row r="117" spans="1:32" s="35" customFormat="1" ht="12.75" customHeight="1">
      <c r="A117" s="35" t="s">
        <v>69</v>
      </c>
      <c r="C117" s="36">
        <v>49554.478000000003</v>
      </c>
      <c r="D117" s="36"/>
      <c r="E117" s="35">
        <f t="shared" ref="E117:E139" si="19">+(C117-C$7)/C$8</f>
        <v>16273.98119122257</v>
      </c>
      <c r="F117" s="35">
        <f t="shared" ref="F117:F139" si="20">ROUND(2*E117,0)/2</f>
        <v>16274</v>
      </c>
      <c r="G117" s="35">
        <f t="shared" si="18"/>
        <v>-1.6019999995478429E-2</v>
      </c>
      <c r="I117" s="35">
        <f>+G117</f>
        <v>-1.6019999995478429E-2</v>
      </c>
      <c r="O117" s="35">
        <f t="shared" ca="1" si="15"/>
        <v>-1.5143436310421449E-2</v>
      </c>
      <c r="Q117" s="38">
        <f t="shared" ref="Q117:Q139" si="21">+C117-15018.5</f>
        <v>34535.978000000003</v>
      </c>
      <c r="AA117" s="35" t="s">
        <v>37</v>
      </c>
    </row>
    <row r="118" spans="1:32" s="35" customFormat="1" ht="12.75" customHeight="1">
      <c r="A118" s="43" t="s">
        <v>73</v>
      </c>
      <c r="B118" s="41" t="s">
        <v>72</v>
      </c>
      <c r="C118" s="39">
        <v>51275.847000000002</v>
      </c>
      <c r="D118" s="39">
        <v>1.1000000000000001E-3</v>
      </c>
      <c r="E118" s="35">
        <f t="shared" si="19"/>
        <v>18295.007807638569</v>
      </c>
      <c r="F118" s="35">
        <f t="shared" si="20"/>
        <v>18295</v>
      </c>
      <c r="G118" s="35">
        <f t="shared" si="18"/>
        <v>6.6500000029918738E-3</v>
      </c>
      <c r="K118" s="35">
        <f>+C118-(C$7+F118*C$8)</f>
        <v>6.6500000029918738E-3</v>
      </c>
      <c r="O118" s="35">
        <f t="shared" ref="O118:O139" ca="1" si="22">+C$11+C$12*F118</f>
        <v>-4.9082613240339634E-3</v>
      </c>
      <c r="Q118" s="38">
        <f t="shared" si="21"/>
        <v>36257.347000000002</v>
      </c>
    </row>
    <row r="119" spans="1:32" s="35" customFormat="1" ht="12.75" customHeight="1">
      <c r="A119" s="43" t="s">
        <v>73</v>
      </c>
      <c r="B119" s="41" t="s">
        <v>74</v>
      </c>
      <c r="C119" s="39">
        <v>51295.866000000002</v>
      </c>
      <c r="D119" s="39">
        <v>3.0000000000000001E-3</v>
      </c>
      <c r="E119" s="35">
        <f t="shared" si="19"/>
        <v>18318.511734939475</v>
      </c>
      <c r="F119" s="35">
        <f t="shared" si="20"/>
        <v>18318.5</v>
      </c>
      <c r="G119" s="35">
        <f t="shared" si="18"/>
        <v>9.9950000003445894E-3</v>
      </c>
      <c r="K119" s="35">
        <f>+C119-(C$7+F119*C$8)</f>
        <v>9.9950000003445894E-3</v>
      </c>
      <c r="O119" s="35">
        <f t="shared" ca="1" si="22"/>
        <v>-4.7892476614015411E-3</v>
      </c>
      <c r="Q119" s="38">
        <f t="shared" si="21"/>
        <v>36277.366000000002</v>
      </c>
    </row>
    <row r="120" spans="1:32" s="35" customFormat="1" ht="12.75" customHeight="1">
      <c r="A120" s="43" t="s">
        <v>71</v>
      </c>
      <c r="B120" s="41" t="s">
        <v>72</v>
      </c>
      <c r="C120" s="44">
        <v>51657.419500000004</v>
      </c>
      <c r="D120" s="44">
        <v>4.0000000000000001E-3</v>
      </c>
      <c r="E120" s="35">
        <f t="shared" si="19"/>
        <v>18743.004825472864</v>
      </c>
      <c r="F120" s="35">
        <f t="shared" si="20"/>
        <v>18743</v>
      </c>
      <c r="G120" s="35">
        <f t="shared" si="18"/>
        <v>4.1100000016740523E-3</v>
      </c>
      <c r="K120" s="35">
        <f>+C120-(C$7+F120*C$8)</f>
        <v>4.1100000016740523E-3</v>
      </c>
      <c r="O120" s="35">
        <f t="shared" ca="1" si="22"/>
        <v>-2.6394051172543426E-3</v>
      </c>
      <c r="Q120" s="38">
        <f t="shared" si="21"/>
        <v>36638.919500000004</v>
      </c>
    </row>
    <row r="121" spans="1:32" s="35" customFormat="1" ht="12.75" customHeight="1">
      <c r="A121" s="39" t="s">
        <v>76</v>
      </c>
      <c r="B121" s="40"/>
      <c r="C121" s="39">
        <v>52053.475400000003</v>
      </c>
      <c r="D121" s="39">
        <v>2.9999999999999997E-4</v>
      </c>
      <c r="E121" s="35">
        <f t="shared" si="19"/>
        <v>19208.006527890295</v>
      </c>
      <c r="F121" s="35">
        <f t="shared" si="20"/>
        <v>19208</v>
      </c>
      <c r="G121" s="35">
        <f t="shared" si="18"/>
        <v>5.5599999977857806E-3</v>
      </c>
      <c r="J121" s="35">
        <f>+C121-(C$7+F121*C$8)</f>
        <v>5.5599999977857806E-3</v>
      </c>
      <c r="O121" s="35">
        <f t="shared" ca="1" si="22"/>
        <v>-2.844539204853308E-4</v>
      </c>
      <c r="Q121" s="38">
        <f t="shared" si="21"/>
        <v>37034.975400000003</v>
      </c>
    </row>
    <row r="122" spans="1:32" s="35" customFormat="1" ht="12.75" customHeight="1">
      <c r="A122" s="39" t="s">
        <v>76</v>
      </c>
      <c r="B122" s="41" t="s">
        <v>74</v>
      </c>
      <c r="C122" s="39">
        <v>52119.499000000003</v>
      </c>
      <c r="D122" s="39">
        <v>2E-3</v>
      </c>
      <c r="E122" s="35">
        <f t="shared" si="19"/>
        <v>19285.523581416648</v>
      </c>
      <c r="F122" s="35">
        <f t="shared" si="20"/>
        <v>19285.5</v>
      </c>
      <c r="G122" s="35">
        <f t="shared" si="18"/>
        <v>2.0085000003746245E-2</v>
      </c>
      <c r="J122" s="35">
        <f>+C122-(C$7+F122*C$8)</f>
        <v>2.0085000003746245E-2</v>
      </c>
      <c r="O122" s="35">
        <f t="shared" ca="1" si="22"/>
        <v>1.080379456428332E-4</v>
      </c>
      <c r="Q122" s="38">
        <f t="shared" si="21"/>
        <v>37100.999000000003</v>
      </c>
    </row>
    <row r="123" spans="1:32" s="35" customFormat="1" ht="12.75" customHeight="1">
      <c r="A123" s="65" t="s">
        <v>432</v>
      </c>
      <c r="B123" s="67" t="s">
        <v>72</v>
      </c>
      <c r="C123" s="66">
        <v>52353.283199999998</v>
      </c>
      <c r="D123" s="66" t="s">
        <v>103</v>
      </c>
      <c r="E123" s="35">
        <f t="shared" si="19"/>
        <v>19560.005165956343</v>
      </c>
      <c r="F123" s="35">
        <f t="shared" si="20"/>
        <v>19560</v>
      </c>
      <c r="G123" s="35">
        <f t="shared" si="18"/>
        <v>4.3999999979860149E-3</v>
      </c>
      <c r="K123" s="35">
        <f>+G123</f>
        <v>4.3999999979860149E-3</v>
      </c>
      <c r="O123" s="35">
        <f t="shared" ca="1" si="22"/>
        <v>1.4982188134129298E-3</v>
      </c>
      <c r="Q123" s="38">
        <f t="shared" si="21"/>
        <v>37334.783199999998</v>
      </c>
    </row>
    <row r="124" spans="1:32" s="35" customFormat="1" ht="12.75" customHeight="1">
      <c r="A124" s="45" t="s">
        <v>90</v>
      </c>
      <c r="B124" s="42" t="s">
        <v>72</v>
      </c>
      <c r="C124" s="15">
        <v>53305.525999999998</v>
      </c>
      <c r="D124" s="15">
        <v>1E-3</v>
      </c>
      <c r="E124" s="35">
        <f t="shared" si="19"/>
        <v>20678.0153334977</v>
      </c>
      <c r="F124" s="35">
        <f t="shared" si="20"/>
        <v>20678</v>
      </c>
      <c r="G124" s="35">
        <f t="shared" si="18"/>
        <v>1.3059999997494742E-2</v>
      </c>
      <c r="K124" s="35">
        <f>+G124</f>
        <v>1.3059999997494742E-2</v>
      </c>
      <c r="O124" s="35">
        <f t="shared" ca="1" si="22"/>
        <v>7.1602305080102624E-3</v>
      </c>
      <c r="Q124" s="38">
        <f t="shared" si="21"/>
        <v>38287.025999999998</v>
      </c>
    </row>
    <row r="125" spans="1:32" s="35" customFormat="1" ht="12.75" customHeight="1">
      <c r="A125" s="39" t="s">
        <v>85</v>
      </c>
      <c r="B125" s="41" t="s">
        <v>72</v>
      </c>
      <c r="C125" s="39">
        <v>54282.461300000003</v>
      </c>
      <c r="D125" s="39">
        <v>5.9999999999999995E-4</v>
      </c>
      <c r="E125" s="35">
        <f t="shared" si="19"/>
        <v>21825.016495837885</v>
      </c>
      <c r="F125" s="35">
        <f t="shared" si="20"/>
        <v>21825</v>
      </c>
      <c r="G125" s="35">
        <f t="shared" si="18"/>
        <v>1.4050000005227048E-2</v>
      </c>
      <c r="J125" s="35">
        <f>+C125-(C$7+F125*C$8)</f>
        <v>1.4050000005227048E-2</v>
      </c>
      <c r="O125" s="35">
        <f t="shared" ca="1" si="22"/>
        <v>1.2969110126707165E-2</v>
      </c>
      <c r="Q125" s="38">
        <f t="shared" si="21"/>
        <v>39263.961300000003</v>
      </c>
    </row>
    <row r="126" spans="1:32" s="35" customFormat="1" ht="12.75" customHeight="1">
      <c r="A126" s="65" t="s">
        <v>449</v>
      </c>
      <c r="B126" s="67" t="s">
        <v>72</v>
      </c>
      <c r="C126" s="66">
        <v>54317.382899999997</v>
      </c>
      <c r="D126" s="66" t="s">
        <v>103</v>
      </c>
      <c r="E126" s="35">
        <f t="shared" si="19"/>
        <v>21866.017282472138</v>
      </c>
      <c r="F126" s="35">
        <f t="shared" si="20"/>
        <v>21866</v>
      </c>
      <c r="G126" s="35">
        <f t="shared" si="18"/>
        <v>1.4719999991939403E-2</v>
      </c>
      <c r="K126" s="35">
        <f>+G126</f>
        <v>1.4719999991939403E-2</v>
      </c>
      <c r="O126" s="35">
        <f t="shared" ca="1" si="22"/>
        <v>1.3176750984916913E-2</v>
      </c>
      <c r="Q126" s="38">
        <f t="shared" si="21"/>
        <v>39298.882899999997</v>
      </c>
    </row>
    <row r="127" spans="1:32" s="35" customFormat="1" ht="12.75" customHeight="1">
      <c r="A127" s="65" t="s">
        <v>455</v>
      </c>
      <c r="B127" s="67" t="s">
        <v>72</v>
      </c>
      <c r="C127" s="66">
        <v>54516.683199999999</v>
      </c>
      <c r="D127" s="66" t="s">
        <v>103</v>
      </c>
      <c r="E127" s="35">
        <f t="shared" si="19"/>
        <v>22100.011975626076</v>
      </c>
      <c r="F127" s="35">
        <f t="shared" si="20"/>
        <v>22100</v>
      </c>
      <c r="G127" s="35">
        <f t="shared" si="18"/>
        <v>1.0199999996984843E-2</v>
      </c>
      <c r="K127" s="35">
        <f>+G127</f>
        <v>1.0199999996984843E-2</v>
      </c>
      <c r="O127" s="35">
        <f t="shared" ca="1" si="22"/>
        <v>1.4361823200065196E-2</v>
      </c>
      <c r="Q127" s="38">
        <f t="shared" si="21"/>
        <v>39498.183199999999</v>
      </c>
      <c r="AF127" s="35" t="s">
        <v>36</v>
      </c>
    </row>
    <row r="128" spans="1:32" s="35" customFormat="1" ht="12.75" customHeight="1">
      <c r="A128" s="15" t="s">
        <v>86</v>
      </c>
      <c r="B128" s="42" t="s">
        <v>74</v>
      </c>
      <c r="C128" s="15">
        <v>54647.428829999997</v>
      </c>
      <c r="D128" s="15">
        <v>4.0000000000000002E-4</v>
      </c>
      <c r="E128" s="35">
        <f t="shared" si="19"/>
        <v>22253.517934087089</v>
      </c>
      <c r="F128" s="35">
        <f t="shared" si="20"/>
        <v>22253.5</v>
      </c>
      <c r="G128" s="35">
        <f t="shared" si="18"/>
        <v>1.527499999065185E-2</v>
      </c>
      <c r="K128" s="35">
        <f>+C128-(C$7+F128*C$8)</f>
        <v>1.527499999065185E-2</v>
      </c>
      <c r="O128" s="35">
        <f t="shared" ca="1" si="22"/>
        <v>1.5139210315557761E-2</v>
      </c>
      <c r="Q128" s="38">
        <f t="shared" si="21"/>
        <v>39628.928829999997</v>
      </c>
    </row>
    <row r="129" spans="1:32" s="35" customFormat="1" ht="12.75" customHeight="1">
      <c r="A129" s="51" t="s">
        <v>92</v>
      </c>
      <c r="B129" s="51"/>
      <c r="C129" s="46">
        <v>55379.493600000002</v>
      </c>
      <c r="D129" s="46">
        <v>3.5999999999999999E-3</v>
      </c>
      <c r="E129" s="35">
        <f t="shared" si="19"/>
        <v>23113.021262606693</v>
      </c>
      <c r="F129" s="35">
        <f t="shared" si="20"/>
        <v>23113</v>
      </c>
      <c r="G129" s="35">
        <f t="shared" si="18"/>
        <v>1.8110000004526228E-2</v>
      </c>
      <c r="J129" s="35">
        <f>+C129-(C$7+F129*C$8)</f>
        <v>1.8110000004526228E-2</v>
      </c>
      <c r="O129" s="35">
        <f t="shared" ca="1" si="22"/>
        <v>1.9492071721198559E-2</v>
      </c>
      <c r="Q129" s="38">
        <f t="shared" si="21"/>
        <v>40360.993600000002</v>
      </c>
    </row>
    <row r="130" spans="1:32" s="35" customFormat="1" ht="12.75" customHeight="1">
      <c r="A130" s="51" t="s">
        <v>92</v>
      </c>
      <c r="B130" s="51"/>
      <c r="C130" s="46">
        <v>55396.5291</v>
      </c>
      <c r="D130" s="46">
        <v>4.3E-3</v>
      </c>
      <c r="E130" s="35">
        <f t="shared" si="19"/>
        <v>23133.022319279582</v>
      </c>
      <c r="F130" s="35">
        <f t="shared" si="20"/>
        <v>23133</v>
      </c>
      <c r="G130" s="35">
        <f t="shared" si="18"/>
        <v>1.9009999996342231E-2</v>
      </c>
      <c r="J130" s="35">
        <f>+C130-(C$7+F130*C$8)</f>
        <v>1.9009999996342231E-2</v>
      </c>
      <c r="O130" s="35">
        <f t="shared" ca="1" si="22"/>
        <v>1.9593359944715505E-2</v>
      </c>
      <c r="Q130" s="38">
        <f t="shared" si="21"/>
        <v>40378.0291</v>
      </c>
    </row>
    <row r="131" spans="1:32" s="35" customFormat="1" ht="12.75" customHeight="1">
      <c r="A131" s="65" t="s">
        <v>478</v>
      </c>
      <c r="B131" s="67" t="s">
        <v>72</v>
      </c>
      <c r="C131" s="66">
        <v>55689.524799999999</v>
      </c>
      <c r="D131" s="66" t="s">
        <v>103</v>
      </c>
      <c r="E131" s="35">
        <f t="shared" si="19"/>
        <v>23477.023000246554</v>
      </c>
      <c r="F131" s="35">
        <f t="shared" si="20"/>
        <v>23477</v>
      </c>
      <c r="G131" s="35">
        <f t="shared" si="18"/>
        <v>1.9589999996242113E-2</v>
      </c>
      <c r="K131" s="35">
        <f>+G131</f>
        <v>1.9589999996242113E-2</v>
      </c>
      <c r="O131" s="35">
        <f t="shared" ca="1" si="22"/>
        <v>2.1335517389206984E-2</v>
      </c>
      <c r="Q131" s="38">
        <f t="shared" si="21"/>
        <v>40671.024799999999</v>
      </c>
      <c r="AF131" s="35" t="s">
        <v>36</v>
      </c>
    </row>
    <row r="132" spans="1:32" s="35" customFormat="1" ht="12.75" customHeight="1">
      <c r="A132" s="39" t="s">
        <v>89</v>
      </c>
      <c r="B132" s="41" t="s">
        <v>72</v>
      </c>
      <c r="C132" s="39">
        <v>55758.5173</v>
      </c>
      <c r="D132" s="39">
        <v>5.3E-3</v>
      </c>
      <c r="E132" s="35">
        <f t="shared" si="19"/>
        <v>23558.025782818495</v>
      </c>
      <c r="F132" s="35">
        <f t="shared" si="20"/>
        <v>23558</v>
      </c>
      <c r="G132" s="35">
        <f t="shared" si="18"/>
        <v>2.1959999998216517E-2</v>
      </c>
      <c r="J132" s="35">
        <f>+C132-(C$7+F132*C$8)</f>
        <v>2.1959999998216517E-2</v>
      </c>
      <c r="O132" s="35">
        <f t="shared" ca="1" si="22"/>
        <v>2.1745734694450625E-2</v>
      </c>
      <c r="Q132" s="38">
        <f t="shared" si="21"/>
        <v>40740.0173</v>
      </c>
    </row>
    <row r="133" spans="1:32" s="35" customFormat="1" ht="12.75" customHeight="1">
      <c r="A133" s="39" t="s">
        <v>89</v>
      </c>
      <c r="B133" s="41" t="s">
        <v>72</v>
      </c>
      <c r="C133" s="39">
        <v>55776.402600000001</v>
      </c>
      <c r="D133" s="39">
        <v>4.0000000000000002E-4</v>
      </c>
      <c r="E133" s="35">
        <f t="shared" si="19"/>
        <v>23579.024573515078</v>
      </c>
      <c r="F133" s="35">
        <f t="shared" si="20"/>
        <v>23579</v>
      </c>
      <c r="G133" s="35">
        <f t="shared" si="18"/>
        <v>2.0929999998770654E-2</v>
      </c>
      <c r="J133" s="35">
        <f>+C133-(C$7+F133*C$8)</f>
        <v>2.0929999998770654E-2</v>
      </c>
      <c r="O133" s="35">
        <f t="shared" ca="1" si="22"/>
        <v>2.1852087329143413E-2</v>
      </c>
      <c r="Q133" s="38">
        <f t="shared" si="21"/>
        <v>40757.902600000001</v>
      </c>
    </row>
    <row r="134" spans="1:32" s="35" customFormat="1" ht="12.75" customHeight="1">
      <c r="A134" s="47" t="s">
        <v>91</v>
      </c>
      <c r="B134" s="48" t="s">
        <v>72</v>
      </c>
      <c r="C134" s="49">
        <v>56540.404399999999</v>
      </c>
      <c r="D134" s="50">
        <v>5.8999999999999999E-3</v>
      </c>
      <c r="E134" s="35">
        <f t="shared" si="19"/>
        <v>24476.024561774269</v>
      </c>
      <c r="F134" s="35">
        <f t="shared" si="20"/>
        <v>24476</v>
      </c>
      <c r="G134" s="35">
        <f t="shared" si="18"/>
        <v>2.0919999995385297E-2</v>
      </c>
      <c r="J134" s="35">
        <f>+C134-(C$7+F134*C$8)</f>
        <v>2.0919999995385297E-2</v>
      </c>
      <c r="O134" s="35">
        <f t="shared" ca="1" si="22"/>
        <v>2.6394864153878483E-2</v>
      </c>
      <c r="Q134" s="38">
        <f t="shared" si="21"/>
        <v>41521.904399999999</v>
      </c>
    </row>
    <row r="135" spans="1:32" s="35" customFormat="1" ht="12.75" customHeight="1">
      <c r="A135" s="50" t="s">
        <v>93</v>
      </c>
      <c r="B135" s="48" t="s">
        <v>72</v>
      </c>
      <c r="C135" s="50">
        <v>56841.4948</v>
      </c>
      <c r="D135" s="50">
        <v>7.1999999999999998E-3</v>
      </c>
      <c r="E135" s="35">
        <f t="shared" si="19"/>
        <v>24829.529076115668</v>
      </c>
      <c r="F135" s="35">
        <f t="shared" si="20"/>
        <v>24829.5</v>
      </c>
      <c r="G135" s="35">
        <f t="shared" si="18"/>
        <v>2.4764999994658865E-2</v>
      </c>
      <c r="J135" s="35">
        <f>+C135-(C$7+F135*C$8)</f>
        <v>2.4764999994658865E-2</v>
      </c>
      <c r="O135" s="35">
        <f t="shared" ca="1" si="22"/>
        <v>2.8185133504540522E-2</v>
      </c>
      <c r="Q135" s="38">
        <f t="shared" si="21"/>
        <v>41822.9948</v>
      </c>
    </row>
    <row r="136" spans="1:32" s="35" customFormat="1" ht="12.75" customHeight="1">
      <c r="A136" s="69" t="s">
        <v>502</v>
      </c>
      <c r="B136" s="70"/>
      <c r="C136" s="71">
        <v>57203.491600000001</v>
      </c>
      <c r="D136" s="71">
        <v>1.9199999999999998E-2</v>
      </c>
      <c r="E136" s="35">
        <f t="shared" si="19"/>
        <v>25254.542636751081</v>
      </c>
      <c r="F136" s="35">
        <f t="shared" si="20"/>
        <v>25254.5</v>
      </c>
      <c r="G136" s="35">
        <f t="shared" si="18"/>
        <v>3.6314999997557607E-2</v>
      </c>
      <c r="K136" s="35">
        <f>+G136</f>
        <v>3.6314999997557607E-2</v>
      </c>
      <c r="O136" s="35">
        <f t="shared" ca="1" si="22"/>
        <v>3.0337508254275641E-2</v>
      </c>
      <c r="Q136" s="38">
        <f t="shared" si="21"/>
        <v>42184.991600000001</v>
      </c>
    </row>
    <row r="137" spans="1:32" s="35" customFormat="1" ht="12.75" customHeight="1">
      <c r="A137" s="75" t="s">
        <v>0</v>
      </c>
      <c r="B137" s="78" t="s">
        <v>72</v>
      </c>
      <c r="C137" s="75">
        <v>57437.282200000001</v>
      </c>
      <c r="D137" s="75" t="s">
        <v>102</v>
      </c>
      <c r="E137" s="35">
        <f t="shared" si="19"/>
        <v>25529.031735409109</v>
      </c>
      <c r="F137" s="35">
        <f t="shared" si="20"/>
        <v>25529</v>
      </c>
      <c r="G137" s="35">
        <f t="shared" si="18"/>
        <v>2.7029999997466803E-2</v>
      </c>
      <c r="K137" s="35">
        <f>+C137-(C$7+F137*C$8)</f>
        <v>2.7029999997466803E-2</v>
      </c>
      <c r="O137" s="35">
        <f t="shared" ca="1" si="22"/>
        <v>3.1727689122045738E-2</v>
      </c>
      <c r="Q137" s="38">
        <f t="shared" si="21"/>
        <v>42418.782200000001</v>
      </c>
    </row>
    <row r="138" spans="1:32" s="35" customFormat="1" ht="12.75" customHeight="1">
      <c r="A138" s="72" t="s">
        <v>2</v>
      </c>
      <c r="B138" s="73" t="s">
        <v>72</v>
      </c>
      <c r="C138" s="74">
        <v>57516.494899999998</v>
      </c>
      <c r="D138" s="74">
        <v>2.8E-3</v>
      </c>
      <c r="E138" s="35">
        <f t="shared" si="19"/>
        <v>25622.033860495692</v>
      </c>
      <c r="F138" s="35">
        <f t="shared" si="20"/>
        <v>25622</v>
      </c>
      <c r="G138" s="35">
        <f t="shared" si="18"/>
        <v>2.8839999991760124E-2</v>
      </c>
      <c r="K138" s="35">
        <f>+C138-(C$7+F138*C$8)</f>
        <v>2.8839999991760124E-2</v>
      </c>
      <c r="O138" s="35">
        <f t="shared" ca="1" si="22"/>
        <v>3.2198679361399557E-2</v>
      </c>
      <c r="Q138" s="38">
        <f t="shared" si="21"/>
        <v>42497.994899999998</v>
      </c>
    </row>
    <row r="139" spans="1:32" s="35" customFormat="1" ht="12.75" customHeight="1">
      <c r="A139" s="76" t="s">
        <v>1</v>
      </c>
      <c r="B139" s="77" t="s">
        <v>72</v>
      </c>
      <c r="C139" s="77">
        <v>57884.446600000003</v>
      </c>
      <c r="D139" s="77">
        <v>1.6999999999999999E-3</v>
      </c>
      <c r="E139" s="35">
        <f t="shared" si="19"/>
        <v>26054.038956007185</v>
      </c>
      <c r="F139" s="35">
        <f t="shared" si="20"/>
        <v>26054</v>
      </c>
      <c r="G139" s="35">
        <f t="shared" si="18"/>
        <v>3.3180000005813781E-2</v>
      </c>
      <c r="K139" s="35">
        <f>+C139-(C$7+F139*C$8)</f>
        <v>3.3180000005813781E-2</v>
      </c>
      <c r="O139" s="35">
        <f t="shared" ca="1" si="22"/>
        <v>3.4386504989365602E-2</v>
      </c>
      <c r="Q139" s="38">
        <f t="shared" si="21"/>
        <v>42865.946600000003</v>
      </c>
    </row>
    <row r="140" spans="1:32" s="35" customFormat="1" ht="12.75" customHeight="1">
      <c r="A140" s="79" t="s">
        <v>503</v>
      </c>
      <c r="B140" s="80" t="s">
        <v>72</v>
      </c>
      <c r="C140" s="83">
        <v>59383.500099999997</v>
      </c>
      <c r="D140" s="84">
        <v>1.5E-3</v>
      </c>
      <c r="E140" s="35">
        <f t="shared" ref="E140" si="23">+(C140-C$7)/C$8</f>
        <v>27814.049170511778</v>
      </c>
      <c r="F140" s="35">
        <f t="shared" ref="F140" si="24">ROUND(2*E140,0)/2</f>
        <v>27814</v>
      </c>
      <c r="G140" s="35">
        <f t="shared" ref="G140" si="25">+C140-(C$7+F140*C$8)</f>
        <v>4.1879999997036066E-2</v>
      </c>
      <c r="K140" s="35">
        <f>+C140-(C$7+F140*C$8)</f>
        <v>4.1879999997036066E-2</v>
      </c>
      <c r="O140" s="35">
        <f t="shared" ref="O140" ca="1" si="26">+C$11+C$12*F140</f>
        <v>4.3299868658856933E-2</v>
      </c>
      <c r="Q140" s="38">
        <f t="shared" ref="Q140" si="27">+C140-15018.5</f>
        <v>44365.000099999997</v>
      </c>
    </row>
    <row r="141" spans="1:32" s="35" customFormat="1" ht="12.75" customHeight="1">
      <c r="A141" s="81" t="s">
        <v>504</v>
      </c>
      <c r="B141" s="82" t="s">
        <v>74</v>
      </c>
      <c r="C141" s="85">
        <v>59823.43330000015</v>
      </c>
      <c r="D141" s="36"/>
      <c r="E141" s="35">
        <f t="shared" ref="E141" si="28">+(C141-C$7)/C$8</f>
        <v>28330.566376668838</v>
      </c>
      <c r="F141" s="35">
        <f t="shared" ref="F141" si="29">ROUND(2*E141,0)/2</f>
        <v>28330.5</v>
      </c>
      <c r="G141" s="35">
        <f t="shared" ref="G141" si="30">+C141-(C$7+F141*C$8)</f>
        <v>5.6535000148869585E-2</v>
      </c>
      <c r="K141" s="35">
        <f>+C141-(C$7+F141*C$8)</f>
        <v>5.6535000148869585E-2</v>
      </c>
      <c r="O141" s="35">
        <f t="shared" ref="O141" ca="1" si="31">+C$11+C$12*F141</f>
        <v>4.5915637031182094E-2</v>
      </c>
      <c r="Q141" s="38">
        <f t="shared" ref="Q141" si="32">+C141-15018.5</f>
        <v>44804.93330000015</v>
      </c>
    </row>
    <row r="142" spans="1:32" s="35" customFormat="1" ht="12.75" customHeight="1">
      <c r="B142" s="68"/>
      <c r="C142" s="36"/>
      <c r="D142" s="36"/>
    </row>
    <row r="143" spans="1:32" s="35" customFormat="1" ht="12.75" customHeight="1">
      <c r="B143" s="68"/>
      <c r="C143" s="36"/>
      <c r="D143" s="36"/>
    </row>
    <row r="144" spans="1:32" s="35" customFormat="1" ht="12.75" customHeight="1">
      <c r="B144" s="68"/>
      <c r="C144" s="36"/>
      <c r="D144" s="36"/>
    </row>
    <row r="145" spans="2:4" s="35" customFormat="1" ht="12.75" customHeight="1">
      <c r="B145" s="68"/>
      <c r="C145" s="36"/>
      <c r="D145" s="36"/>
    </row>
    <row r="146" spans="2:4" s="35" customFormat="1" ht="12.75" customHeight="1">
      <c r="B146" s="68"/>
      <c r="C146" s="36"/>
      <c r="D146" s="36"/>
    </row>
    <row r="147" spans="2:4" s="35" customFormat="1" ht="12.75" customHeight="1">
      <c r="B147" s="68"/>
      <c r="C147" s="36"/>
      <c r="D147" s="36"/>
    </row>
    <row r="148" spans="2:4" s="35" customFormat="1" ht="12.75" customHeight="1">
      <c r="B148" s="68"/>
      <c r="C148" s="36"/>
      <c r="D148" s="36"/>
    </row>
    <row r="149" spans="2:4" s="35" customFormat="1" ht="12.75" customHeight="1">
      <c r="B149" s="68"/>
      <c r="C149" s="36"/>
      <c r="D149" s="36"/>
    </row>
    <row r="150" spans="2:4" s="35" customFormat="1" ht="12.75" customHeight="1">
      <c r="B150" s="68"/>
      <c r="C150" s="36"/>
      <c r="D150" s="36"/>
    </row>
    <row r="151" spans="2:4" s="35" customFormat="1" ht="12.75" customHeight="1">
      <c r="B151" s="68"/>
      <c r="C151" s="36"/>
      <c r="D151" s="36"/>
    </row>
    <row r="152" spans="2:4" s="35" customFormat="1" ht="12.75" customHeight="1">
      <c r="B152" s="68"/>
      <c r="C152" s="36"/>
      <c r="D152" s="36"/>
    </row>
    <row r="153" spans="2:4" s="35" customFormat="1" ht="12.75" customHeight="1">
      <c r="B153" s="68"/>
      <c r="C153" s="36"/>
      <c r="D153" s="36"/>
    </row>
    <row r="154" spans="2:4" s="35" customFormat="1" ht="12.75" customHeight="1">
      <c r="B154" s="68"/>
      <c r="C154" s="36"/>
      <c r="D154" s="36"/>
    </row>
    <row r="155" spans="2:4" s="35" customFormat="1" ht="12.75" customHeight="1">
      <c r="B155" s="68"/>
      <c r="C155" s="36"/>
      <c r="D155" s="36"/>
    </row>
    <row r="156" spans="2:4" s="35" customFormat="1" ht="12.75" customHeight="1">
      <c r="B156" s="68"/>
      <c r="C156" s="36"/>
      <c r="D156" s="36"/>
    </row>
    <row r="157" spans="2:4" s="35" customFormat="1" ht="12.75" customHeight="1">
      <c r="B157" s="68"/>
      <c r="C157" s="36"/>
      <c r="D157" s="36"/>
    </row>
    <row r="158" spans="2:4" s="35" customFormat="1" ht="12.75" customHeight="1">
      <c r="B158" s="68"/>
      <c r="C158" s="36"/>
      <c r="D158" s="36"/>
    </row>
    <row r="159" spans="2:4" s="35" customFormat="1" ht="12.75" customHeight="1">
      <c r="B159" s="68"/>
      <c r="C159" s="36"/>
      <c r="D159" s="36"/>
    </row>
    <row r="160" spans="2:4" s="35" customFormat="1" ht="12.75" customHeight="1">
      <c r="B160" s="68"/>
      <c r="C160" s="36"/>
      <c r="D160" s="36"/>
    </row>
    <row r="161" spans="2:4" s="35" customFormat="1" ht="12.75" customHeight="1">
      <c r="B161" s="68"/>
      <c r="C161" s="36"/>
      <c r="D161" s="36"/>
    </row>
    <row r="162" spans="2:4" s="35" customFormat="1" ht="12.75" customHeight="1">
      <c r="B162" s="68"/>
      <c r="C162" s="36"/>
      <c r="D162" s="36"/>
    </row>
    <row r="163" spans="2:4" s="35" customFormat="1" ht="12.75" customHeight="1">
      <c r="B163" s="68"/>
      <c r="C163" s="36"/>
      <c r="D163" s="36"/>
    </row>
    <row r="164" spans="2:4" s="35" customFormat="1" ht="12.75" customHeight="1">
      <c r="B164" s="68"/>
      <c r="C164" s="36"/>
      <c r="D164" s="36"/>
    </row>
    <row r="165" spans="2:4" s="35" customFormat="1" ht="12.75" customHeight="1">
      <c r="B165" s="68"/>
      <c r="C165" s="36"/>
      <c r="D165" s="36"/>
    </row>
    <row r="166" spans="2:4" s="35" customFormat="1" ht="12.75" customHeight="1">
      <c r="B166" s="68"/>
      <c r="C166" s="36"/>
      <c r="D166" s="36"/>
    </row>
    <row r="167" spans="2:4" s="35" customFormat="1" ht="12.75" customHeight="1">
      <c r="B167" s="68"/>
      <c r="C167" s="36"/>
      <c r="D167" s="36"/>
    </row>
    <row r="168" spans="2:4" s="35" customFormat="1" ht="12.75" customHeight="1">
      <c r="B168" s="68"/>
      <c r="C168" s="36"/>
      <c r="D168" s="36"/>
    </row>
    <row r="169" spans="2:4" s="35" customFormat="1" ht="12.75" customHeight="1">
      <c r="B169" s="68"/>
      <c r="C169" s="36"/>
      <c r="D169" s="36"/>
    </row>
    <row r="170" spans="2:4" s="35" customFormat="1" ht="12.75" customHeight="1">
      <c r="B170" s="68"/>
      <c r="C170" s="36"/>
      <c r="D170" s="36"/>
    </row>
    <row r="171" spans="2:4" s="35" customFormat="1" ht="12.75" customHeight="1">
      <c r="B171" s="68"/>
      <c r="C171" s="36"/>
      <c r="D171" s="36"/>
    </row>
    <row r="172" spans="2:4" s="35" customFormat="1" ht="12.75" customHeight="1">
      <c r="B172" s="68"/>
      <c r="C172" s="36"/>
      <c r="D172" s="36"/>
    </row>
    <row r="173" spans="2:4" s="35" customFormat="1" ht="12.75" customHeight="1">
      <c r="B173" s="68"/>
      <c r="C173" s="36"/>
      <c r="D173" s="36"/>
    </row>
    <row r="174" spans="2:4" s="35" customFormat="1" ht="12.75" customHeight="1">
      <c r="B174" s="68"/>
      <c r="C174" s="36"/>
      <c r="D174" s="36"/>
    </row>
    <row r="175" spans="2:4" s="35" customFormat="1" ht="12.75" customHeight="1">
      <c r="B175" s="68"/>
      <c r="C175" s="36"/>
      <c r="D175" s="36"/>
    </row>
    <row r="176" spans="2:4" s="35" customFormat="1" ht="12.75" customHeight="1">
      <c r="B176" s="68"/>
      <c r="C176" s="36"/>
      <c r="D176" s="36"/>
    </row>
    <row r="177" spans="2:4" s="35" customFormat="1" ht="12.75" customHeight="1">
      <c r="B177" s="68"/>
      <c r="C177" s="36"/>
      <c r="D177" s="36"/>
    </row>
    <row r="178" spans="2:4" s="35" customFormat="1" ht="12.75" customHeight="1">
      <c r="B178" s="68"/>
      <c r="C178" s="36"/>
      <c r="D178" s="36"/>
    </row>
    <row r="179" spans="2:4" s="35" customFormat="1" ht="12.75" customHeight="1">
      <c r="B179" s="68"/>
      <c r="C179" s="36"/>
      <c r="D179" s="36"/>
    </row>
    <row r="180" spans="2:4" s="35" customFormat="1" ht="12.75" customHeight="1">
      <c r="B180" s="68"/>
      <c r="C180" s="36"/>
      <c r="D180" s="36"/>
    </row>
    <row r="181" spans="2:4" s="35" customFormat="1" ht="12.75" customHeight="1">
      <c r="B181" s="68"/>
      <c r="C181" s="36"/>
      <c r="D181" s="36"/>
    </row>
    <row r="182" spans="2:4" s="35" customFormat="1" ht="12.75" customHeight="1">
      <c r="B182" s="68"/>
      <c r="C182" s="36"/>
      <c r="D182" s="36"/>
    </row>
    <row r="183" spans="2:4" s="35" customFormat="1" ht="12.75" customHeight="1">
      <c r="B183" s="68"/>
      <c r="C183" s="36"/>
      <c r="D183" s="36"/>
    </row>
    <row r="184" spans="2:4" s="35" customFormat="1" ht="12.75" customHeight="1">
      <c r="B184" s="68"/>
      <c r="C184" s="36"/>
      <c r="D184" s="36"/>
    </row>
    <row r="185" spans="2:4" s="35" customFormat="1" ht="12.75" customHeight="1">
      <c r="B185" s="68"/>
      <c r="C185" s="36"/>
      <c r="D185" s="36"/>
    </row>
    <row r="186" spans="2:4" s="35" customFormat="1" ht="12.75" customHeight="1">
      <c r="B186" s="68"/>
      <c r="C186" s="36"/>
      <c r="D186" s="36"/>
    </row>
    <row r="187" spans="2:4" s="35" customFormat="1" ht="12.75" customHeight="1">
      <c r="B187" s="68"/>
      <c r="C187" s="36"/>
      <c r="D187" s="36"/>
    </row>
    <row r="188" spans="2:4" s="35" customFormat="1" ht="12.75" customHeight="1">
      <c r="B188" s="68"/>
      <c r="C188" s="36"/>
      <c r="D188" s="36"/>
    </row>
    <row r="189" spans="2:4" s="35" customFormat="1" ht="12.75" customHeight="1">
      <c r="B189" s="68"/>
      <c r="C189" s="36"/>
      <c r="D189" s="36"/>
    </row>
    <row r="190" spans="2:4" s="35" customFormat="1" ht="12.75" customHeight="1">
      <c r="B190" s="68"/>
      <c r="C190" s="36"/>
      <c r="D190" s="36"/>
    </row>
    <row r="191" spans="2:4" s="35" customFormat="1" ht="12.75" customHeight="1">
      <c r="B191" s="68"/>
      <c r="C191" s="36"/>
      <c r="D191" s="36"/>
    </row>
    <row r="192" spans="2:4" s="35" customFormat="1" ht="12.75" customHeight="1">
      <c r="B192" s="68"/>
      <c r="C192" s="36"/>
      <c r="D192" s="36"/>
    </row>
    <row r="193" spans="2:4" s="35" customFormat="1" ht="12.75" customHeight="1">
      <c r="B193" s="68"/>
      <c r="C193" s="36"/>
      <c r="D193" s="36"/>
    </row>
    <row r="194" spans="2:4" s="35" customFormat="1" ht="12.75" customHeight="1">
      <c r="B194" s="68"/>
      <c r="C194" s="36"/>
      <c r="D194" s="36"/>
    </row>
    <row r="195" spans="2:4" s="35" customFormat="1" ht="12.75" customHeight="1">
      <c r="B195" s="68"/>
      <c r="C195" s="36"/>
      <c r="D195" s="36"/>
    </row>
    <row r="196" spans="2:4" s="35" customFormat="1" ht="12.75" customHeight="1">
      <c r="B196" s="68"/>
      <c r="C196" s="36"/>
      <c r="D196" s="36"/>
    </row>
    <row r="197" spans="2:4" s="35" customFormat="1" ht="12.75" customHeight="1">
      <c r="B197" s="68"/>
      <c r="C197" s="36"/>
      <c r="D197" s="36"/>
    </row>
    <row r="198" spans="2:4" s="35" customFormat="1" ht="12.75" customHeight="1">
      <c r="B198" s="68"/>
      <c r="C198" s="36"/>
      <c r="D198" s="36"/>
    </row>
    <row r="199" spans="2:4" s="35" customFormat="1" ht="12.75" customHeight="1">
      <c r="B199" s="68"/>
      <c r="C199" s="36"/>
      <c r="D199" s="36"/>
    </row>
    <row r="200" spans="2:4" s="35" customFormat="1" ht="12.75" customHeight="1">
      <c r="B200" s="68"/>
      <c r="C200" s="36"/>
      <c r="D200" s="36"/>
    </row>
    <row r="201" spans="2:4" s="35" customFormat="1" ht="12.75" customHeight="1">
      <c r="B201" s="68"/>
      <c r="C201" s="36"/>
      <c r="D201" s="36"/>
    </row>
    <row r="202" spans="2:4" s="35" customFormat="1" ht="12.75" customHeight="1">
      <c r="B202" s="68"/>
      <c r="C202" s="36"/>
      <c r="D202" s="36"/>
    </row>
    <row r="203" spans="2:4" s="35" customFormat="1" ht="12.75" customHeight="1">
      <c r="B203" s="68"/>
      <c r="C203" s="36"/>
      <c r="D203" s="36"/>
    </row>
    <row r="204" spans="2:4" s="35" customFormat="1" ht="12.75" customHeight="1">
      <c r="B204" s="68"/>
      <c r="C204" s="36"/>
      <c r="D204" s="36"/>
    </row>
    <row r="205" spans="2:4" s="35" customFormat="1" ht="12.75" customHeight="1">
      <c r="B205" s="68"/>
      <c r="C205" s="36"/>
      <c r="D205" s="36"/>
    </row>
    <row r="206" spans="2:4" s="35" customFormat="1" ht="12.75" customHeight="1">
      <c r="B206" s="68"/>
      <c r="C206" s="36"/>
      <c r="D206" s="36"/>
    </row>
    <row r="207" spans="2:4" s="35" customFormat="1" ht="12.75" customHeight="1">
      <c r="B207" s="68"/>
      <c r="C207" s="36"/>
      <c r="D207" s="36"/>
    </row>
    <row r="208" spans="2:4" s="35" customFormat="1" ht="12.75" customHeight="1">
      <c r="B208" s="68"/>
      <c r="C208" s="36"/>
      <c r="D208" s="36"/>
    </row>
    <row r="209" spans="2:4" s="35" customFormat="1" ht="12.75" customHeight="1">
      <c r="B209" s="68"/>
      <c r="C209" s="36"/>
      <c r="D209" s="36"/>
    </row>
    <row r="210" spans="2:4" s="35" customFormat="1" ht="12.75" customHeight="1">
      <c r="B210" s="68"/>
      <c r="C210" s="36"/>
      <c r="D210" s="36"/>
    </row>
    <row r="211" spans="2:4" s="35" customFormat="1" ht="12.75" customHeight="1">
      <c r="B211" s="68"/>
      <c r="C211" s="36"/>
      <c r="D211" s="36"/>
    </row>
    <row r="212" spans="2:4" s="35" customFormat="1" ht="12.75" customHeight="1">
      <c r="B212" s="68"/>
      <c r="C212" s="36"/>
      <c r="D212" s="36"/>
    </row>
    <row r="213" spans="2:4" s="35" customFormat="1" ht="12.75" customHeight="1">
      <c r="B213" s="68"/>
      <c r="C213" s="36"/>
      <c r="D213" s="36"/>
    </row>
    <row r="214" spans="2:4" s="35" customFormat="1" ht="12.75" customHeight="1">
      <c r="B214" s="68"/>
      <c r="C214" s="36"/>
      <c r="D214" s="36"/>
    </row>
    <row r="215" spans="2:4" s="35" customFormat="1" ht="12.75" customHeight="1">
      <c r="B215" s="68"/>
      <c r="C215" s="36"/>
      <c r="D215" s="36"/>
    </row>
    <row r="216" spans="2:4" s="35" customFormat="1" ht="12.75" customHeight="1">
      <c r="B216" s="68"/>
      <c r="C216" s="36"/>
      <c r="D216" s="36"/>
    </row>
    <row r="217" spans="2:4" s="35" customFormat="1" ht="12.75" customHeight="1">
      <c r="B217" s="68"/>
      <c r="C217" s="36"/>
      <c r="D217" s="36"/>
    </row>
    <row r="218" spans="2:4" s="35" customFormat="1" ht="12.75" customHeight="1">
      <c r="B218" s="68"/>
      <c r="C218" s="36"/>
      <c r="D218" s="36"/>
    </row>
    <row r="219" spans="2:4" s="35" customFormat="1" ht="12.75" customHeight="1">
      <c r="B219" s="68"/>
      <c r="C219" s="36"/>
      <c r="D219" s="36"/>
    </row>
    <row r="220" spans="2:4" s="35" customFormat="1" ht="12.75" customHeight="1">
      <c r="B220" s="68"/>
      <c r="C220" s="36"/>
      <c r="D220" s="36"/>
    </row>
    <row r="221" spans="2:4" s="35" customFormat="1" ht="12.75" customHeight="1">
      <c r="B221" s="68"/>
      <c r="C221" s="36"/>
      <c r="D221" s="36"/>
    </row>
    <row r="222" spans="2:4" s="35" customFormat="1" ht="12.75" customHeight="1">
      <c r="B222" s="68"/>
      <c r="C222" s="36"/>
      <c r="D222" s="36"/>
    </row>
    <row r="223" spans="2:4" s="35" customFormat="1" ht="12.75" customHeight="1">
      <c r="B223" s="68"/>
      <c r="C223" s="36"/>
      <c r="D223" s="36"/>
    </row>
    <row r="224" spans="2:4" s="35" customFormat="1" ht="12.75" customHeight="1">
      <c r="B224" s="68"/>
      <c r="C224" s="36"/>
      <c r="D224" s="36"/>
    </row>
    <row r="225" spans="2:4" s="35" customFormat="1" ht="12.75" customHeight="1">
      <c r="B225" s="68"/>
      <c r="C225" s="36"/>
      <c r="D225" s="36"/>
    </row>
    <row r="226" spans="2:4" s="35" customFormat="1" ht="12.75" customHeight="1">
      <c r="B226" s="68"/>
      <c r="C226" s="36"/>
      <c r="D226" s="36"/>
    </row>
    <row r="227" spans="2:4" s="35" customFormat="1" ht="12.75" customHeight="1">
      <c r="B227" s="68"/>
      <c r="C227" s="36"/>
      <c r="D227" s="36"/>
    </row>
    <row r="228" spans="2:4" s="35" customFormat="1" ht="12.75" customHeight="1">
      <c r="B228" s="68"/>
      <c r="C228" s="36"/>
      <c r="D228" s="36"/>
    </row>
    <row r="229" spans="2:4" s="35" customFormat="1" ht="12.75" customHeight="1">
      <c r="B229" s="68"/>
      <c r="C229" s="36"/>
      <c r="D229" s="36"/>
    </row>
    <row r="230" spans="2:4" s="35" customFormat="1" ht="12.75" customHeight="1">
      <c r="B230" s="68"/>
      <c r="C230" s="36"/>
      <c r="D230" s="36"/>
    </row>
    <row r="231" spans="2:4" s="35" customFormat="1" ht="12.75" customHeight="1">
      <c r="B231" s="68"/>
      <c r="C231" s="36"/>
      <c r="D231" s="36"/>
    </row>
    <row r="232" spans="2:4" s="35" customFormat="1" ht="12.75" customHeight="1">
      <c r="B232" s="68"/>
      <c r="C232" s="36"/>
      <c r="D232" s="36"/>
    </row>
    <row r="233" spans="2:4" s="35" customFormat="1" ht="12.75" customHeight="1">
      <c r="B233" s="68"/>
      <c r="C233" s="36"/>
      <c r="D233" s="36"/>
    </row>
    <row r="234" spans="2:4" s="35" customFormat="1" ht="12.75" customHeight="1">
      <c r="B234" s="68"/>
      <c r="C234" s="36"/>
      <c r="D234" s="36"/>
    </row>
    <row r="235" spans="2:4" s="35" customFormat="1" ht="12.75" customHeight="1">
      <c r="B235" s="68"/>
      <c r="C235" s="36"/>
      <c r="D235" s="36"/>
    </row>
    <row r="236" spans="2:4" s="35" customFormat="1" ht="12.75" customHeight="1">
      <c r="B236" s="68"/>
      <c r="C236" s="36"/>
      <c r="D236" s="36"/>
    </row>
    <row r="237" spans="2:4" s="35" customFormat="1" ht="12.75" customHeight="1">
      <c r="B237" s="68"/>
      <c r="C237" s="36"/>
      <c r="D237" s="36"/>
    </row>
    <row r="238" spans="2:4" s="35" customFormat="1" ht="12.75" customHeight="1">
      <c r="B238" s="68"/>
      <c r="C238" s="36"/>
      <c r="D238" s="36"/>
    </row>
    <row r="239" spans="2:4" s="35" customFormat="1" ht="12.75" customHeight="1">
      <c r="B239" s="68"/>
      <c r="C239" s="36"/>
      <c r="D239" s="36"/>
    </row>
    <row r="240" spans="2:4" s="35" customFormat="1" ht="12.75" customHeight="1">
      <c r="B240" s="68"/>
      <c r="C240" s="36"/>
      <c r="D240" s="36"/>
    </row>
    <row r="241" spans="2:4" s="35" customFormat="1" ht="12.75" customHeight="1">
      <c r="B241" s="68"/>
      <c r="C241" s="36"/>
      <c r="D241" s="36"/>
    </row>
    <row r="242" spans="2:4" s="35" customFormat="1" ht="12.75" customHeight="1">
      <c r="B242" s="68"/>
      <c r="C242" s="36"/>
      <c r="D242" s="36"/>
    </row>
    <row r="243" spans="2:4" s="35" customFormat="1" ht="12.75" customHeight="1">
      <c r="B243" s="68"/>
      <c r="C243" s="36"/>
      <c r="D243" s="36"/>
    </row>
    <row r="244" spans="2:4" s="35" customFormat="1" ht="12.75" customHeight="1">
      <c r="B244" s="68"/>
      <c r="C244" s="36"/>
      <c r="D244" s="36"/>
    </row>
    <row r="245" spans="2:4" s="35" customFormat="1" ht="12.75" customHeight="1">
      <c r="B245" s="68"/>
      <c r="C245" s="36"/>
      <c r="D245" s="36"/>
    </row>
    <row r="246" spans="2:4" s="35" customFormat="1" ht="12.75" customHeight="1">
      <c r="B246" s="68"/>
      <c r="C246" s="36"/>
      <c r="D246" s="36"/>
    </row>
    <row r="247" spans="2:4" s="35" customFormat="1" ht="12.75" customHeight="1">
      <c r="B247" s="68"/>
      <c r="C247" s="36"/>
      <c r="D247" s="36"/>
    </row>
    <row r="248" spans="2:4" s="35" customFormat="1" ht="12.75" customHeight="1">
      <c r="B248" s="68"/>
      <c r="C248" s="36"/>
      <c r="D248" s="36"/>
    </row>
    <row r="249" spans="2:4" s="35" customFormat="1" ht="12.75" customHeight="1">
      <c r="B249" s="68"/>
      <c r="C249" s="36"/>
      <c r="D249" s="36"/>
    </row>
    <row r="250" spans="2:4" s="35" customFormat="1" ht="12.75" customHeight="1">
      <c r="B250" s="68"/>
      <c r="C250" s="36"/>
      <c r="D250" s="36"/>
    </row>
    <row r="251" spans="2:4" s="35" customFormat="1" ht="12.75" customHeight="1">
      <c r="B251" s="68"/>
      <c r="C251" s="36"/>
      <c r="D251" s="36"/>
    </row>
    <row r="252" spans="2:4" s="35" customFormat="1" ht="12.75" customHeight="1">
      <c r="B252" s="68"/>
      <c r="C252" s="36"/>
      <c r="D252" s="36"/>
    </row>
    <row r="253" spans="2:4" s="35" customFormat="1" ht="12.75" customHeight="1">
      <c r="B253" s="68"/>
      <c r="C253" s="36"/>
      <c r="D253" s="36"/>
    </row>
    <row r="254" spans="2:4" s="35" customFormat="1" ht="12.75" customHeight="1">
      <c r="B254" s="68"/>
      <c r="C254" s="36"/>
      <c r="D254" s="36"/>
    </row>
    <row r="255" spans="2:4" s="35" customFormat="1" ht="12.75" customHeight="1">
      <c r="B255" s="68"/>
      <c r="C255" s="36"/>
      <c r="D255" s="36"/>
    </row>
    <row r="256" spans="2:4" s="35" customFormat="1" ht="12.75" customHeight="1">
      <c r="B256" s="68"/>
      <c r="C256" s="36"/>
      <c r="D256" s="36"/>
    </row>
    <row r="257" spans="2:4" s="35" customFormat="1" ht="12.75" customHeight="1">
      <c r="B257" s="68"/>
      <c r="C257" s="36"/>
      <c r="D257" s="36"/>
    </row>
    <row r="258" spans="2:4" s="35" customFormat="1" ht="12.75" customHeight="1">
      <c r="B258" s="68"/>
      <c r="C258" s="36"/>
      <c r="D258" s="36"/>
    </row>
    <row r="259" spans="2:4" s="35" customFormat="1" ht="12.75" customHeight="1">
      <c r="B259" s="68"/>
      <c r="C259" s="36"/>
      <c r="D259" s="36"/>
    </row>
    <row r="260" spans="2:4" s="35" customFormat="1" ht="12.75" customHeight="1">
      <c r="B260" s="68"/>
      <c r="C260" s="36"/>
      <c r="D260" s="36"/>
    </row>
    <row r="261" spans="2:4" s="35" customFormat="1" ht="12.75" customHeight="1">
      <c r="B261" s="68"/>
      <c r="C261" s="36"/>
      <c r="D261" s="36"/>
    </row>
    <row r="262" spans="2:4" s="35" customFormat="1" ht="12.75" customHeight="1">
      <c r="B262" s="68"/>
      <c r="C262" s="36"/>
      <c r="D262" s="36"/>
    </row>
    <row r="263" spans="2:4" s="35" customFormat="1" ht="12.75" customHeight="1">
      <c r="B263" s="68"/>
      <c r="C263" s="36"/>
      <c r="D263" s="36"/>
    </row>
    <row r="264" spans="2:4" s="35" customFormat="1" ht="12.75" customHeight="1">
      <c r="B264" s="68"/>
      <c r="C264" s="36"/>
      <c r="D264" s="36"/>
    </row>
    <row r="265" spans="2:4" s="35" customFormat="1" ht="12.75" customHeight="1">
      <c r="B265" s="68"/>
      <c r="C265" s="36"/>
      <c r="D265" s="36"/>
    </row>
    <row r="266" spans="2:4" s="35" customFormat="1" ht="12.75" customHeight="1">
      <c r="B266" s="68"/>
      <c r="C266" s="36"/>
      <c r="D266" s="36"/>
    </row>
    <row r="267" spans="2:4" s="35" customFormat="1" ht="12.75" customHeight="1">
      <c r="B267" s="68"/>
      <c r="C267" s="36"/>
      <c r="D267" s="36"/>
    </row>
    <row r="268" spans="2:4" s="35" customFormat="1" ht="12.75" customHeight="1">
      <c r="B268" s="68"/>
      <c r="C268" s="36"/>
      <c r="D268" s="36"/>
    </row>
    <row r="269" spans="2:4" s="35" customFormat="1" ht="12.75" customHeight="1">
      <c r="B269" s="68"/>
      <c r="C269" s="36"/>
      <c r="D269" s="36"/>
    </row>
    <row r="270" spans="2:4" s="35" customFormat="1" ht="12.75" customHeight="1">
      <c r="B270" s="68"/>
      <c r="C270" s="36"/>
      <c r="D270" s="36"/>
    </row>
    <row r="271" spans="2:4" s="35" customFormat="1" ht="12.75" customHeight="1">
      <c r="B271" s="68"/>
      <c r="C271" s="36"/>
      <c r="D271" s="36"/>
    </row>
    <row r="272" spans="2:4" s="35" customFormat="1" ht="12.75" customHeight="1">
      <c r="B272" s="68"/>
      <c r="C272" s="36"/>
      <c r="D272" s="36"/>
    </row>
    <row r="273" spans="2:4" s="35" customFormat="1" ht="12.75" customHeight="1">
      <c r="B273" s="68"/>
      <c r="C273" s="36"/>
      <c r="D273" s="36"/>
    </row>
    <row r="274" spans="2:4" s="35" customFormat="1" ht="12.75" customHeight="1">
      <c r="B274" s="68"/>
      <c r="C274" s="36"/>
      <c r="D274" s="36"/>
    </row>
    <row r="275" spans="2:4" s="35" customFormat="1" ht="12.75" customHeight="1">
      <c r="B275" s="68"/>
      <c r="C275" s="36"/>
      <c r="D275" s="36"/>
    </row>
    <row r="276" spans="2:4" s="35" customFormat="1" ht="12.75" customHeight="1">
      <c r="B276" s="68"/>
      <c r="C276" s="36"/>
      <c r="D276" s="36"/>
    </row>
    <row r="277" spans="2:4" s="35" customFormat="1" ht="12.75" customHeight="1">
      <c r="B277" s="68"/>
      <c r="C277" s="36"/>
      <c r="D277" s="36"/>
    </row>
    <row r="278" spans="2:4" s="35" customFormat="1" ht="12.75" customHeight="1">
      <c r="B278" s="68"/>
      <c r="C278" s="36"/>
      <c r="D278" s="36"/>
    </row>
    <row r="279" spans="2:4" s="35" customFormat="1" ht="12.75" customHeight="1">
      <c r="B279" s="68"/>
      <c r="C279" s="36"/>
      <c r="D279" s="36"/>
    </row>
    <row r="280" spans="2:4" s="35" customFormat="1" ht="12.75" customHeight="1">
      <c r="B280" s="68"/>
      <c r="C280" s="36"/>
      <c r="D280" s="36"/>
    </row>
    <row r="281" spans="2:4" s="35" customFormat="1" ht="12.75" customHeight="1">
      <c r="B281" s="68"/>
      <c r="C281" s="36"/>
      <c r="D281" s="36"/>
    </row>
    <row r="282" spans="2:4" s="35" customFormat="1" ht="12.75" customHeight="1">
      <c r="B282" s="68"/>
      <c r="C282" s="36"/>
      <c r="D282" s="36"/>
    </row>
    <row r="283" spans="2:4" s="35" customFormat="1" ht="12.75" customHeight="1">
      <c r="B283" s="68"/>
      <c r="C283" s="36"/>
      <c r="D283" s="36"/>
    </row>
    <row r="284" spans="2:4" s="35" customFormat="1" ht="12.75" customHeight="1">
      <c r="B284" s="68"/>
      <c r="C284" s="36"/>
      <c r="D284" s="36"/>
    </row>
    <row r="285" spans="2:4">
      <c r="B285" s="6"/>
      <c r="C285" s="17"/>
      <c r="D285" s="17"/>
    </row>
    <row r="286" spans="2:4">
      <c r="B286" s="6"/>
      <c r="C286" s="17"/>
      <c r="D286" s="17"/>
    </row>
    <row r="287" spans="2:4">
      <c r="B287" s="6"/>
      <c r="C287" s="17"/>
      <c r="D287" s="17"/>
    </row>
    <row r="288" spans="2:4">
      <c r="B288" s="6"/>
      <c r="C288" s="17"/>
      <c r="D288" s="17"/>
    </row>
    <row r="289" spans="3:4">
      <c r="C289" s="17"/>
      <c r="D289" s="17"/>
    </row>
    <row r="290" spans="3:4">
      <c r="C290" s="17"/>
      <c r="D290" s="17"/>
    </row>
    <row r="291" spans="3:4">
      <c r="C291" s="17"/>
      <c r="D291" s="17"/>
    </row>
    <row r="292" spans="3:4">
      <c r="C292" s="17"/>
      <c r="D292" s="17"/>
    </row>
    <row r="293" spans="3:4">
      <c r="C293" s="17"/>
      <c r="D293" s="17"/>
    </row>
    <row r="294" spans="3:4">
      <c r="C294" s="17"/>
      <c r="D294" s="17"/>
    </row>
    <row r="295" spans="3:4">
      <c r="C295" s="17"/>
      <c r="D295" s="17"/>
    </row>
    <row r="296" spans="3:4">
      <c r="C296" s="17"/>
      <c r="D296" s="17"/>
    </row>
    <row r="297" spans="3:4">
      <c r="C297" s="17"/>
      <c r="D297" s="17"/>
    </row>
    <row r="298" spans="3:4">
      <c r="C298" s="17"/>
      <c r="D298" s="17"/>
    </row>
    <row r="299" spans="3:4">
      <c r="C299" s="17"/>
      <c r="D299" s="17"/>
    </row>
    <row r="300" spans="3:4">
      <c r="C300" s="17"/>
      <c r="D300" s="17"/>
    </row>
    <row r="301" spans="3:4">
      <c r="C301" s="17"/>
      <c r="D301" s="17"/>
    </row>
    <row r="302" spans="3:4">
      <c r="C302" s="17"/>
      <c r="D302" s="17"/>
    </row>
    <row r="303" spans="3:4">
      <c r="C303" s="17"/>
      <c r="D303" s="17"/>
    </row>
    <row r="304" spans="3:4">
      <c r="C304" s="17"/>
      <c r="D304" s="17"/>
    </row>
    <row r="305" spans="3:4">
      <c r="C305" s="17"/>
      <c r="D305" s="17"/>
    </row>
    <row r="306" spans="3:4">
      <c r="C306" s="17"/>
      <c r="D306" s="17"/>
    </row>
    <row r="307" spans="3:4">
      <c r="C307" s="17"/>
      <c r="D307" s="17"/>
    </row>
    <row r="308" spans="3:4">
      <c r="C308" s="17"/>
      <c r="D308" s="17"/>
    </row>
    <row r="309" spans="3:4">
      <c r="C309" s="17"/>
      <c r="D309" s="17"/>
    </row>
    <row r="310" spans="3:4">
      <c r="C310" s="17"/>
      <c r="D310" s="17"/>
    </row>
    <row r="311" spans="3:4">
      <c r="C311" s="17"/>
      <c r="D311" s="17"/>
    </row>
    <row r="312" spans="3:4">
      <c r="C312" s="17"/>
      <c r="D312" s="17"/>
    </row>
    <row r="313" spans="3:4">
      <c r="C313" s="17"/>
      <c r="D313" s="17"/>
    </row>
    <row r="314" spans="3:4">
      <c r="C314" s="17"/>
      <c r="D314" s="17"/>
    </row>
    <row r="315" spans="3:4">
      <c r="C315" s="17"/>
      <c r="D315" s="17"/>
    </row>
    <row r="316" spans="3:4">
      <c r="C316" s="17"/>
      <c r="D316" s="17"/>
    </row>
    <row r="317" spans="3:4">
      <c r="C317" s="17"/>
      <c r="D317" s="17"/>
    </row>
    <row r="318" spans="3:4">
      <c r="C318" s="17"/>
      <c r="D318" s="17"/>
    </row>
    <row r="319" spans="3:4">
      <c r="C319" s="17"/>
      <c r="D319" s="17"/>
    </row>
    <row r="320" spans="3:4">
      <c r="C320" s="17"/>
      <c r="D320" s="17"/>
    </row>
    <row r="321" spans="3:4">
      <c r="C321" s="17"/>
      <c r="D321" s="17"/>
    </row>
    <row r="322" spans="3:4">
      <c r="C322" s="17"/>
      <c r="D322" s="17"/>
    </row>
    <row r="323" spans="3:4">
      <c r="C323" s="17"/>
      <c r="D323" s="17"/>
    </row>
    <row r="324" spans="3:4">
      <c r="C324" s="17"/>
      <c r="D324" s="17"/>
    </row>
    <row r="325" spans="3:4">
      <c r="C325" s="17"/>
      <c r="D325" s="17"/>
    </row>
    <row r="326" spans="3:4">
      <c r="C326" s="17"/>
      <c r="D326" s="17"/>
    </row>
    <row r="327" spans="3:4">
      <c r="C327" s="17"/>
      <c r="D327" s="17"/>
    </row>
    <row r="328" spans="3:4">
      <c r="C328" s="17"/>
      <c r="D328" s="17"/>
    </row>
    <row r="329" spans="3:4">
      <c r="C329" s="17"/>
      <c r="D329" s="17"/>
    </row>
    <row r="330" spans="3:4">
      <c r="C330" s="17"/>
      <c r="D330" s="17"/>
    </row>
    <row r="331" spans="3:4">
      <c r="C331" s="17"/>
      <c r="D331" s="17"/>
    </row>
    <row r="332" spans="3:4">
      <c r="C332" s="17"/>
      <c r="D332" s="17"/>
    </row>
    <row r="333" spans="3:4">
      <c r="C333" s="17"/>
      <c r="D333" s="17"/>
    </row>
    <row r="334" spans="3:4">
      <c r="C334" s="17"/>
      <c r="D334" s="17"/>
    </row>
    <row r="335" spans="3:4">
      <c r="C335" s="17"/>
      <c r="D335" s="17"/>
    </row>
    <row r="336" spans="3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</sheetData>
  <phoneticPr fontId="8" type="noConversion"/>
  <hyperlinks>
    <hyperlink ref="H307" r:id="rId1" display="http://vsolj.cetus-net.org/bulletin.html" xr:uid="{00000000-0004-0000-0000-000000000000}"/>
    <hyperlink ref="H300" r:id="rId2" display="http://vsolj.cetus-net.org/bulletin.html" xr:uid="{00000000-0004-0000-0000-000001000000}"/>
    <hyperlink ref="H64486" r:id="rId3" display="http://vsolj.cetus-net.org/bulletin.html" xr:uid="{00000000-0004-0000-0000-000002000000}"/>
    <hyperlink ref="H64479" r:id="rId4" display="https://www.aavso.org/ejaavso" xr:uid="{00000000-0004-0000-0000-000003000000}"/>
    <hyperlink ref="AP630" r:id="rId5" display="http://cdsbib.u-strasbg.fr/cgi-bin/cdsbib?1990RMxAA..21..381G" xr:uid="{00000000-0004-0000-0000-000004000000}"/>
    <hyperlink ref="AP634" r:id="rId6" display="http://cdsbib.u-strasbg.fr/cgi-bin/cdsbib?1990RMxAA..21..381G" xr:uid="{00000000-0004-0000-0000-000005000000}"/>
    <hyperlink ref="AP633" r:id="rId7" display="http://cdsbib.u-strasbg.fr/cgi-bin/cdsbib?1990RMxAA..21..381G" xr:uid="{00000000-0004-0000-0000-000006000000}"/>
    <hyperlink ref="AP614" r:id="rId8" display="http://cdsbib.u-strasbg.fr/cgi-bin/cdsbib?1990RMxAA..21..381G" xr:uid="{00000000-0004-0000-0000-000007000000}"/>
    <hyperlink ref="I64486" r:id="rId9" display="http://vsolj.cetus-net.org/bulletin.html" xr:uid="{00000000-0004-0000-0000-000008000000}"/>
    <hyperlink ref="AQ770" r:id="rId10" display="http://cdsbib.u-strasbg.fr/cgi-bin/cdsbib?1990RMxAA..21..381G" xr:uid="{00000000-0004-0000-0000-000009000000}"/>
    <hyperlink ref="AQ55536" r:id="rId11" display="http://cdsbib.u-strasbg.fr/cgi-bin/cdsbib?1990RMxAA..21..381G" xr:uid="{00000000-0004-0000-0000-00000A000000}"/>
    <hyperlink ref="AQ771" r:id="rId12" display="http://cdsbib.u-strasbg.fr/cgi-bin/cdsbib?1990RMxAA..21..381G" xr:uid="{00000000-0004-0000-0000-00000B000000}"/>
    <hyperlink ref="H64483" r:id="rId13" display="https://www.aavso.org/ejaavso" xr:uid="{00000000-0004-0000-0000-00000C000000}"/>
    <hyperlink ref="H1656" r:id="rId14" display="http://vsolj.cetus-net.org/bulletin.html" xr:uid="{00000000-0004-0000-0000-00000D000000}"/>
    <hyperlink ref="AP2900" r:id="rId15" display="http://cdsbib.u-strasbg.fr/cgi-bin/cdsbib?1990RMxAA..21..381G" xr:uid="{00000000-0004-0000-0000-00000E000000}"/>
    <hyperlink ref="AP2903" r:id="rId16" display="http://cdsbib.u-strasbg.fr/cgi-bin/cdsbib?1990RMxAA..21..381G" xr:uid="{00000000-0004-0000-0000-00000F000000}"/>
    <hyperlink ref="AP2901" r:id="rId17" display="http://cdsbib.u-strasbg.fr/cgi-bin/cdsbib?1990RMxAA..21..381G" xr:uid="{00000000-0004-0000-0000-000010000000}"/>
    <hyperlink ref="AP2885" r:id="rId18" display="http://cdsbib.u-strasbg.fr/cgi-bin/cdsbib?1990RMxAA..21..381G" xr:uid="{00000000-0004-0000-0000-000011000000}"/>
    <hyperlink ref="I1656" r:id="rId19" display="http://vsolj.cetus-net.org/bulletin.html" xr:uid="{00000000-0004-0000-0000-000012000000}"/>
    <hyperlink ref="AQ3114" r:id="rId20" display="http://cdsbib.u-strasbg.fr/cgi-bin/cdsbib?1990RMxAA..21..381G" xr:uid="{00000000-0004-0000-0000-000013000000}"/>
    <hyperlink ref="AQ65351" r:id="rId21" display="http://cdsbib.u-strasbg.fr/cgi-bin/cdsbib?1990RMxAA..21..381G" xr:uid="{00000000-0004-0000-0000-000014000000}"/>
    <hyperlink ref="AQ3118" r:id="rId22" display="http://cdsbib.u-strasbg.fr/cgi-bin/cdsbib?1990RMxAA..21..381G" xr:uid="{00000000-0004-0000-0000-000015000000}"/>
    <hyperlink ref="H64264" r:id="rId23" display="http://vsolj.cetus-net.org/bulletin.html" xr:uid="{00000000-0004-0000-0000-000016000000}"/>
    <hyperlink ref="H64257" r:id="rId24" display="https://www.aavso.org/ejaavso" xr:uid="{00000000-0004-0000-0000-000017000000}"/>
    <hyperlink ref="I64264" r:id="rId25" display="http://vsolj.cetus-net.org/bulletin.html" xr:uid="{00000000-0004-0000-0000-000018000000}"/>
    <hyperlink ref="AQ57915" r:id="rId26" display="http://cdsbib.u-strasbg.fr/cgi-bin/cdsbib?1990RMxAA..21..381G" xr:uid="{00000000-0004-0000-0000-000019000000}"/>
    <hyperlink ref="H64261" r:id="rId27" display="https://www.aavso.org/ejaavso" xr:uid="{00000000-0004-0000-0000-00001A000000}"/>
    <hyperlink ref="AP5279" r:id="rId28" display="http://cdsbib.u-strasbg.fr/cgi-bin/cdsbib?1990RMxAA..21..381G" xr:uid="{00000000-0004-0000-0000-00001B000000}"/>
    <hyperlink ref="AP5282" r:id="rId29" display="http://cdsbib.u-strasbg.fr/cgi-bin/cdsbib?1990RMxAA..21..381G" xr:uid="{00000000-0004-0000-0000-00001C000000}"/>
    <hyperlink ref="AP5280" r:id="rId30" display="http://cdsbib.u-strasbg.fr/cgi-bin/cdsbib?1990RMxAA..21..381G" xr:uid="{00000000-0004-0000-0000-00001D000000}"/>
    <hyperlink ref="AP5264" r:id="rId31" display="http://cdsbib.u-strasbg.fr/cgi-bin/cdsbib?1990RMxAA..21..381G" xr:uid="{00000000-0004-0000-0000-00001E000000}"/>
    <hyperlink ref="AQ5493" r:id="rId32" display="http://cdsbib.u-strasbg.fr/cgi-bin/cdsbib?1990RMxAA..21..381G" xr:uid="{00000000-0004-0000-0000-00001F000000}"/>
    <hyperlink ref="AQ5497" r:id="rId33" display="http://cdsbib.u-strasbg.fr/cgi-bin/cdsbib?1990RMxAA..21..381G" xr:uid="{00000000-0004-0000-0000-000020000000}"/>
    <hyperlink ref="AQ65177" r:id="rId34" display="http://cdsbib.u-strasbg.fr/cgi-bin/cdsbib?1990RMxAA..21..381G" xr:uid="{00000000-0004-0000-0000-000021000000}"/>
    <hyperlink ref="I2385" r:id="rId35" display="http://vsolj.cetus-net.org/bulletin.html" xr:uid="{00000000-0004-0000-0000-000022000000}"/>
    <hyperlink ref="H2385" r:id="rId36" display="http://vsolj.cetus-net.org/bulletin.html" xr:uid="{00000000-0004-0000-0000-000023000000}"/>
    <hyperlink ref="AQ302" r:id="rId37" display="http://cdsbib.u-strasbg.fr/cgi-bin/cdsbib?1990RMxAA..21..381G" xr:uid="{00000000-0004-0000-0000-000024000000}"/>
    <hyperlink ref="AQ301" r:id="rId38" display="http://cdsbib.u-strasbg.fr/cgi-bin/cdsbib?1990RMxAA..21..381G" xr:uid="{00000000-0004-0000-0000-000025000000}"/>
    <hyperlink ref="AP3555" r:id="rId39" display="http://cdsbib.u-strasbg.fr/cgi-bin/cdsbib?1990RMxAA..21..381G" xr:uid="{00000000-0004-0000-0000-000026000000}"/>
    <hyperlink ref="AP3573" r:id="rId40" display="http://cdsbib.u-strasbg.fr/cgi-bin/cdsbib?1990RMxAA..21..381G" xr:uid="{00000000-0004-0000-0000-000027000000}"/>
    <hyperlink ref="AP3574" r:id="rId41" display="http://cdsbib.u-strasbg.fr/cgi-bin/cdsbib?1990RMxAA..21..381G" xr:uid="{00000000-0004-0000-0000-000028000000}"/>
    <hyperlink ref="AP3570" r:id="rId42" display="http://cdsbib.u-strasbg.fr/cgi-bin/cdsbib?1990RMxAA..21..381G" xr:uid="{00000000-0004-0000-0000-000029000000}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7"/>
  <sheetViews>
    <sheetView workbookViewId="0">
      <selection activeCell="C11" sqref="C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29</v>
      </c>
    </row>
    <row r="4" spans="1:4">
      <c r="A4" s="8" t="s">
        <v>3</v>
      </c>
      <c r="C4" s="3">
        <v>35693.440000000002</v>
      </c>
      <c r="D4" s="4">
        <v>0.85172999999999999</v>
      </c>
    </row>
    <row r="6" spans="1:4">
      <c r="A6" s="8" t="s">
        <v>4</v>
      </c>
    </row>
    <row r="7" spans="1:4">
      <c r="A7" t="s">
        <v>5</v>
      </c>
      <c r="C7">
        <f>+C4</f>
        <v>35693.440000000002</v>
      </c>
    </row>
    <row r="8" spans="1:4">
      <c r="A8" t="s">
        <v>6</v>
      </c>
      <c r="C8">
        <f>+D4</f>
        <v>0.85172999999999999</v>
      </c>
    </row>
    <row r="10" spans="1:4" ht="13.5" thickBot="1">
      <c r="C10" s="7" t="s">
        <v>24</v>
      </c>
      <c r="D10" s="7" t="s">
        <v>25</v>
      </c>
    </row>
    <row r="11" spans="1:4">
      <c r="A11" t="s">
        <v>19</v>
      </c>
      <c r="C11">
        <f>INTERCEPT(G21:G992,F21:F992)</f>
        <v>-1.2813382697062167E-2</v>
      </c>
      <c r="D11" s="6"/>
    </row>
    <row r="12" spans="1:4">
      <c r="A12" t="s">
        <v>20</v>
      </c>
      <c r="C12">
        <f>SLOPE(G21:G992,F21:F992)</f>
        <v>2.8920992710175738E-7</v>
      </c>
      <c r="D12" s="6"/>
    </row>
    <row r="13" spans="1:4">
      <c r="A13" t="s">
        <v>23</v>
      </c>
      <c r="C13" s="6" t="s">
        <v>17</v>
      </c>
      <c r="D13" s="6"/>
    </row>
    <row r="14" spans="1:4">
      <c r="A14" t="s">
        <v>28</v>
      </c>
    </row>
    <row r="15" spans="1:4">
      <c r="A15" s="5" t="s">
        <v>21</v>
      </c>
      <c r="C15" s="12">
        <f>+D15+C8/2</f>
        <v>52119.924865000001</v>
      </c>
      <c r="D15">
        <v>52119.499000000003</v>
      </c>
    </row>
    <row r="16" spans="1:4">
      <c r="A16" s="8" t="s">
        <v>7</v>
      </c>
      <c r="C16">
        <f>+C8+C12</f>
        <v>0.8517302892099271</v>
      </c>
    </row>
    <row r="17" spans="1:32" ht="13.5" thickBot="1"/>
    <row r="18" spans="1:32">
      <c r="A18" s="8" t="s">
        <v>8</v>
      </c>
      <c r="C18" s="3">
        <f>+C15</f>
        <v>52119.924865000001</v>
      </c>
      <c r="D18" s="4">
        <f>+C16</f>
        <v>0.8517302892099271</v>
      </c>
    </row>
    <row r="19" spans="1:32" ht="13.5" thickTop="1"/>
    <row r="20" spans="1:32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70</v>
      </c>
      <c r="J20" s="10" t="s">
        <v>75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18</v>
      </c>
    </row>
    <row r="21" spans="1:32">
      <c r="A21" t="s">
        <v>15</v>
      </c>
      <c r="C21">
        <v>35693.440000000002</v>
      </c>
      <c r="D21" s="6" t="s">
        <v>17</v>
      </c>
      <c r="E21">
        <f t="shared" ref="E21:E55" si="0">+(C21-C$7)/C$8</f>
        <v>0</v>
      </c>
      <c r="F21">
        <f t="shared" ref="F21:F57" si="1">ROUND(2*E21,0)/2</f>
        <v>0</v>
      </c>
      <c r="H21" s="14">
        <v>0</v>
      </c>
      <c r="O21">
        <f t="shared" ref="O21:O55" si="2">+C$11+C$12*F21</f>
        <v>-1.2813382697062167E-2</v>
      </c>
      <c r="Q21" s="2">
        <f t="shared" ref="Q21:Q55" si="3">+C21-15018.5</f>
        <v>20674.940000000002</v>
      </c>
    </row>
    <row r="22" spans="1:32">
      <c r="A22" t="s">
        <v>35</v>
      </c>
      <c r="C22" s="11">
        <v>42884.593999999997</v>
      </c>
      <c r="D22" s="6"/>
      <c r="E22">
        <f t="shared" si="0"/>
        <v>8442.9971939464322</v>
      </c>
      <c r="F22">
        <f t="shared" si="1"/>
        <v>8443</v>
      </c>
      <c r="G22">
        <f t="shared" ref="G22:G52" si="4">+C22-(C$7+F22*C$8)</f>
        <v>-2.390000008745119E-3</v>
      </c>
      <c r="I22">
        <f t="shared" ref="I22:I36" si="5">+G22</f>
        <v>-2.390000008745119E-3</v>
      </c>
      <c r="O22">
        <f t="shared" si="2"/>
        <v>-1.0371583282542028E-2</v>
      </c>
      <c r="Q22" s="2">
        <f t="shared" si="3"/>
        <v>27866.093999999997</v>
      </c>
      <c r="AB22">
        <v>11</v>
      </c>
      <c r="AD22" t="s">
        <v>34</v>
      </c>
      <c r="AF22" t="s">
        <v>36</v>
      </c>
    </row>
    <row r="23" spans="1:32">
      <c r="A23" t="s">
        <v>39</v>
      </c>
      <c r="C23" s="11">
        <v>42937.413</v>
      </c>
      <c r="D23" s="6"/>
      <c r="E23">
        <f t="shared" si="0"/>
        <v>8505.0109776572372</v>
      </c>
      <c r="F23">
        <f t="shared" si="1"/>
        <v>8505</v>
      </c>
      <c r="G23">
        <f t="shared" si="4"/>
        <v>9.3500000002677552E-3</v>
      </c>
      <c r="I23">
        <f t="shared" si="5"/>
        <v>9.3500000002677552E-3</v>
      </c>
      <c r="O23">
        <f t="shared" si="2"/>
        <v>-1.035365226706172E-2</v>
      </c>
      <c r="Q23" s="2">
        <f t="shared" si="3"/>
        <v>27918.913</v>
      </c>
      <c r="AA23" t="s">
        <v>37</v>
      </c>
      <c r="AB23">
        <v>8</v>
      </c>
      <c r="AD23" t="s">
        <v>38</v>
      </c>
      <c r="AF23" t="s">
        <v>36</v>
      </c>
    </row>
    <row r="24" spans="1:32">
      <c r="A24" t="s">
        <v>39</v>
      </c>
      <c r="C24" s="11">
        <v>42948.459000000003</v>
      </c>
      <c r="D24" s="6"/>
      <c r="E24">
        <f t="shared" si="0"/>
        <v>8517.979876251864</v>
      </c>
      <c r="F24">
        <f t="shared" si="1"/>
        <v>8518</v>
      </c>
      <c r="G24">
        <f t="shared" si="4"/>
        <v>-1.713999999628868E-2</v>
      </c>
      <c r="I24">
        <f t="shared" si="5"/>
        <v>-1.713999999628868E-2</v>
      </c>
      <c r="O24">
        <f t="shared" si="2"/>
        <v>-1.0349892538009397E-2</v>
      </c>
      <c r="Q24" s="2">
        <f t="shared" si="3"/>
        <v>27929.959000000003</v>
      </c>
      <c r="AA24" t="s">
        <v>37</v>
      </c>
      <c r="AB24">
        <v>8</v>
      </c>
      <c r="AD24" t="s">
        <v>40</v>
      </c>
      <c r="AF24" t="s">
        <v>36</v>
      </c>
    </row>
    <row r="25" spans="1:32">
      <c r="A25" t="s">
        <v>41</v>
      </c>
      <c r="C25" s="11">
        <v>43011.482000000004</v>
      </c>
      <c r="D25" s="6"/>
      <c r="E25">
        <f t="shared" si="0"/>
        <v>8591.9739823653053</v>
      </c>
      <c r="F25">
        <f t="shared" si="1"/>
        <v>8592</v>
      </c>
      <c r="G25">
        <f t="shared" si="4"/>
        <v>-2.216000000044005E-2</v>
      </c>
      <c r="I25">
        <f t="shared" si="5"/>
        <v>-2.216000000044005E-2</v>
      </c>
      <c r="O25">
        <f t="shared" si="2"/>
        <v>-1.0328491003403866E-2</v>
      </c>
      <c r="Q25" s="2">
        <f t="shared" si="3"/>
        <v>27992.982000000004</v>
      </c>
      <c r="AA25" t="s">
        <v>37</v>
      </c>
      <c r="AB25">
        <v>9</v>
      </c>
      <c r="AD25" t="s">
        <v>40</v>
      </c>
      <c r="AF25" t="s">
        <v>36</v>
      </c>
    </row>
    <row r="26" spans="1:32">
      <c r="A26" t="s">
        <v>42</v>
      </c>
      <c r="C26" s="11">
        <v>43029.379000000001</v>
      </c>
      <c r="D26" s="6"/>
      <c r="E26">
        <f t="shared" si="0"/>
        <v>8612.9865098094451</v>
      </c>
      <c r="F26">
        <f t="shared" si="1"/>
        <v>8613</v>
      </c>
      <c r="G26">
        <f t="shared" si="4"/>
        <v>-1.1490000004414469E-2</v>
      </c>
      <c r="I26">
        <f t="shared" si="5"/>
        <v>-1.1490000004414469E-2</v>
      </c>
      <c r="O26">
        <f t="shared" si="2"/>
        <v>-1.032241759493473E-2</v>
      </c>
      <c r="Q26" s="2">
        <f t="shared" si="3"/>
        <v>28010.879000000001</v>
      </c>
      <c r="AB26">
        <v>11</v>
      </c>
      <c r="AD26" t="s">
        <v>40</v>
      </c>
      <c r="AF26" t="s">
        <v>36</v>
      </c>
    </row>
    <row r="27" spans="1:32">
      <c r="A27" t="s">
        <v>43</v>
      </c>
      <c r="C27" s="11">
        <v>43741.427000000003</v>
      </c>
      <c r="D27" s="6"/>
      <c r="E27">
        <f t="shared" si="0"/>
        <v>9448.9885292287472</v>
      </c>
      <c r="F27">
        <f t="shared" si="1"/>
        <v>9449</v>
      </c>
      <c r="G27">
        <f t="shared" si="4"/>
        <v>-9.7699999969336204E-3</v>
      </c>
      <c r="I27">
        <f t="shared" si="5"/>
        <v>-9.7699999969336204E-3</v>
      </c>
      <c r="O27">
        <f t="shared" si="2"/>
        <v>-1.0080638095877661E-2</v>
      </c>
      <c r="Q27" s="2">
        <f t="shared" si="3"/>
        <v>28722.927000000003</v>
      </c>
      <c r="AA27" t="s">
        <v>37</v>
      </c>
      <c r="AB27">
        <v>11</v>
      </c>
      <c r="AD27" t="s">
        <v>40</v>
      </c>
      <c r="AF27" t="s">
        <v>36</v>
      </c>
    </row>
    <row r="28" spans="1:32">
      <c r="A28" t="s">
        <v>44</v>
      </c>
      <c r="C28" s="11">
        <v>45773.661999999997</v>
      </c>
      <c r="D28" s="6"/>
      <c r="E28">
        <f t="shared" si="0"/>
        <v>11834.997006093474</v>
      </c>
      <c r="F28">
        <f t="shared" si="1"/>
        <v>11835</v>
      </c>
      <c r="G28">
        <f t="shared" si="4"/>
        <v>-2.550000004703179E-3</v>
      </c>
      <c r="I28">
        <f t="shared" si="5"/>
        <v>-2.550000004703179E-3</v>
      </c>
      <c r="O28">
        <f t="shared" si="2"/>
        <v>-9.3905832098128677E-3</v>
      </c>
      <c r="Q28" s="2">
        <f t="shared" si="3"/>
        <v>30755.161999999997</v>
      </c>
      <c r="AA28" t="s">
        <v>37</v>
      </c>
      <c r="AB28">
        <v>7</v>
      </c>
      <c r="AD28" t="s">
        <v>34</v>
      </c>
      <c r="AF28" t="s">
        <v>36</v>
      </c>
    </row>
    <row r="29" spans="1:32">
      <c r="A29" t="s">
        <v>46</v>
      </c>
      <c r="C29" s="11">
        <v>45889.495000000003</v>
      </c>
      <c r="D29" s="6"/>
      <c r="E29">
        <f t="shared" si="0"/>
        <v>11970.994329188828</v>
      </c>
      <c r="F29">
        <f t="shared" si="1"/>
        <v>11971</v>
      </c>
      <c r="G29">
        <f t="shared" si="4"/>
        <v>-4.8299999980372377E-3</v>
      </c>
      <c r="I29">
        <f t="shared" si="5"/>
        <v>-4.8299999980372377E-3</v>
      </c>
      <c r="O29">
        <f t="shared" si="2"/>
        <v>-9.3512506597270284E-3</v>
      </c>
      <c r="Q29" s="2">
        <f t="shared" si="3"/>
        <v>30870.995000000003</v>
      </c>
      <c r="AA29" t="s">
        <v>37</v>
      </c>
      <c r="AB29">
        <v>12</v>
      </c>
      <c r="AD29" t="s">
        <v>45</v>
      </c>
      <c r="AF29" t="s">
        <v>36</v>
      </c>
    </row>
    <row r="30" spans="1:32">
      <c r="A30" t="s">
        <v>48</v>
      </c>
      <c r="C30" s="11">
        <v>45988.286999999997</v>
      </c>
      <c r="D30" s="6"/>
      <c r="E30">
        <f t="shared" si="0"/>
        <v>12086.984138165844</v>
      </c>
      <c r="F30">
        <f t="shared" si="1"/>
        <v>12087</v>
      </c>
      <c r="G30">
        <f t="shared" si="4"/>
        <v>-1.351000000431668E-2</v>
      </c>
      <c r="I30">
        <f t="shared" si="5"/>
        <v>-1.351000000431668E-2</v>
      </c>
      <c r="O30">
        <f t="shared" si="2"/>
        <v>-9.3177023081832261E-3</v>
      </c>
      <c r="Q30" s="2">
        <f t="shared" si="3"/>
        <v>30969.786999999997</v>
      </c>
      <c r="AA30" t="s">
        <v>37</v>
      </c>
      <c r="AB30">
        <v>7</v>
      </c>
      <c r="AD30" t="s">
        <v>47</v>
      </c>
      <c r="AF30" t="s">
        <v>36</v>
      </c>
    </row>
    <row r="31" spans="1:32">
      <c r="A31" t="s">
        <v>50</v>
      </c>
      <c r="C31" s="11">
        <v>46210.584000000003</v>
      </c>
      <c r="D31" s="6"/>
      <c r="E31">
        <f t="shared" si="0"/>
        <v>12347.978819578975</v>
      </c>
      <c r="F31">
        <f t="shared" si="1"/>
        <v>12348</v>
      </c>
      <c r="G31">
        <f t="shared" si="4"/>
        <v>-1.803999999538064E-2</v>
      </c>
      <c r="I31">
        <f t="shared" si="5"/>
        <v>-1.803999999538064E-2</v>
      </c>
      <c r="O31">
        <f t="shared" si="2"/>
        <v>-9.2422185172096674E-3</v>
      </c>
      <c r="Q31" s="2">
        <f t="shared" si="3"/>
        <v>31192.084000000003</v>
      </c>
      <c r="AA31" t="s">
        <v>49</v>
      </c>
      <c r="AB31">
        <v>5</v>
      </c>
      <c r="AD31" t="s">
        <v>38</v>
      </c>
      <c r="AF31" t="s">
        <v>36</v>
      </c>
    </row>
    <row r="32" spans="1:32">
      <c r="A32" t="s">
        <v>51</v>
      </c>
      <c r="C32" s="11">
        <v>46350.27</v>
      </c>
      <c r="D32" s="6"/>
      <c r="E32">
        <f t="shared" si="0"/>
        <v>12511.981496483621</v>
      </c>
      <c r="F32">
        <f t="shared" si="1"/>
        <v>12512</v>
      </c>
      <c r="G32">
        <f t="shared" si="4"/>
        <v>-1.5760000002046581E-2</v>
      </c>
      <c r="I32">
        <f t="shared" si="5"/>
        <v>-1.5760000002046581E-2</v>
      </c>
      <c r="O32">
        <f t="shared" si="2"/>
        <v>-9.1947880891649781E-3</v>
      </c>
      <c r="Q32" s="2">
        <f t="shared" si="3"/>
        <v>31331.769999999997</v>
      </c>
      <c r="AA32" t="s">
        <v>37</v>
      </c>
      <c r="AB32">
        <v>6</v>
      </c>
      <c r="AD32" t="s">
        <v>47</v>
      </c>
      <c r="AF32" t="s">
        <v>36</v>
      </c>
    </row>
    <row r="33" spans="1:32">
      <c r="A33" t="s">
        <v>52</v>
      </c>
      <c r="C33" s="11">
        <v>47383.425000000003</v>
      </c>
      <c r="D33" s="6"/>
      <c r="E33">
        <f t="shared" si="0"/>
        <v>13724.989139750862</v>
      </c>
      <c r="F33">
        <f t="shared" si="1"/>
        <v>13725</v>
      </c>
      <c r="G33">
        <f t="shared" si="4"/>
        <v>-9.2500000027939677E-3</v>
      </c>
      <c r="I33">
        <f t="shared" si="5"/>
        <v>-9.2500000027939677E-3</v>
      </c>
      <c r="O33">
        <f t="shared" si="2"/>
        <v>-8.8439764475905461E-3</v>
      </c>
      <c r="Q33" s="2">
        <f t="shared" si="3"/>
        <v>32364.925000000003</v>
      </c>
      <c r="AA33" t="s">
        <v>37</v>
      </c>
      <c r="AB33">
        <v>7</v>
      </c>
      <c r="AD33" t="s">
        <v>40</v>
      </c>
      <c r="AF33" t="s">
        <v>36</v>
      </c>
    </row>
    <row r="34" spans="1:32">
      <c r="A34" t="s">
        <v>52</v>
      </c>
      <c r="C34" s="11">
        <v>47389.377999999997</v>
      </c>
      <c r="D34" s="6"/>
      <c r="E34">
        <f t="shared" si="0"/>
        <v>13731.978443873053</v>
      </c>
      <c r="F34">
        <f t="shared" si="1"/>
        <v>13732</v>
      </c>
      <c r="G34">
        <f t="shared" si="4"/>
        <v>-1.8360000001848675E-2</v>
      </c>
      <c r="I34">
        <f t="shared" si="5"/>
        <v>-1.8360000001848675E-2</v>
      </c>
      <c r="O34">
        <f t="shared" si="2"/>
        <v>-8.8419519781008336E-3</v>
      </c>
      <c r="Q34" s="2">
        <f t="shared" si="3"/>
        <v>32370.877999999997</v>
      </c>
      <c r="AA34" t="s">
        <v>37</v>
      </c>
      <c r="AB34">
        <v>8</v>
      </c>
      <c r="AD34" t="s">
        <v>40</v>
      </c>
      <c r="AF34" t="s">
        <v>36</v>
      </c>
    </row>
    <row r="35" spans="1:32">
      <c r="A35" t="s">
        <v>53</v>
      </c>
      <c r="C35" s="11">
        <v>47762.455000000002</v>
      </c>
      <c r="D35" s="6"/>
      <c r="E35">
        <f t="shared" si="0"/>
        <v>14170.001056672889</v>
      </c>
      <c r="F35">
        <f t="shared" si="1"/>
        <v>14170</v>
      </c>
      <c r="G35">
        <f t="shared" si="4"/>
        <v>8.9999999909196049E-4</v>
      </c>
      <c r="I35">
        <f t="shared" si="5"/>
        <v>8.9999999909196049E-4</v>
      </c>
      <c r="O35">
        <f t="shared" si="2"/>
        <v>-8.7152780300302646E-3</v>
      </c>
      <c r="Q35" s="2">
        <f t="shared" si="3"/>
        <v>32743.955000000002</v>
      </c>
      <c r="AA35" t="s">
        <v>37</v>
      </c>
      <c r="AB35">
        <v>5</v>
      </c>
      <c r="AD35" t="s">
        <v>40</v>
      </c>
      <c r="AF35" t="s">
        <v>36</v>
      </c>
    </row>
    <row r="36" spans="1:32">
      <c r="A36" t="s">
        <v>54</v>
      </c>
      <c r="C36" s="11">
        <v>47838.228000000003</v>
      </c>
      <c r="D36" s="6"/>
      <c r="E36">
        <f t="shared" si="0"/>
        <v>14258.964695384688</v>
      </c>
      <c r="F36">
        <f t="shared" si="1"/>
        <v>14259</v>
      </c>
      <c r="G36">
        <f t="shared" si="4"/>
        <v>-3.0070000000705477E-2</v>
      </c>
      <c r="I36">
        <f t="shared" si="5"/>
        <v>-3.0070000000705477E-2</v>
      </c>
      <c r="O36">
        <f t="shared" si="2"/>
        <v>-8.6895383465182083E-3</v>
      </c>
      <c r="Q36" s="2">
        <f t="shared" si="3"/>
        <v>32819.728000000003</v>
      </c>
      <c r="AA36" t="s">
        <v>37</v>
      </c>
      <c r="AB36">
        <v>5</v>
      </c>
      <c r="AD36" t="s">
        <v>40</v>
      </c>
      <c r="AF36" t="s">
        <v>36</v>
      </c>
    </row>
    <row r="37" spans="1:32">
      <c r="A37" t="s">
        <v>56</v>
      </c>
      <c r="C37" s="11">
        <v>47968.552000000003</v>
      </c>
      <c r="D37" s="6"/>
      <c r="E37">
        <f t="shared" si="0"/>
        <v>14411.975626078689</v>
      </c>
      <c r="F37">
        <f t="shared" si="1"/>
        <v>14412</v>
      </c>
      <c r="G37">
        <f t="shared" si="4"/>
        <v>-2.0759999999427237E-2</v>
      </c>
      <c r="N37">
        <f>+G37</f>
        <v>-2.0759999999427237E-2</v>
      </c>
      <c r="O37">
        <f t="shared" si="2"/>
        <v>-8.6452892276716389E-3</v>
      </c>
      <c r="Q37" s="2">
        <f t="shared" si="3"/>
        <v>32950.052000000003</v>
      </c>
      <c r="AA37" t="s">
        <v>55</v>
      </c>
      <c r="AF37" t="s">
        <v>57</v>
      </c>
    </row>
    <row r="38" spans="1:32">
      <c r="A38" t="s">
        <v>58</v>
      </c>
      <c r="C38" s="11">
        <v>48014.555</v>
      </c>
      <c r="D38" s="6"/>
      <c r="E38">
        <f t="shared" si="0"/>
        <v>14465.986873774551</v>
      </c>
      <c r="F38">
        <f t="shared" si="1"/>
        <v>14466</v>
      </c>
      <c r="G38">
        <f t="shared" si="4"/>
        <v>-1.1180000001331791E-2</v>
      </c>
      <c r="I38">
        <f t="shared" ref="I38:I43" si="6">+G38</f>
        <v>-1.1180000001331791E-2</v>
      </c>
      <c r="O38">
        <f t="shared" si="2"/>
        <v>-8.6296718916081434E-3</v>
      </c>
      <c r="Q38" s="2">
        <f t="shared" si="3"/>
        <v>32996.055</v>
      </c>
      <c r="AA38" t="s">
        <v>37</v>
      </c>
      <c r="AB38">
        <v>11</v>
      </c>
      <c r="AD38" t="s">
        <v>40</v>
      </c>
      <c r="AF38" t="s">
        <v>36</v>
      </c>
    </row>
    <row r="39" spans="1:32">
      <c r="A39" t="s">
        <v>58</v>
      </c>
      <c r="C39" s="11">
        <v>48061.415999999997</v>
      </c>
      <c r="D39" s="6"/>
      <c r="E39">
        <f t="shared" si="0"/>
        <v>14521.00548295821</v>
      </c>
      <c r="F39">
        <f t="shared" si="1"/>
        <v>14521</v>
      </c>
      <c r="G39">
        <f t="shared" si="4"/>
        <v>4.66999999480322E-3</v>
      </c>
      <c r="I39">
        <f t="shared" si="6"/>
        <v>4.66999999480322E-3</v>
      </c>
      <c r="O39">
        <f t="shared" si="2"/>
        <v>-8.6137653456175474E-3</v>
      </c>
      <c r="Q39" s="2">
        <f t="shared" si="3"/>
        <v>33042.915999999997</v>
      </c>
      <c r="AA39" t="s">
        <v>37</v>
      </c>
      <c r="AB39">
        <v>7</v>
      </c>
      <c r="AD39" t="s">
        <v>40</v>
      </c>
      <c r="AF39" t="s">
        <v>36</v>
      </c>
    </row>
    <row r="40" spans="1:32">
      <c r="A40" t="s">
        <v>59</v>
      </c>
      <c r="C40" s="11">
        <v>48084.394</v>
      </c>
      <c r="D40" s="6"/>
      <c r="E40">
        <f t="shared" si="0"/>
        <v>14547.983515902924</v>
      </c>
      <c r="F40">
        <f t="shared" si="1"/>
        <v>14548</v>
      </c>
      <c r="G40">
        <f t="shared" si="4"/>
        <v>-1.404000000184169E-2</v>
      </c>
      <c r="I40">
        <f t="shared" si="6"/>
        <v>-1.404000000184169E-2</v>
      </c>
      <c r="O40">
        <f t="shared" si="2"/>
        <v>-8.6059566775858014E-3</v>
      </c>
      <c r="Q40" s="2">
        <f t="shared" si="3"/>
        <v>33065.894</v>
      </c>
      <c r="AA40" t="s">
        <v>37</v>
      </c>
      <c r="AB40">
        <v>8</v>
      </c>
      <c r="AD40" t="s">
        <v>40</v>
      </c>
      <c r="AF40" t="s">
        <v>36</v>
      </c>
    </row>
    <row r="41" spans="1:32">
      <c r="A41" t="s">
        <v>59</v>
      </c>
      <c r="C41" s="11">
        <v>48107.391000000003</v>
      </c>
      <c r="D41" s="6"/>
      <c r="E41">
        <f t="shared" si="0"/>
        <v>14574.983856386414</v>
      </c>
      <c r="F41">
        <f t="shared" si="1"/>
        <v>14575</v>
      </c>
      <c r="G41">
        <f t="shared" si="4"/>
        <v>-1.374999999825377E-2</v>
      </c>
      <c r="I41">
        <f t="shared" si="6"/>
        <v>-1.374999999825377E-2</v>
      </c>
      <c r="O41">
        <f t="shared" si="2"/>
        <v>-8.5981480095540519E-3</v>
      </c>
      <c r="Q41" s="2">
        <f t="shared" si="3"/>
        <v>33088.891000000003</v>
      </c>
      <c r="AA41" t="s">
        <v>37</v>
      </c>
      <c r="AB41">
        <v>7</v>
      </c>
      <c r="AD41" t="s">
        <v>40</v>
      </c>
      <c r="AF41" t="s">
        <v>36</v>
      </c>
    </row>
    <row r="42" spans="1:32">
      <c r="A42" t="s">
        <v>59</v>
      </c>
      <c r="C42" s="11">
        <v>48107.406000000003</v>
      </c>
      <c r="D42" s="6"/>
      <c r="E42">
        <f t="shared" si="0"/>
        <v>14575.001467601236</v>
      </c>
      <c r="F42">
        <f t="shared" si="1"/>
        <v>14575</v>
      </c>
      <c r="G42">
        <f t="shared" si="4"/>
        <v>1.2500000011641532E-3</v>
      </c>
      <c r="I42">
        <f t="shared" si="6"/>
        <v>1.2500000011641532E-3</v>
      </c>
      <c r="O42">
        <f t="shared" si="2"/>
        <v>-8.5981480095540519E-3</v>
      </c>
      <c r="Q42" s="2">
        <f t="shared" si="3"/>
        <v>33088.906000000003</v>
      </c>
      <c r="AA42" t="s">
        <v>49</v>
      </c>
      <c r="AB42">
        <v>8</v>
      </c>
      <c r="AD42" t="s">
        <v>38</v>
      </c>
      <c r="AF42" t="s">
        <v>36</v>
      </c>
    </row>
    <row r="43" spans="1:32">
      <c r="A43" t="s">
        <v>59</v>
      </c>
      <c r="C43" s="11">
        <v>48176.377999999997</v>
      </c>
      <c r="D43" s="6"/>
      <c r="E43">
        <f t="shared" si="0"/>
        <v>14655.980181512914</v>
      </c>
      <c r="F43">
        <f t="shared" si="1"/>
        <v>14656</v>
      </c>
      <c r="G43">
        <f t="shared" si="4"/>
        <v>-1.6880000002856832E-2</v>
      </c>
      <c r="I43">
        <f t="shared" si="6"/>
        <v>-1.6880000002856832E-2</v>
      </c>
      <c r="O43">
        <f t="shared" si="2"/>
        <v>-8.5747220054588104E-3</v>
      </c>
      <c r="Q43" s="2">
        <f t="shared" si="3"/>
        <v>33157.877999999997</v>
      </c>
      <c r="AA43" t="s">
        <v>37</v>
      </c>
      <c r="AB43">
        <v>6</v>
      </c>
      <c r="AD43" t="s">
        <v>40</v>
      </c>
      <c r="AF43" t="s">
        <v>36</v>
      </c>
    </row>
    <row r="44" spans="1:32">
      <c r="A44" t="s">
        <v>61</v>
      </c>
      <c r="C44" s="11">
        <v>48362.482000000004</v>
      </c>
      <c r="E44">
        <f t="shared" si="0"/>
        <v>14874.481349723506</v>
      </c>
      <c r="F44">
        <f t="shared" si="1"/>
        <v>14874.5</v>
      </c>
      <c r="G44">
        <f t="shared" si="4"/>
        <v>-1.5885000000707805E-2</v>
      </c>
      <c r="N44">
        <f>+G44</f>
        <v>-1.5885000000707805E-2</v>
      </c>
      <c r="O44">
        <f t="shared" si="2"/>
        <v>-8.5115296363870753E-3</v>
      </c>
      <c r="Q44" s="2">
        <f t="shared" si="3"/>
        <v>33343.982000000004</v>
      </c>
      <c r="AA44" t="s">
        <v>60</v>
      </c>
      <c r="AF44" t="s">
        <v>57</v>
      </c>
    </row>
    <row r="45" spans="1:32">
      <c r="A45" t="s">
        <v>62</v>
      </c>
      <c r="C45" s="11">
        <v>48480.442000000003</v>
      </c>
      <c r="D45">
        <v>8.0000000000000002E-3</v>
      </c>
      <c r="E45">
        <f t="shared" si="0"/>
        <v>15012.975943080555</v>
      </c>
      <c r="F45">
        <f t="shared" si="1"/>
        <v>15013</v>
      </c>
      <c r="G45">
        <f t="shared" si="4"/>
        <v>-2.0490000002610032E-2</v>
      </c>
      <c r="I45">
        <f>+G45</f>
        <v>-2.0490000002610032E-2</v>
      </c>
      <c r="O45">
        <f t="shared" si="2"/>
        <v>-8.4714740614834829E-3</v>
      </c>
      <c r="Q45" s="2">
        <f t="shared" si="3"/>
        <v>33461.942000000003</v>
      </c>
      <c r="AA45" t="s">
        <v>37</v>
      </c>
      <c r="AB45">
        <v>7</v>
      </c>
      <c r="AD45" t="s">
        <v>40</v>
      </c>
      <c r="AF45" t="s">
        <v>36</v>
      </c>
    </row>
    <row r="46" spans="1:32">
      <c r="A46" t="s">
        <v>63</v>
      </c>
      <c r="C46" s="11">
        <v>48538.381000000001</v>
      </c>
      <c r="D46">
        <v>5.0000000000000001E-3</v>
      </c>
      <c r="E46">
        <f t="shared" si="0"/>
        <v>15081.001021450458</v>
      </c>
      <c r="F46">
        <f t="shared" si="1"/>
        <v>15081</v>
      </c>
      <c r="G46">
        <f t="shared" si="4"/>
        <v>8.6999999621184543E-4</v>
      </c>
      <c r="I46">
        <f>+G46</f>
        <v>8.6999999621184543E-4</v>
      </c>
      <c r="O46">
        <f t="shared" si="2"/>
        <v>-8.4518077864405641E-3</v>
      </c>
      <c r="Q46" s="2">
        <f t="shared" si="3"/>
        <v>33519.881000000001</v>
      </c>
      <c r="AA46" t="s">
        <v>37</v>
      </c>
      <c r="AB46">
        <v>8</v>
      </c>
      <c r="AD46" t="s">
        <v>40</v>
      </c>
      <c r="AF46" t="s">
        <v>36</v>
      </c>
    </row>
    <row r="47" spans="1:32">
      <c r="A47" t="s">
        <v>65</v>
      </c>
      <c r="C47" s="11">
        <v>48773.457199999997</v>
      </c>
      <c r="E47">
        <f t="shared" si="0"/>
        <v>15356.99951862679</v>
      </c>
      <c r="F47">
        <f t="shared" si="1"/>
        <v>15357</v>
      </c>
      <c r="G47">
        <f t="shared" si="4"/>
        <v>-4.1000000055646524E-4</v>
      </c>
      <c r="N47">
        <f>+G47</f>
        <v>-4.1000000055646524E-4</v>
      </c>
      <c r="O47">
        <f t="shared" si="2"/>
        <v>-8.3719858465604782E-3</v>
      </c>
      <c r="Q47" s="2">
        <f t="shared" si="3"/>
        <v>33754.957199999997</v>
      </c>
      <c r="AA47" t="s">
        <v>64</v>
      </c>
      <c r="AF47" t="s">
        <v>57</v>
      </c>
    </row>
    <row r="48" spans="1:32">
      <c r="A48" t="s">
        <v>65</v>
      </c>
      <c r="C48" s="11">
        <v>48773.457699999999</v>
      </c>
      <c r="E48">
        <f t="shared" si="0"/>
        <v>15357.000105667285</v>
      </c>
      <c r="F48">
        <f t="shared" si="1"/>
        <v>15357</v>
      </c>
      <c r="G48">
        <f t="shared" si="4"/>
        <v>9.0000001364387572E-5</v>
      </c>
      <c r="N48">
        <f>+G48</f>
        <v>9.0000001364387572E-5</v>
      </c>
      <c r="O48">
        <f t="shared" si="2"/>
        <v>-8.3719858465604782E-3</v>
      </c>
      <c r="Q48" s="2">
        <f t="shared" si="3"/>
        <v>33754.957699999999</v>
      </c>
      <c r="AA48" t="s">
        <v>66</v>
      </c>
      <c r="AF48" t="s">
        <v>57</v>
      </c>
    </row>
    <row r="49" spans="1:32">
      <c r="A49" t="s">
        <v>67</v>
      </c>
      <c r="C49" s="11">
        <v>48819.46</v>
      </c>
      <c r="D49">
        <v>4.0000000000000001E-3</v>
      </c>
      <c r="E49">
        <f t="shared" si="0"/>
        <v>15411.010531506459</v>
      </c>
      <c r="F49">
        <f t="shared" si="1"/>
        <v>15411</v>
      </c>
      <c r="G49">
        <f t="shared" si="4"/>
        <v>8.9699999953154474E-3</v>
      </c>
      <c r="I49">
        <f>+G49</f>
        <v>8.9699999953154474E-3</v>
      </c>
      <c r="O49">
        <f t="shared" si="2"/>
        <v>-8.3563685104969844E-3</v>
      </c>
      <c r="Q49" s="2">
        <f t="shared" si="3"/>
        <v>33800.959999999999</v>
      </c>
      <c r="AA49" t="s">
        <v>37</v>
      </c>
      <c r="AB49">
        <v>8</v>
      </c>
      <c r="AD49" t="s">
        <v>40</v>
      </c>
      <c r="AF49" t="s">
        <v>36</v>
      </c>
    </row>
    <row r="50" spans="1:32">
      <c r="A50" t="s">
        <v>68</v>
      </c>
      <c r="C50" s="11">
        <v>48871.400999999998</v>
      </c>
      <c r="D50">
        <v>4.0000000000000001E-3</v>
      </c>
      <c r="E50">
        <f t="shared" si="0"/>
        <v>15471.993472109702</v>
      </c>
      <c r="F50">
        <f t="shared" si="1"/>
        <v>15472</v>
      </c>
      <c r="G50">
        <f t="shared" si="4"/>
        <v>-5.5600000050617382E-3</v>
      </c>
      <c r="I50">
        <f>+G50</f>
        <v>-5.5600000050617382E-3</v>
      </c>
      <c r="O50">
        <f t="shared" si="2"/>
        <v>-8.3387267049437764E-3</v>
      </c>
      <c r="Q50" s="2">
        <f t="shared" si="3"/>
        <v>33852.900999999998</v>
      </c>
      <c r="AA50" t="s">
        <v>37</v>
      </c>
      <c r="AB50">
        <v>7</v>
      </c>
      <c r="AD50" t="s">
        <v>40</v>
      </c>
      <c r="AF50" t="s">
        <v>36</v>
      </c>
    </row>
    <row r="51" spans="1:32">
      <c r="A51" t="s">
        <v>68</v>
      </c>
      <c r="C51" s="11">
        <v>48883.336000000003</v>
      </c>
      <c r="D51">
        <v>5.0000000000000001E-3</v>
      </c>
      <c r="E51">
        <f t="shared" si="0"/>
        <v>15486.006128702758</v>
      </c>
      <c r="F51">
        <f t="shared" si="1"/>
        <v>15486</v>
      </c>
      <c r="G51">
        <f t="shared" si="4"/>
        <v>5.2199999990989454E-3</v>
      </c>
      <c r="I51">
        <f>+G51</f>
        <v>5.2199999990989454E-3</v>
      </c>
      <c r="O51">
        <f t="shared" si="2"/>
        <v>-8.3346777659643514E-3</v>
      </c>
      <c r="Q51" s="2">
        <f t="shared" si="3"/>
        <v>33864.836000000003</v>
      </c>
      <c r="AA51" t="s">
        <v>37</v>
      </c>
      <c r="AB51">
        <v>8</v>
      </c>
      <c r="AD51" t="s">
        <v>40</v>
      </c>
      <c r="AF51" t="s">
        <v>36</v>
      </c>
    </row>
    <row r="52" spans="1:32">
      <c r="A52" t="s">
        <v>69</v>
      </c>
      <c r="C52" s="11">
        <v>49554.478000000003</v>
      </c>
      <c r="E52">
        <f t="shared" si="0"/>
        <v>16273.98119122257</v>
      </c>
      <c r="F52">
        <f t="shared" si="1"/>
        <v>16274</v>
      </c>
      <c r="G52">
        <f t="shared" si="4"/>
        <v>-1.6019999995478429E-2</v>
      </c>
      <c r="N52">
        <f>+G52</f>
        <v>-1.6019999995478429E-2</v>
      </c>
      <c r="O52">
        <f t="shared" si="2"/>
        <v>-8.1067803434081674E-3</v>
      </c>
      <c r="Q52" s="2">
        <f t="shared" si="3"/>
        <v>34535.978000000003</v>
      </c>
      <c r="AA52" t="s">
        <v>37</v>
      </c>
      <c r="AF52" t="s">
        <v>57</v>
      </c>
    </row>
    <row r="53" spans="1:32">
      <c r="A53" t="s">
        <v>73</v>
      </c>
      <c r="B53" s="6" t="s">
        <v>72</v>
      </c>
      <c r="C53" s="13">
        <v>51275.847000000002</v>
      </c>
      <c r="D53" s="13">
        <v>1.1000000000000001E-3</v>
      </c>
      <c r="E53">
        <f t="shared" si="0"/>
        <v>18295.007807638569</v>
      </c>
      <c r="F53">
        <f t="shared" si="1"/>
        <v>18295</v>
      </c>
      <c r="J53">
        <f>+C53-(C$7+F53*C$8)</f>
        <v>6.6500000029918738E-3</v>
      </c>
      <c r="O53">
        <f t="shared" si="2"/>
        <v>-7.5222870807355154E-3</v>
      </c>
      <c r="Q53" s="2">
        <f t="shared" si="3"/>
        <v>36257.347000000002</v>
      </c>
    </row>
    <row r="54" spans="1:32">
      <c r="A54" t="s">
        <v>73</v>
      </c>
      <c r="B54" s="6" t="s">
        <v>74</v>
      </c>
      <c r="C54" s="13">
        <v>51295.866000000002</v>
      </c>
      <c r="D54" s="13">
        <v>3.0000000000000001E-3</v>
      </c>
      <c r="E54">
        <f t="shared" si="0"/>
        <v>18318.511734939475</v>
      </c>
      <c r="F54">
        <f t="shared" si="1"/>
        <v>18318.5</v>
      </c>
      <c r="J54">
        <f>+C54-(C$7+F54*C$8)</f>
        <v>9.9950000003445894E-3</v>
      </c>
      <c r="O54">
        <f t="shared" si="2"/>
        <v>-7.5154906474486239E-3</v>
      </c>
      <c r="Q54" s="2">
        <f t="shared" si="3"/>
        <v>36277.366000000002</v>
      </c>
    </row>
    <row r="55" spans="1:32">
      <c r="A55" t="s">
        <v>71</v>
      </c>
      <c r="B55" s="6" t="s">
        <v>72</v>
      </c>
      <c r="C55" s="12">
        <v>51657.419500000004</v>
      </c>
      <c r="D55" s="12">
        <v>4.0000000000000001E-3</v>
      </c>
      <c r="E55">
        <f t="shared" si="0"/>
        <v>18743.004825472864</v>
      </c>
      <c r="F55">
        <f t="shared" si="1"/>
        <v>18743</v>
      </c>
      <c r="J55">
        <f>+C55-(C$7+F55*C$8)</f>
        <v>4.1100000016740523E-3</v>
      </c>
      <c r="O55">
        <f t="shared" si="2"/>
        <v>-7.3927210333939279E-3</v>
      </c>
      <c r="Q55" s="2">
        <f t="shared" si="3"/>
        <v>36638.919500000004</v>
      </c>
    </row>
    <row r="56" spans="1:32">
      <c r="A56" s="15" t="s">
        <v>76</v>
      </c>
      <c r="B56" s="16"/>
      <c r="C56" s="13">
        <v>52053.475400000003</v>
      </c>
      <c r="D56" s="13">
        <v>2.9999999999999997E-4</v>
      </c>
      <c r="E56">
        <f>+(C56-C$7)/C$8</f>
        <v>19208.006527890295</v>
      </c>
      <c r="F56">
        <f t="shared" si="1"/>
        <v>19208</v>
      </c>
      <c r="J56">
        <f>+C56-(C$7+F56*C$8)</f>
        <v>5.5599999977857806E-3</v>
      </c>
      <c r="O56">
        <f>+C$11+C$12*F56</f>
        <v>-7.2582384172916103E-3</v>
      </c>
      <c r="Q56" s="2">
        <f>+C56-15018.5</f>
        <v>37034.975400000003</v>
      </c>
    </row>
    <row r="57" spans="1:32">
      <c r="A57" s="15" t="s">
        <v>76</v>
      </c>
      <c r="B57" s="6" t="s">
        <v>74</v>
      </c>
      <c r="C57" s="13">
        <v>52119.499000000003</v>
      </c>
      <c r="D57" s="13">
        <v>2E-3</v>
      </c>
      <c r="E57">
        <f>+(C57-C$7)/C$8</f>
        <v>19285.523581416648</v>
      </c>
      <c r="F57">
        <f t="shared" si="1"/>
        <v>19285.5</v>
      </c>
      <c r="J57">
        <f>+C57-(C$7+F57*C$8)</f>
        <v>2.0085000003746245E-2</v>
      </c>
      <c r="O57">
        <f>+C$11+C$12*F57</f>
        <v>-7.2358246479412242E-3</v>
      </c>
      <c r="Q57" s="2">
        <f>+C57-15018.5</f>
        <v>37100.999000000003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03"/>
  <sheetViews>
    <sheetView topLeftCell="A77" workbookViewId="0">
      <selection activeCell="A56" sqref="A56:D126"/>
    </sheetView>
  </sheetViews>
  <sheetFormatPr defaultRowHeight="12.75"/>
  <cols>
    <col min="1" max="1" width="19.7109375" style="17" customWidth="1"/>
    <col min="2" max="2" width="4.42578125" style="20" customWidth="1"/>
    <col min="3" max="3" width="12.7109375" style="17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7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52" t="s">
        <v>94</v>
      </c>
      <c r="I1" s="53" t="s">
        <v>95</v>
      </c>
      <c r="J1" s="54" t="s">
        <v>96</v>
      </c>
    </row>
    <row r="2" spans="1:16">
      <c r="I2" s="55" t="s">
        <v>97</v>
      </c>
      <c r="J2" s="56" t="s">
        <v>98</v>
      </c>
    </row>
    <row r="3" spans="1:16">
      <c r="A3" s="57" t="s">
        <v>99</v>
      </c>
      <c r="I3" s="55" t="s">
        <v>100</v>
      </c>
      <c r="J3" s="56" t="s">
        <v>55</v>
      </c>
    </row>
    <row r="4" spans="1:16">
      <c r="I4" s="55" t="s">
        <v>101</v>
      </c>
      <c r="J4" s="56" t="s">
        <v>55</v>
      </c>
    </row>
    <row r="5" spans="1:16" ht="13.5" thickBot="1">
      <c r="I5" s="58" t="s">
        <v>102</v>
      </c>
      <c r="J5" s="59" t="s">
        <v>103</v>
      </c>
    </row>
    <row r="10" spans="1:16" ht="13.5" thickBot="1"/>
    <row r="11" spans="1:16" ht="12.75" customHeight="1" thickBot="1">
      <c r="A11" s="17" t="str">
        <f t="shared" ref="A11:A42" si="0">P11</f>
        <v> AC 174.17 </v>
      </c>
      <c r="B11" s="6" t="str">
        <f t="shared" ref="B11:B42" si="1">IF(H11=INT(H11),"I","II")</f>
        <v>I</v>
      </c>
      <c r="C11" s="17">
        <f t="shared" ref="C11:C42" si="2">1*G11</f>
        <v>35693.440000000002</v>
      </c>
      <c r="D11" s="20" t="str">
        <f t="shared" ref="D11:D42" si="3">VLOOKUP(F11,I$1:J$5,2,FALSE)</f>
        <v>vis</v>
      </c>
      <c r="E11" s="60">
        <f>VLOOKUP(C11,Active!C$21:E$972,3,FALSE)</f>
        <v>0</v>
      </c>
      <c r="F11" s="6" t="s">
        <v>102</v>
      </c>
      <c r="G11" s="20" t="str">
        <f t="shared" ref="G11:G42" si="4">MID(I11,3,LEN(I11)-3)</f>
        <v>35693.440</v>
      </c>
      <c r="H11" s="17">
        <f t="shared" ref="H11:H42" si="5">1*K11</f>
        <v>0</v>
      </c>
      <c r="I11" s="61" t="s">
        <v>257</v>
      </c>
      <c r="J11" s="62" t="s">
        <v>258</v>
      </c>
      <c r="K11" s="61">
        <v>0</v>
      </c>
      <c r="L11" s="61" t="s">
        <v>202</v>
      </c>
      <c r="M11" s="62" t="s">
        <v>259</v>
      </c>
      <c r="N11" s="62"/>
      <c r="O11" s="63" t="s">
        <v>168</v>
      </c>
      <c r="P11" s="63" t="s">
        <v>260</v>
      </c>
    </row>
    <row r="12" spans="1:16" ht="12.75" customHeight="1" thickBot="1">
      <c r="A12" s="17" t="str">
        <f t="shared" si="0"/>
        <v> BBS 27 </v>
      </c>
      <c r="B12" s="6" t="str">
        <f t="shared" si="1"/>
        <v>I</v>
      </c>
      <c r="C12" s="17">
        <f t="shared" si="2"/>
        <v>42884.593999999997</v>
      </c>
      <c r="D12" s="20" t="str">
        <f t="shared" si="3"/>
        <v>vis</v>
      </c>
      <c r="E12" s="60">
        <f>VLOOKUP(C12,Active!C$21:E$972,3,FALSE)</f>
        <v>8442.9971939464322</v>
      </c>
      <c r="F12" s="6" t="s">
        <v>102</v>
      </c>
      <c r="G12" s="20" t="str">
        <f t="shared" si="4"/>
        <v>42884.594</v>
      </c>
      <c r="H12" s="17">
        <f t="shared" si="5"/>
        <v>8443</v>
      </c>
      <c r="I12" s="61" t="s">
        <v>299</v>
      </c>
      <c r="J12" s="62" t="s">
        <v>300</v>
      </c>
      <c r="K12" s="61">
        <v>8443</v>
      </c>
      <c r="L12" s="61" t="s">
        <v>301</v>
      </c>
      <c r="M12" s="62" t="s">
        <v>259</v>
      </c>
      <c r="N12" s="62"/>
      <c r="O12" s="63" t="s">
        <v>302</v>
      </c>
      <c r="P12" s="63" t="s">
        <v>303</v>
      </c>
    </row>
    <row r="13" spans="1:16" ht="12.75" customHeight="1" thickBot="1">
      <c r="A13" s="17" t="str">
        <f t="shared" si="0"/>
        <v> BBS 28 </v>
      </c>
      <c r="B13" s="6" t="str">
        <f t="shared" si="1"/>
        <v>I</v>
      </c>
      <c r="C13" s="17">
        <f t="shared" si="2"/>
        <v>42937.413</v>
      </c>
      <c r="D13" s="20" t="str">
        <f t="shared" si="3"/>
        <v>vis</v>
      </c>
      <c r="E13" s="60">
        <f>VLOOKUP(C13,Active!C$21:E$972,3,FALSE)</f>
        <v>8505.0109776572372</v>
      </c>
      <c r="F13" s="6" t="str">
        <f>LEFT(M13,1)</f>
        <v>V</v>
      </c>
      <c r="G13" s="20" t="str">
        <f t="shared" si="4"/>
        <v>42937.413</v>
      </c>
      <c r="H13" s="17">
        <f t="shared" si="5"/>
        <v>8505</v>
      </c>
      <c r="I13" s="61" t="s">
        <v>304</v>
      </c>
      <c r="J13" s="62" t="s">
        <v>305</v>
      </c>
      <c r="K13" s="61">
        <v>8505</v>
      </c>
      <c r="L13" s="61" t="s">
        <v>273</v>
      </c>
      <c r="M13" s="62" t="s">
        <v>259</v>
      </c>
      <c r="N13" s="62"/>
      <c r="O13" s="63" t="s">
        <v>306</v>
      </c>
      <c r="P13" s="63" t="s">
        <v>307</v>
      </c>
    </row>
    <row r="14" spans="1:16" ht="12.75" customHeight="1" thickBot="1">
      <c r="A14" s="17" t="str">
        <f t="shared" si="0"/>
        <v> BBS 28 </v>
      </c>
      <c r="B14" s="6" t="str">
        <f t="shared" si="1"/>
        <v>I</v>
      </c>
      <c r="C14" s="17">
        <f t="shared" si="2"/>
        <v>42948.459000000003</v>
      </c>
      <c r="D14" s="20" t="str">
        <f t="shared" si="3"/>
        <v>vis</v>
      </c>
      <c r="E14" s="60">
        <f>VLOOKUP(C14,Active!C$21:E$972,3,FALSE)</f>
        <v>8517.979876251864</v>
      </c>
      <c r="F14" s="6" t="str">
        <f>LEFT(M14,1)</f>
        <v>V</v>
      </c>
      <c r="G14" s="20" t="str">
        <f t="shared" si="4"/>
        <v>42948.459</v>
      </c>
      <c r="H14" s="17">
        <f t="shared" si="5"/>
        <v>8518</v>
      </c>
      <c r="I14" s="61" t="s">
        <v>308</v>
      </c>
      <c r="J14" s="62" t="s">
        <v>309</v>
      </c>
      <c r="K14" s="61">
        <v>8518</v>
      </c>
      <c r="L14" s="61" t="s">
        <v>310</v>
      </c>
      <c r="M14" s="62" t="s">
        <v>259</v>
      </c>
      <c r="N14" s="62"/>
      <c r="O14" s="63" t="s">
        <v>311</v>
      </c>
      <c r="P14" s="63" t="s">
        <v>307</v>
      </c>
    </row>
    <row r="15" spans="1:16" ht="12.75" customHeight="1" thickBot="1">
      <c r="A15" s="17" t="str">
        <f t="shared" si="0"/>
        <v> BBS 29 </v>
      </c>
      <c r="B15" s="6" t="str">
        <f t="shared" si="1"/>
        <v>I</v>
      </c>
      <c r="C15" s="17">
        <f t="shared" si="2"/>
        <v>43011.482000000004</v>
      </c>
      <c r="D15" s="20" t="str">
        <f t="shared" si="3"/>
        <v>vis</v>
      </c>
      <c r="E15" s="60">
        <f>VLOOKUP(C15,Active!C$21:E$972,3,FALSE)</f>
        <v>8591.9739823653053</v>
      </c>
      <c r="F15" s="6" t="str">
        <f>LEFT(M15,1)</f>
        <v>V</v>
      </c>
      <c r="G15" s="20" t="str">
        <f t="shared" si="4"/>
        <v>43011.482</v>
      </c>
      <c r="H15" s="17">
        <f t="shared" si="5"/>
        <v>8592</v>
      </c>
      <c r="I15" s="61" t="s">
        <v>312</v>
      </c>
      <c r="J15" s="62" t="s">
        <v>313</v>
      </c>
      <c r="K15" s="61">
        <v>8592</v>
      </c>
      <c r="L15" s="61" t="s">
        <v>314</v>
      </c>
      <c r="M15" s="62" t="s">
        <v>259</v>
      </c>
      <c r="N15" s="62"/>
      <c r="O15" s="63" t="s">
        <v>311</v>
      </c>
      <c r="P15" s="63" t="s">
        <v>315</v>
      </c>
    </row>
    <row r="16" spans="1:16" ht="12.75" customHeight="1" thickBot="1">
      <c r="A16" s="17" t="str">
        <f t="shared" si="0"/>
        <v> BBS 30 </v>
      </c>
      <c r="B16" s="6" t="str">
        <f t="shared" si="1"/>
        <v>I</v>
      </c>
      <c r="C16" s="17">
        <f t="shared" si="2"/>
        <v>43029.379000000001</v>
      </c>
      <c r="D16" s="20" t="str">
        <f t="shared" si="3"/>
        <v>vis</v>
      </c>
      <c r="E16" s="60">
        <f>VLOOKUP(C16,Active!C$21:E$972,3,FALSE)</f>
        <v>8612.9865098094451</v>
      </c>
      <c r="F16" s="6" t="str">
        <f>LEFT(M16,1)</f>
        <v>V</v>
      </c>
      <c r="G16" s="20" t="str">
        <f t="shared" si="4"/>
        <v>43029.379</v>
      </c>
      <c r="H16" s="17">
        <f t="shared" si="5"/>
        <v>8613</v>
      </c>
      <c r="I16" s="61" t="s">
        <v>316</v>
      </c>
      <c r="J16" s="62" t="s">
        <v>317</v>
      </c>
      <c r="K16" s="61">
        <v>8613</v>
      </c>
      <c r="L16" s="61" t="s">
        <v>318</v>
      </c>
      <c r="M16" s="62" t="s">
        <v>259</v>
      </c>
      <c r="N16" s="62"/>
      <c r="O16" s="63" t="s">
        <v>311</v>
      </c>
      <c r="P16" s="63" t="s">
        <v>319</v>
      </c>
    </row>
    <row r="17" spans="1:16" ht="12.75" customHeight="1" thickBot="1">
      <c r="A17" s="17" t="str">
        <f t="shared" si="0"/>
        <v> BBS 38 </v>
      </c>
      <c r="B17" s="6" t="str">
        <f t="shared" si="1"/>
        <v>I</v>
      </c>
      <c r="C17" s="17">
        <f t="shared" si="2"/>
        <v>43741.427000000003</v>
      </c>
      <c r="D17" s="20" t="str">
        <f t="shared" si="3"/>
        <v>vis</v>
      </c>
      <c r="E17" s="60">
        <f>VLOOKUP(C17,Active!C$21:E$972,3,FALSE)</f>
        <v>9448.9885292287472</v>
      </c>
      <c r="F17" s="6" t="str">
        <f>LEFT(M17,1)</f>
        <v>V</v>
      </c>
      <c r="G17" s="20" t="str">
        <f t="shared" si="4"/>
        <v>43741.427</v>
      </c>
      <c r="H17" s="17">
        <f t="shared" si="5"/>
        <v>9449</v>
      </c>
      <c r="I17" s="61" t="s">
        <v>320</v>
      </c>
      <c r="J17" s="62" t="s">
        <v>321</v>
      </c>
      <c r="K17" s="61">
        <v>9449</v>
      </c>
      <c r="L17" s="61" t="s">
        <v>322</v>
      </c>
      <c r="M17" s="62" t="s">
        <v>259</v>
      </c>
      <c r="N17" s="62"/>
      <c r="O17" s="63" t="s">
        <v>311</v>
      </c>
      <c r="P17" s="63" t="s">
        <v>323</v>
      </c>
    </row>
    <row r="18" spans="1:16" ht="12.75" customHeight="1" thickBot="1">
      <c r="A18" s="17" t="str">
        <f t="shared" si="0"/>
        <v> BBS 71 </v>
      </c>
      <c r="B18" s="6" t="str">
        <f t="shared" si="1"/>
        <v>I</v>
      </c>
      <c r="C18" s="17">
        <f t="shared" si="2"/>
        <v>45773.661999999997</v>
      </c>
      <c r="D18" s="20" t="str">
        <f t="shared" si="3"/>
        <v>vis</v>
      </c>
      <c r="E18" s="60">
        <f>VLOOKUP(C18,Active!C$21:E$972,3,FALSE)</f>
        <v>11834.997006093474</v>
      </c>
      <c r="F18" s="6" t="s">
        <v>102</v>
      </c>
      <c r="G18" s="20" t="str">
        <f t="shared" si="4"/>
        <v>45773.662</v>
      </c>
      <c r="H18" s="17">
        <f t="shared" si="5"/>
        <v>11835</v>
      </c>
      <c r="I18" s="61" t="s">
        <v>324</v>
      </c>
      <c r="J18" s="62" t="s">
        <v>325</v>
      </c>
      <c r="K18" s="61">
        <v>11835</v>
      </c>
      <c r="L18" s="61" t="s">
        <v>104</v>
      </c>
      <c r="M18" s="62" t="s">
        <v>259</v>
      </c>
      <c r="N18" s="62"/>
      <c r="O18" s="63" t="s">
        <v>302</v>
      </c>
      <c r="P18" s="63" t="s">
        <v>326</v>
      </c>
    </row>
    <row r="19" spans="1:16" ht="12.75" customHeight="1" thickBot="1">
      <c r="A19" s="17" t="str">
        <f t="shared" si="0"/>
        <v> BBS 73 </v>
      </c>
      <c r="B19" s="6" t="str">
        <f t="shared" si="1"/>
        <v>I</v>
      </c>
      <c r="C19" s="17">
        <f t="shared" si="2"/>
        <v>45889.495000000003</v>
      </c>
      <c r="D19" s="20" t="str">
        <f t="shared" si="3"/>
        <v>vis</v>
      </c>
      <c r="E19" s="60">
        <f>VLOOKUP(C19,Active!C$21:E$972,3,FALSE)</f>
        <v>11970.994329188828</v>
      </c>
      <c r="F19" s="6" t="s">
        <v>102</v>
      </c>
      <c r="G19" s="20" t="str">
        <f t="shared" si="4"/>
        <v>45889.495</v>
      </c>
      <c r="H19" s="17">
        <f t="shared" si="5"/>
        <v>11971</v>
      </c>
      <c r="I19" s="61" t="s">
        <v>327</v>
      </c>
      <c r="J19" s="62" t="s">
        <v>328</v>
      </c>
      <c r="K19" s="61">
        <v>11971</v>
      </c>
      <c r="L19" s="61" t="s">
        <v>120</v>
      </c>
      <c r="M19" s="62" t="s">
        <v>259</v>
      </c>
      <c r="N19" s="62"/>
      <c r="O19" s="63" t="s">
        <v>329</v>
      </c>
      <c r="P19" s="63" t="s">
        <v>330</v>
      </c>
    </row>
    <row r="20" spans="1:16" ht="12.75" customHeight="1" thickBot="1">
      <c r="A20" s="17" t="str">
        <f t="shared" si="0"/>
        <v> BBS 74 </v>
      </c>
      <c r="B20" s="6" t="str">
        <f t="shared" si="1"/>
        <v>I</v>
      </c>
      <c r="C20" s="17">
        <f t="shared" si="2"/>
        <v>45988.286999999997</v>
      </c>
      <c r="D20" s="20" t="str">
        <f t="shared" si="3"/>
        <v>vis</v>
      </c>
      <c r="E20" s="60">
        <f>VLOOKUP(C20,Active!C$21:E$972,3,FALSE)</f>
        <v>12086.984138165844</v>
      </c>
      <c r="F20" s="6" t="s">
        <v>102</v>
      </c>
      <c r="G20" s="20" t="str">
        <f t="shared" si="4"/>
        <v>45988.287</v>
      </c>
      <c r="H20" s="17">
        <f t="shared" si="5"/>
        <v>12087</v>
      </c>
      <c r="I20" s="61" t="s">
        <v>331</v>
      </c>
      <c r="J20" s="62" t="s">
        <v>332</v>
      </c>
      <c r="K20" s="61">
        <v>12087</v>
      </c>
      <c r="L20" s="61" t="s">
        <v>298</v>
      </c>
      <c r="M20" s="62" t="s">
        <v>259</v>
      </c>
      <c r="N20" s="62"/>
      <c r="O20" s="63" t="s">
        <v>333</v>
      </c>
      <c r="P20" s="63" t="s">
        <v>334</v>
      </c>
    </row>
    <row r="21" spans="1:16" ht="12.75" customHeight="1" thickBot="1">
      <c r="A21" s="17" t="str">
        <f t="shared" si="0"/>
        <v> BBS 77 </v>
      </c>
      <c r="B21" s="6" t="str">
        <f t="shared" si="1"/>
        <v>I</v>
      </c>
      <c r="C21" s="17">
        <f t="shared" si="2"/>
        <v>46210.584000000003</v>
      </c>
      <c r="D21" s="20" t="str">
        <f t="shared" si="3"/>
        <v>vis</v>
      </c>
      <c r="E21" s="60">
        <f>VLOOKUP(C21,Active!C$21:E$972,3,FALSE)</f>
        <v>12347.978819578975</v>
      </c>
      <c r="F21" s="6" t="s">
        <v>102</v>
      </c>
      <c r="G21" s="20" t="str">
        <f t="shared" si="4"/>
        <v>46210.584</v>
      </c>
      <c r="H21" s="17">
        <f t="shared" si="5"/>
        <v>12348</v>
      </c>
      <c r="I21" s="61" t="s">
        <v>335</v>
      </c>
      <c r="J21" s="62" t="s">
        <v>336</v>
      </c>
      <c r="K21" s="61">
        <v>12348</v>
      </c>
      <c r="L21" s="61" t="s">
        <v>337</v>
      </c>
      <c r="M21" s="62" t="s">
        <v>338</v>
      </c>
      <c r="N21" s="62" t="s">
        <v>339</v>
      </c>
      <c r="O21" s="63" t="s">
        <v>306</v>
      </c>
      <c r="P21" s="63" t="s">
        <v>340</v>
      </c>
    </row>
    <row r="22" spans="1:16" ht="12.75" customHeight="1" thickBot="1">
      <c r="A22" s="17" t="str">
        <f t="shared" si="0"/>
        <v> BBS 78 </v>
      </c>
      <c r="B22" s="6" t="str">
        <f t="shared" si="1"/>
        <v>I</v>
      </c>
      <c r="C22" s="17">
        <f t="shared" si="2"/>
        <v>46350.27</v>
      </c>
      <c r="D22" s="20" t="str">
        <f t="shared" si="3"/>
        <v>vis</v>
      </c>
      <c r="E22" s="60">
        <f>VLOOKUP(C22,Active!C$21:E$972,3,FALSE)</f>
        <v>12511.981496483621</v>
      </c>
      <c r="F22" s="6" t="s">
        <v>102</v>
      </c>
      <c r="G22" s="20" t="str">
        <f t="shared" si="4"/>
        <v>46350.270</v>
      </c>
      <c r="H22" s="17">
        <f t="shared" si="5"/>
        <v>12512</v>
      </c>
      <c r="I22" s="61" t="s">
        <v>341</v>
      </c>
      <c r="J22" s="62" t="s">
        <v>342</v>
      </c>
      <c r="K22" s="61">
        <v>12512</v>
      </c>
      <c r="L22" s="61" t="s">
        <v>128</v>
      </c>
      <c r="M22" s="62" t="s">
        <v>259</v>
      </c>
      <c r="N22" s="62"/>
      <c r="O22" s="63" t="s">
        <v>333</v>
      </c>
      <c r="P22" s="63" t="s">
        <v>343</v>
      </c>
    </row>
    <row r="23" spans="1:16" ht="12.75" customHeight="1" thickBot="1">
      <c r="A23" s="17" t="str">
        <f t="shared" si="0"/>
        <v> BBS 89 </v>
      </c>
      <c r="B23" s="6" t="str">
        <f t="shared" si="1"/>
        <v>I</v>
      </c>
      <c r="C23" s="17">
        <f t="shared" si="2"/>
        <v>47383.425000000003</v>
      </c>
      <c r="D23" s="20" t="str">
        <f t="shared" si="3"/>
        <v>vis</v>
      </c>
      <c r="E23" s="60">
        <f>VLOOKUP(C23,Active!C$21:E$972,3,FALSE)</f>
        <v>13724.989139750862</v>
      </c>
      <c r="F23" s="6" t="s">
        <v>102</v>
      </c>
      <c r="G23" s="20" t="str">
        <f t="shared" si="4"/>
        <v>47383.425</v>
      </c>
      <c r="H23" s="17">
        <f t="shared" si="5"/>
        <v>13725</v>
      </c>
      <c r="I23" s="61" t="s">
        <v>344</v>
      </c>
      <c r="J23" s="62" t="s">
        <v>345</v>
      </c>
      <c r="K23" s="61">
        <v>13725</v>
      </c>
      <c r="L23" s="61" t="s">
        <v>117</v>
      </c>
      <c r="M23" s="62" t="s">
        <v>259</v>
      </c>
      <c r="N23" s="62"/>
      <c r="O23" s="63" t="s">
        <v>311</v>
      </c>
      <c r="P23" s="63" t="s">
        <v>346</v>
      </c>
    </row>
    <row r="24" spans="1:16" ht="12.75" customHeight="1" thickBot="1">
      <c r="A24" s="17" t="str">
        <f t="shared" si="0"/>
        <v> BBS 89 </v>
      </c>
      <c r="B24" s="6" t="str">
        <f t="shared" si="1"/>
        <v>I</v>
      </c>
      <c r="C24" s="17">
        <f t="shared" si="2"/>
        <v>47389.377999999997</v>
      </c>
      <c r="D24" s="20" t="str">
        <f t="shared" si="3"/>
        <v>vis</v>
      </c>
      <c r="E24" s="60">
        <f>VLOOKUP(C24,Active!C$21:E$972,3,FALSE)</f>
        <v>13731.978443873053</v>
      </c>
      <c r="F24" s="6" t="s">
        <v>102</v>
      </c>
      <c r="G24" s="20" t="str">
        <f t="shared" si="4"/>
        <v>47389.378</v>
      </c>
      <c r="H24" s="17">
        <f t="shared" si="5"/>
        <v>13732</v>
      </c>
      <c r="I24" s="61" t="s">
        <v>347</v>
      </c>
      <c r="J24" s="62" t="s">
        <v>348</v>
      </c>
      <c r="K24" s="61">
        <v>13732</v>
      </c>
      <c r="L24" s="61" t="s">
        <v>337</v>
      </c>
      <c r="M24" s="62" t="s">
        <v>259</v>
      </c>
      <c r="N24" s="62"/>
      <c r="O24" s="63" t="s">
        <v>311</v>
      </c>
      <c r="P24" s="63" t="s">
        <v>346</v>
      </c>
    </row>
    <row r="25" spans="1:16" ht="12.75" customHeight="1" thickBot="1">
      <c r="A25" s="17" t="str">
        <f t="shared" si="0"/>
        <v> BBS 92 </v>
      </c>
      <c r="B25" s="6" t="str">
        <f t="shared" si="1"/>
        <v>I</v>
      </c>
      <c r="C25" s="17">
        <f t="shared" si="2"/>
        <v>47762.455000000002</v>
      </c>
      <c r="D25" s="20" t="str">
        <f t="shared" si="3"/>
        <v>vis</v>
      </c>
      <c r="E25" s="60">
        <f>VLOOKUP(C25,Active!C$21:E$972,3,FALSE)</f>
        <v>14170.001056672889</v>
      </c>
      <c r="F25" s="6" t="s">
        <v>102</v>
      </c>
      <c r="G25" s="20" t="str">
        <f t="shared" si="4"/>
        <v>47762.455</v>
      </c>
      <c r="H25" s="17">
        <f t="shared" si="5"/>
        <v>14170</v>
      </c>
      <c r="I25" s="61" t="s">
        <v>349</v>
      </c>
      <c r="J25" s="62" t="s">
        <v>350</v>
      </c>
      <c r="K25" s="61">
        <v>14170</v>
      </c>
      <c r="L25" s="61" t="s">
        <v>351</v>
      </c>
      <c r="M25" s="62" t="s">
        <v>259</v>
      </c>
      <c r="N25" s="62"/>
      <c r="O25" s="63" t="s">
        <v>311</v>
      </c>
      <c r="P25" s="63" t="s">
        <v>352</v>
      </c>
    </row>
    <row r="26" spans="1:16" ht="12.75" customHeight="1" thickBot="1">
      <c r="A26" s="17" t="str">
        <f t="shared" si="0"/>
        <v> BBS 93 </v>
      </c>
      <c r="B26" s="6" t="str">
        <f t="shared" si="1"/>
        <v>I</v>
      </c>
      <c r="C26" s="17">
        <f t="shared" si="2"/>
        <v>47838.228000000003</v>
      </c>
      <c r="D26" s="20" t="str">
        <f t="shared" si="3"/>
        <v>vis</v>
      </c>
      <c r="E26" s="60">
        <f>VLOOKUP(C26,Active!C$21:E$972,3,FALSE)</f>
        <v>14258.964695384688</v>
      </c>
      <c r="F26" s="6" t="s">
        <v>102</v>
      </c>
      <c r="G26" s="20" t="str">
        <f t="shared" si="4"/>
        <v>47838.228</v>
      </c>
      <c r="H26" s="17">
        <f t="shared" si="5"/>
        <v>14259</v>
      </c>
      <c r="I26" s="61" t="s">
        <v>353</v>
      </c>
      <c r="J26" s="62" t="s">
        <v>354</v>
      </c>
      <c r="K26" s="61">
        <v>14259</v>
      </c>
      <c r="L26" s="61" t="s">
        <v>355</v>
      </c>
      <c r="M26" s="62" t="s">
        <v>259</v>
      </c>
      <c r="N26" s="62"/>
      <c r="O26" s="63" t="s">
        <v>311</v>
      </c>
      <c r="P26" s="63" t="s">
        <v>356</v>
      </c>
    </row>
    <row r="27" spans="1:16" ht="12.75" customHeight="1" thickBot="1">
      <c r="A27" s="17" t="str">
        <f t="shared" si="0"/>
        <v>BAVM 56 </v>
      </c>
      <c r="B27" s="6" t="str">
        <f t="shared" si="1"/>
        <v>I</v>
      </c>
      <c r="C27" s="17">
        <f t="shared" si="2"/>
        <v>47968.552000000003</v>
      </c>
      <c r="D27" s="20" t="str">
        <f t="shared" si="3"/>
        <v>vis</v>
      </c>
      <c r="E27" s="60">
        <f>VLOOKUP(C27,Active!C$21:E$972,3,FALSE)</f>
        <v>14411.975626078689</v>
      </c>
      <c r="F27" s="6" t="s">
        <v>102</v>
      </c>
      <c r="G27" s="20" t="str">
        <f t="shared" si="4"/>
        <v>47968.552</v>
      </c>
      <c r="H27" s="17">
        <f t="shared" si="5"/>
        <v>14412</v>
      </c>
      <c r="I27" s="61" t="s">
        <v>357</v>
      </c>
      <c r="J27" s="62" t="s">
        <v>358</v>
      </c>
      <c r="K27" s="61">
        <v>14412</v>
      </c>
      <c r="L27" s="61" t="s">
        <v>359</v>
      </c>
      <c r="M27" s="62" t="s">
        <v>105</v>
      </c>
      <c r="N27" s="62"/>
      <c r="O27" s="63" t="s">
        <v>360</v>
      </c>
      <c r="P27" s="64" t="s">
        <v>361</v>
      </c>
    </row>
    <row r="28" spans="1:16" ht="12.75" customHeight="1" thickBot="1">
      <c r="A28" s="17" t="str">
        <f t="shared" si="0"/>
        <v> BBS 95 </v>
      </c>
      <c r="B28" s="6" t="str">
        <f t="shared" si="1"/>
        <v>I</v>
      </c>
      <c r="C28" s="17">
        <f t="shared" si="2"/>
        <v>48014.555</v>
      </c>
      <c r="D28" s="20" t="str">
        <f t="shared" si="3"/>
        <v>vis</v>
      </c>
      <c r="E28" s="60">
        <f>VLOOKUP(C28,Active!C$21:E$972,3,FALSE)</f>
        <v>14465.986873774551</v>
      </c>
      <c r="F28" s="6" t="s">
        <v>102</v>
      </c>
      <c r="G28" s="20" t="str">
        <f t="shared" si="4"/>
        <v>48014.555</v>
      </c>
      <c r="H28" s="17">
        <f t="shared" si="5"/>
        <v>14466</v>
      </c>
      <c r="I28" s="61" t="s">
        <v>362</v>
      </c>
      <c r="J28" s="62" t="s">
        <v>363</v>
      </c>
      <c r="K28" s="61">
        <v>14466</v>
      </c>
      <c r="L28" s="61" t="s">
        <v>318</v>
      </c>
      <c r="M28" s="62" t="s">
        <v>259</v>
      </c>
      <c r="N28" s="62"/>
      <c r="O28" s="63" t="s">
        <v>311</v>
      </c>
      <c r="P28" s="63" t="s">
        <v>364</v>
      </c>
    </row>
    <row r="29" spans="1:16" ht="12.75" customHeight="1" thickBot="1">
      <c r="A29" s="17" t="str">
        <f t="shared" si="0"/>
        <v> BBS 95 </v>
      </c>
      <c r="B29" s="6" t="str">
        <f t="shared" si="1"/>
        <v>I</v>
      </c>
      <c r="C29" s="17">
        <f t="shared" si="2"/>
        <v>48061.415999999997</v>
      </c>
      <c r="D29" s="20" t="str">
        <f t="shared" si="3"/>
        <v>vis</v>
      </c>
      <c r="E29" s="60">
        <f>VLOOKUP(C29,Active!C$21:E$972,3,FALSE)</f>
        <v>14521.00548295821</v>
      </c>
      <c r="F29" s="6" t="s">
        <v>102</v>
      </c>
      <c r="G29" s="20" t="str">
        <f t="shared" si="4"/>
        <v>48061.416</v>
      </c>
      <c r="H29" s="17">
        <f t="shared" si="5"/>
        <v>14521</v>
      </c>
      <c r="I29" s="61" t="s">
        <v>365</v>
      </c>
      <c r="J29" s="62" t="s">
        <v>366</v>
      </c>
      <c r="K29" s="61">
        <v>14521</v>
      </c>
      <c r="L29" s="61" t="s">
        <v>263</v>
      </c>
      <c r="M29" s="62" t="s">
        <v>259</v>
      </c>
      <c r="N29" s="62"/>
      <c r="O29" s="63" t="s">
        <v>311</v>
      </c>
      <c r="P29" s="63" t="s">
        <v>364</v>
      </c>
    </row>
    <row r="30" spans="1:16" ht="12.75" customHeight="1" thickBot="1">
      <c r="A30" s="17" t="str">
        <f t="shared" si="0"/>
        <v> BBS 96 </v>
      </c>
      <c r="B30" s="6" t="str">
        <f t="shared" si="1"/>
        <v>I</v>
      </c>
      <c r="C30" s="17">
        <f t="shared" si="2"/>
        <v>48084.394</v>
      </c>
      <c r="D30" s="20" t="str">
        <f t="shared" si="3"/>
        <v>vis</v>
      </c>
      <c r="E30" s="60">
        <f>VLOOKUP(C30,Active!C$21:E$972,3,FALSE)</f>
        <v>14547.983515902924</v>
      </c>
      <c r="F30" s="6" t="s">
        <v>102</v>
      </c>
      <c r="G30" s="20" t="str">
        <f t="shared" si="4"/>
        <v>48084.394</v>
      </c>
      <c r="H30" s="17">
        <f t="shared" si="5"/>
        <v>14548</v>
      </c>
      <c r="I30" s="61" t="s">
        <v>367</v>
      </c>
      <c r="J30" s="62" t="s">
        <v>368</v>
      </c>
      <c r="K30" s="61">
        <v>14548</v>
      </c>
      <c r="L30" s="61" t="s">
        <v>298</v>
      </c>
      <c r="M30" s="62" t="s">
        <v>259</v>
      </c>
      <c r="N30" s="62"/>
      <c r="O30" s="63" t="s">
        <v>311</v>
      </c>
      <c r="P30" s="63" t="s">
        <v>369</v>
      </c>
    </row>
    <row r="31" spans="1:16" ht="12.75" customHeight="1" thickBot="1">
      <c r="A31" s="17" t="str">
        <f t="shared" si="0"/>
        <v> BBS 96 </v>
      </c>
      <c r="B31" s="6" t="str">
        <f t="shared" si="1"/>
        <v>I</v>
      </c>
      <c r="C31" s="17">
        <f t="shared" si="2"/>
        <v>48107.391000000003</v>
      </c>
      <c r="D31" s="20" t="str">
        <f t="shared" si="3"/>
        <v>vis</v>
      </c>
      <c r="E31" s="60">
        <f>VLOOKUP(C31,Active!C$21:E$972,3,FALSE)</f>
        <v>14574.983856386414</v>
      </c>
      <c r="F31" s="6" t="s">
        <v>102</v>
      </c>
      <c r="G31" s="20" t="str">
        <f t="shared" si="4"/>
        <v>48107.391</v>
      </c>
      <c r="H31" s="17">
        <f t="shared" si="5"/>
        <v>14575</v>
      </c>
      <c r="I31" s="61" t="s">
        <v>370</v>
      </c>
      <c r="J31" s="62" t="s">
        <v>371</v>
      </c>
      <c r="K31" s="61">
        <v>14575</v>
      </c>
      <c r="L31" s="61" t="s">
        <v>298</v>
      </c>
      <c r="M31" s="62" t="s">
        <v>259</v>
      </c>
      <c r="N31" s="62"/>
      <c r="O31" s="63" t="s">
        <v>311</v>
      </c>
      <c r="P31" s="63" t="s">
        <v>369</v>
      </c>
    </row>
    <row r="32" spans="1:16" ht="12.75" customHeight="1" thickBot="1">
      <c r="A32" s="17" t="str">
        <f t="shared" si="0"/>
        <v> BBS 96 </v>
      </c>
      <c r="B32" s="6" t="str">
        <f t="shared" si="1"/>
        <v>I</v>
      </c>
      <c r="C32" s="17">
        <f t="shared" si="2"/>
        <v>48107.406000000003</v>
      </c>
      <c r="D32" s="20" t="str">
        <f t="shared" si="3"/>
        <v>vis</v>
      </c>
      <c r="E32" s="60">
        <f>VLOOKUP(C32,Active!C$21:E$972,3,FALSE)</f>
        <v>14575.001467601236</v>
      </c>
      <c r="F32" s="6" t="s">
        <v>102</v>
      </c>
      <c r="G32" s="20" t="str">
        <f t="shared" si="4"/>
        <v>48107.406</v>
      </c>
      <c r="H32" s="17">
        <f t="shared" si="5"/>
        <v>14575</v>
      </c>
      <c r="I32" s="61" t="s">
        <v>372</v>
      </c>
      <c r="J32" s="62" t="s">
        <v>373</v>
      </c>
      <c r="K32" s="61">
        <v>14575</v>
      </c>
      <c r="L32" s="61" t="s">
        <v>351</v>
      </c>
      <c r="M32" s="62" t="s">
        <v>338</v>
      </c>
      <c r="N32" s="62" t="s">
        <v>339</v>
      </c>
      <c r="O32" s="63" t="s">
        <v>306</v>
      </c>
      <c r="P32" s="63" t="s">
        <v>369</v>
      </c>
    </row>
    <row r="33" spans="1:16" ht="12.75" customHeight="1" thickBot="1">
      <c r="A33" s="17" t="str">
        <f t="shared" si="0"/>
        <v> BBS 96 </v>
      </c>
      <c r="B33" s="6" t="str">
        <f t="shared" si="1"/>
        <v>I</v>
      </c>
      <c r="C33" s="17">
        <f t="shared" si="2"/>
        <v>48176.377999999997</v>
      </c>
      <c r="D33" s="20" t="str">
        <f t="shared" si="3"/>
        <v>vis</v>
      </c>
      <c r="E33" s="60">
        <f>VLOOKUP(C33,Active!C$21:E$972,3,FALSE)</f>
        <v>14655.980181512914</v>
      </c>
      <c r="F33" s="6" t="s">
        <v>102</v>
      </c>
      <c r="G33" s="20" t="str">
        <f t="shared" si="4"/>
        <v>48176.378</v>
      </c>
      <c r="H33" s="17">
        <f t="shared" si="5"/>
        <v>14656</v>
      </c>
      <c r="I33" s="61" t="s">
        <v>374</v>
      </c>
      <c r="J33" s="62" t="s">
        <v>375</v>
      </c>
      <c r="K33" s="61">
        <v>14656</v>
      </c>
      <c r="L33" s="61" t="s">
        <v>310</v>
      </c>
      <c r="M33" s="62" t="s">
        <v>259</v>
      </c>
      <c r="N33" s="62"/>
      <c r="O33" s="63" t="s">
        <v>311</v>
      </c>
      <c r="P33" s="63" t="s">
        <v>369</v>
      </c>
    </row>
    <row r="34" spans="1:16" ht="12.75" customHeight="1" thickBot="1">
      <c r="A34" s="17" t="str">
        <f t="shared" si="0"/>
        <v>BAVM 60 </v>
      </c>
      <c r="B34" s="6" t="str">
        <f t="shared" si="1"/>
        <v>II</v>
      </c>
      <c r="C34" s="17">
        <f t="shared" si="2"/>
        <v>48362.482000000004</v>
      </c>
      <c r="D34" s="20" t="str">
        <f t="shared" si="3"/>
        <v>vis</v>
      </c>
      <c r="E34" s="60">
        <f>VLOOKUP(C34,Active!C$21:E$972,3,FALSE)</f>
        <v>14874.481349723506</v>
      </c>
      <c r="F34" s="6" t="s">
        <v>102</v>
      </c>
      <c r="G34" s="20" t="str">
        <f t="shared" si="4"/>
        <v>48362.482</v>
      </c>
      <c r="H34" s="17">
        <f t="shared" si="5"/>
        <v>14874.5</v>
      </c>
      <c r="I34" s="61" t="s">
        <v>376</v>
      </c>
      <c r="J34" s="62" t="s">
        <v>377</v>
      </c>
      <c r="K34" s="61">
        <v>14874.5</v>
      </c>
      <c r="L34" s="61" t="s">
        <v>128</v>
      </c>
      <c r="M34" s="62" t="s">
        <v>105</v>
      </c>
      <c r="N34" s="62"/>
      <c r="O34" s="63" t="s">
        <v>378</v>
      </c>
      <c r="P34" s="64" t="s">
        <v>379</v>
      </c>
    </row>
    <row r="35" spans="1:16" ht="12.75" customHeight="1" thickBot="1">
      <c r="A35" s="17" t="str">
        <f t="shared" si="0"/>
        <v> BBS 98 </v>
      </c>
      <c r="B35" s="6" t="str">
        <f t="shared" si="1"/>
        <v>I</v>
      </c>
      <c r="C35" s="17">
        <f t="shared" si="2"/>
        <v>48480.442000000003</v>
      </c>
      <c r="D35" s="20" t="str">
        <f t="shared" si="3"/>
        <v>vis</v>
      </c>
      <c r="E35" s="60">
        <f>VLOOKUP(C35,Active!C$21:E$972,3,FALSE)</f>
        <v>15012.975943080555</v>
      </c>
      <c r="F35" s="6" t="s">
        <v>102</v>
      </c>
      <c r="G35" s="20" t="str">
        <f t="shared" si="4"/>
        <v>48480.442</v>
      </c>
      <c r="H35" s="17">
        <f t="shared" si="5"/>
        <v>15013</v>
      </c>
      <c r="I35" s="61" t="s">
        <v>380</v>
      </c>
      <c r="J35" s="62" t="s">
        <v>381</v>
      </c>
      <c r="K35" s="61">
        <v>15013</v>
      </c>
      <c r="L35" s="61" t="s">
        <v>164</v>
      </c>
      <c r="M35" s="62" t="s">
        <v>259</v>
      </c>
      <c r="N35" s="62"/>
      <c r="O35" s="63" t="s">
        <v>311</v>
      </c>
      <c r="P35" s="63" t="s">
        <v>382</v>
      </c>
    </row>
    <row r="36" spans="1:16" ht="12.75" customHeight="1" thickBot="1">
      <c r="A36" s="17" t="str">
        <f t="shared" si="0"/>
        <v> BBS 99 </v>
      </c>
      <c r="B36" s="6" t="str">
        <f t="shared" si="1"/>
        <v>I</v>
      </c>
      <c r="C36" s="17">
        <f t="shared" si="2"/>
        <v>48538.381000000001</v>
      </c>
      <c r="D36" s="20" t="str">
        <f t="shared" si="3"/>
        <v>vis</v>
      </c>
      <c r="E36" s="60">
        <f>VLOOKUP(C36,Active!C$21:E$972,3,FALSE)</f>
        <v>15081.001021450458</v>
      </c>
      <c r="F36" s="6" t="s">
        <v>102</v>
      </c>
      <c r="G36" s="20" t="str">
        <f t="shared" si="4"/>
        <v>48538.381</v>
      </c>
      <c r="H36" s="17">
        <f t="shared" si="5"/>
        <v>15081</v>
      </c>
      <c r="I36" s="61" t="s">
        <v>383</v>
      </c>
      <c r="J36" s="62" t="s">
        <v>384</v>
      </c>
      <c r="K36" s="61">
        <v>15081</v>
      </c>
      <c r="L36" s="61" t="s">
        <v>351</v>
      </c>
      <c r="M36" s="62" t="s">
        <v>259</v>
      </c>
      <c r="N36" s="62"/>
      <c r="O36" s="63" t="s">
        <v>311</v>
      </c>
      <c r="P36" s="63" t="s">
        <v>385</v>
      </c>
    </row>
    <row r="37" spans="1:16" ht="12.75" customHeight="1" thickBot="1">
      <c r="A37" s="17" t="str">
        <f t="shared" si="0"/>
        <v>BAVM 62 </v>
      </c>
      <c r="B37" s="6" t="str">
        <f t="shared" si="1"/>
        <v>I</v>
      </c>
      <c r="C37" s="17">
        <f t="shared" si="2"/>
        <v>48773.457199999997</v>
      </c>
      <c r="D37" s="20" t="str">
        <f t="shared" si="3"/>
        <v>vis</v>
      </c>
      <c r="E37" s="60">
        <f>VLOOKUP(C37,Active!C$21:E$972,3,FALSE)</f>
        <v>15356.99951862679</v>
      </c>
      <c r="F37" s="6" t="s">
        <v>102</v>
      </c>
      <c r="G37" s="20" t="str">
        <f t="shared" si="4"/>
        <v>48773.4572</v>
      </c>
      <c r="H37" s="17">
        <f t="shared" si="5"/>
        <v>15357</v>
      </c>
      <c r="I37" s="61" t="s">
        <v>386</v>
      </c>
      <c r="J37" s="62" t="s">
        <v>387</v>
      </c>
      <c r="K37" s="61">
        <v>15357</v>
      </c>
      <c r="L37" s="61" t="s">
        <v>388</v>
      </c>
      <c r="M37" s="62" t="s">
        <v>338</v>
      </c>
      <c r="N37" s="62" t="s">
        <v>36</v>
      </c>
      <c r="O37" s="63" t="s">
        <v>389</v>
      </c>
      <c r="P37" s="64" t="s">
        <v>390</v>
      </c>
    </row>
    <row r="38" spans="1:16" ht="12.75" customHeight="1" thickBot="1">
      <c r="A38" s="17" t="str">
        <f t="shared" si="0"/>
        <v>BAVM 62 </v>
      </c>
      <c r="B38" s="6" t="str">
        <f t="shared" si="1"/>
        <v>I</v>
      </c>
      <c r="C38" s="17">
        <f t="shared" si="2"/>
        <v>48773.457699999999</v>
      </c>
      <c r="D38" s="20" t="str">
        <f t="shared" si="3"/>
        <v>vis</v>
      </c>
      <c r="E38" s="60">
        <f>VLOOKUP(C38,Active!C$21:E$972,3,FALSE)</f>
        <v>15357.000105667285</v>
      </c>
      <c r="F38" s="6" t="s">
        <v>102</v>
      </c>
      <c r="G38" s="20" t="str">
        <f t="shared" si="4"/>
        <v>48773.4577</v>
      </c>
      <c r="H38" s="17">
        <f t="shared" si="5"/>
        <v>15357</v>
      </c>
      <c r="I38" s="61" t="s">
        <v>391</v>
      </c>
      <c r="J38" s="62" t="s">
        <v>392</v>
      </c>
      <c r="K38" s="61">
        <v>15357</v>
      </c>
      <c r="L38" s="61" t="s">
        <v>393</v>
      </c>
      <c r="M38" s="62" t="s">
        <v>338</v>
      </c>
      <c r="N38" s="62" t="s">
        <v>394</v>
      </c>
      <c r="O38" s="63" t="s">
        <v>389</v>
      </c>
      <c r="P38" s="64" t="s">
        <v>390</v>
      </c>
    </row>
    <row r="39" spans="1:16" ht="12.75" customHeight="1" thickBot="1">
      <c r="A39" s="17" t="str">
        <f t="shared" si="0"/>
        <v> BBS 101 </v>
      </c>
      <c r="B39" s="6" t="str">
        <f t="shared" si="1"/>
        <v>I</v>
      </c>
      <c r="C39" s="17">
        <f t="shared" si="2"/>
        <v>48819.46</v>
      </c>
      <c r="D39" s="20" t="str">
        <f t="shared" si="3"/>
        <v>vis</v>
      </c>
      <c r="E39" s="60">
        <f>VLOOKUP(C39,Active!C$21:E$972,3,FALSE)</f>
        <v>15411.010531506459</v>
      </c>
      <c r="F39" s="6" t="s">
        <v>102</v>
      </c>
      <c r="G39" s="20" t="str">
        <f t="shared" si="4"/>
        <v>48819.460</v>
      </c>
      <c r="H39" s="17">
        <f t="shared" si="5"/>
        <v>15411</v>
      </c>
      <c r="I39" s="61" t="s">
        <v>395</v>
      </c>
      <c r="J39" s="62" t="s">
        <v>396</v>
      </c>
      <c r="K39" s="61">
        <v>15411</v>
      </c>
      <c r="L39" s="61" t="s">
        <v>273</v>
      </c>
      <c r="M39" s="62" t="s">
        <v>259</v>
      </c>
      <c r="N39" s="62"/>
      <c r="O39" s="63" t="s">
        <v>311</v>
      </c>
      <c r="P39" s="63" t="s">
        <v>397</v>
      </c>
    </row>
    <row r="40" spans="1:16" ht="12.75" customHeight="1" thickBot="1">
      <c r="A40" s="17" t="str">
        <f t="shared" si="0"/>
        <v> BBS 102 </v>
      </c>
      <c r="B40" s="6" t="str">
        <f t="shared" si="1"/>
        <v>I</v>
      </c>
      <c r="C40" s="17">
        <f t="shared" si="2"/>
        <v>48871.400999999998</v>
      </c>
      <c r="D40" s="20" t="str">
        <f t="shared" si="3"/>
        <v>vis</v>
      </c>
      <c r="E40" s="60">
        <f>VLOOKUP(C40,Active!C$21:E$972,3,FALSE)</f>
        <v>15471.993472109702</v>
      </c>
      <c r="F40" s="6" t="s">
        <v>102</v>
      </c>
      <c r="G40" s="20" t="str">
        <f t="shared" si="4"/>
        <v>48871.401</v>
      </c>
      <c r="H40" s="17">
        <f t="shared" si="5"/>
        <v>15472</v>
      </c>
      <c r="I40" s="61" t="s">
        <v>398</v>
      </c>
      <c r="J40" s="62" t="s">
        <v>399</v>
      </c>
      <c r="K40" s="61">
        <v>15472</v>
      </c>
      <c r="L40" s="61" t="s">
        <v>238</v>
      </c>
      <c r="M40" s="62" t="s">
        <v>259</v>
      </c>
      <c r="N40" s="62"/>
      <c r="O40" s="63" t="s">
        <v>311</v>
      </c>
      <c r="P40" s="63" t="s">
        <v>400</v>
      </c>
    </row>
    <row r="41" spans="1:16" ht="12.75" customHeight="1" thickBot="1">
      <c r="A41" s="17" t="str">
        <f t="shared" si="0"/>
        <v> BBS 102 </v>
      </c>
      <c r="B41" s="6" t="str">
        <f t="shared" si="1"/>
        <v>I</v>
      </c>
      <c r="C41" s="17">
        <f t="shared" si="2"/>
        <v>48883.336000000003</v>
      </c>
      <c r="D41" s="20" t="str">
        <f t="shared" si="3"/>
        <v>vis</v>
      </c>
      <c r="E41" s="60">
        <f>VLOOKUP(C41,Active!C$21:E$972,3,FALSE)</f>
        <v>15486.006128702758</v>
      </c>
      <c r="F41" s="6" t="s">
        <v>102</v>
      </c>
      <c r="G41" s="20" t="str">
        <f t="shared" si="4"/>
        <v>48883.336</v>
      </c>
      <c r="H41" s="17">
        <f t="shared" si="5"/>
        <v>15486</v>
      </c>
      <c r="I41" s="61" t="s">
        <v>401</v>
      </c>
      <c r="J41" s="62" t="s">
        <v>402</v>
      </c>
      <c r="K41" s="61">
        <v>15486</v>
      </c>
      <c r="L41" s="61" t="s">
        <v>263</v>
      </c>
      <c r="M41" s="62" t="s">
        <v>259</v>
      </c>
      <c r="N41" s="62"/>
      <c r="O41" s="63" t="s">
        <v>311</v>
      </c>
      <c r="P41" s="63" t="s">
        <v>400</v>
      </c>
    </row>
    <row r="42" spans="1:16" ht="12.75" customHeight="1" thickBot="1">
      <c r="A42" s="17" t="str">
        <f t="shared" si="0"/>
        <v> BRNO 31 </v>
      </c>
      <c r="B42" s="6" t="str">
        <f t="shared" si="1"/>
        <v>I</v>
      </c>
      <c r="C42" s="17">
        <f t="shared" si="2"/>
        <v>49554.478000000003</v>
      </c>
      <c r="D42" s="20" t="str">
        <f t="shared" si="3"/>
        <v>vis</v>
      </c>
      <c r="E42" s="60">
        <f>VLOOKUP(C42,Active!C$21:E$972,3,FALSE)</f>
        <v>16273.98119122257</v>
      </c>
      <c r="F42" s="6" t="s">
        <v>102</v>
      </c>
      <c r="G42" s="20" t="str">
        <f t="shared" si="4"/>
        <v>49554.478</v>
      </c>
      <c r="H42" s="17">
        <f t="shared" si="5"/>
        <v>16274</v>
      </c>
      <c r="I42" s="61" t="s">
        <v>403</v>
      </c>
      <c r="J42" s="62" t="s">
        <v>404</v>
      </c>
      <c r="K42" s="61">
        <v>16274</v>
      </c>
      <c r="L42" s="61" t="s">
        <v>128</v>
      </c>
      <c r="M42" s="62" t="s">
        <v>259</v>
      </c>
      <c r="N42" s="62"/>
      <c r="O42" s="63" t="s">
        <v>405</v>
      </c>
      <c r="P42" s="63" t="s">
        <v>406</v>
      </c>
    </row>
    <row r="43" spans="1:16" ht="12.75" customHeight="1" thickBot="1">
      <c r="A43" s="17" t="str">
        <f t="shared" ref="A43:A74" si="6">P43</f>
        <v>IBVS 5027 </v>
      </c>
      <c r="B43" s="6" t="str">
        <f t="shared" ref="B43:B74" si="7">IF(H43=INT(H43),"I","II")</f>
        <v>I</v>
      </c>
      <c r="C43" s="17">
        <f t="shared" ref="C43:C74" si="8">1*G43</f>
        <v>51275.847000000002</v>
      </c>
      <c r="D43" s="20" t="str">
        <f t="shared" ref="D43:D74" si="9">VLOOKUP(F43,I$1:J$5,2,FALSE)</f>
        <v>vis</v>
      </c>
      <c r="E43" s="60">
        <f>VLOOKUP(C43,Active!C$21:E$972,3,FALSE)</f>
        <v>18295.007807638569</v>
      </c>
      <c r="F43" s="6" t="s">
        <v>102</v>
      </c>
      <c r="G43" s="20" t="str">
        <f t="shared" ref="G43:G74" si="10">MID(I43,3,LEN(I43)-3)</f>
        <v>51275.8470</v>
      </c>
      <c r="H43" s="17">
        <f t="shared" ref="H43:H74" si="11">1*K43</f>
        <v>18295</v>
      </c>
      <c r="I43" s="61" t="s">
        <v>407</v>
      </c>
      <c r="J43" s="62" t="s">
        <v>408</v>
      </c>
      <c r="K43" s="61">
        <v>18295</v>
      </c>
      <c r="L43" s="61" t="s">
        <v>409</v>
      </c>
      <c r="M43" s="62" t="s">
        <v>338</v>
      </c>
      <c r="N43" s="62" t="s">
        <v>339</v>
      </c>
      <c r="O43" s="63" t="s">
        <v>306</v>
      </c>
      <c r="P43" s="64" t="s">
        <v>410</v>
      </c>
    </row>
    <row r="44" spans="1:16" ht="12.75" customHeight="1" thickBot="1">
      <c r="A44" s="17" t="str">
        <f t="shared" si="6"/>
        <v>IBVS 5027 </v>
      </c>
      <c r="B44" s="6" t="str">
        <f t="shared" si="7"/>
        <v>II</v>
      </c>
      <c r="C44" s="17">
        <f t="shared" si="8"/>
        <v>51295.866000000002</v>
      </c>
      <c r="D44" s="20" t="str">
        <f t="shared" si="9"/>
        <v>vis</v>
      </c>
      <c r="E44" s="60">
        <f>VLOOKUP(C44,Active!C$21:E$972,3,FALSE)</f>
        <v>18318.511734939475</v>
      </c>
      <c r="F44" s="6" t="s">
        <v>102</v>
      </c>
      <c r="G44" s="20" t="str">
        <f t="shared" si="10"/>
        <v>51295.866</v>
      </c>
      <c r="H44" s="17">
        <f t="shared" si="11"/>
        <v>18318.5</v>
      </c>
      <c r="I44" s="61" t="s">
        <v>411</v>
      </c>
      <c r="J44" s="62" t="s">
        <v>412</v>
      </c>
      <c r="K44" s="61">
        <v>18318.5</v>
      </c>
      <c r="L44" s="61" t="s">
        <v>413</v>
      </c>
      <c r="M44" s="62" t="s">
        <v>338</v>
      </c>
      <c r="N44" s="62" t="s">
        <v>339</v>
      </c>
      <c r="O44" s="63" t="s">
        <v>306</v>
      </c>
      <c r="P44" s="64" t="s">
        <v>410</v>
      </c>
    </row>
    <row r="45" spans="1:16" ht="12.75" customHeight="1" thickBot="1">
      <c r="A45" s="17" t="str">
        <f t="shared" si="6"/>
        <v>IBVS 5287 </v>
      </c>
      <c r="B45" s="6" t="str">
        <f t="shared" si="7"/>
        <v>I</v>
      </c>
      <c r="C45" s="17">
        <f t="shared" si="8"/>
        <v>51657.419500000004</v>
      </c>
      <c r="D45" s="20" t="str">
        <f t="shared" si="9"/>
        <v>vis</v>
      </c>
      <c r="E45" s="60">
        <f>VLOOKUP(C45,Active!C$21:E$972,3,FALSE)</f>
        <v>18743.004825472864</v>
      </c>
      <c r="F45" s="6" t="s">
        <v>102</v>
      </c>
      <c r="G45" s="20" t="str">
        <f t="shared" si="10"/>
        <v>51657.4195</v>
      </c>
      <c r="H45" s="17">
        <f t="shared" si="11"/>
        <v>18743</v>
      </c>
      <c r="I45" s="61" t="s">
        <v>414</v>
      </c>
      <c r="J45" s="62" t="s">
        <v>415</v>
      </c>
      <c r="K45" s="61">
        <v>18743</v>
      </c>
      <c r="L45" s="61" t="s">
        <v>416</v>
      </c>
      <c r="M45" s="62" t="s">
        <v>338</v>
      </c>
      <c r="N45" s="62" t="s">
        <v>417</v>
      </c>
      <c r="O45" s="63" t="s">
        <v>418</v>
      </c>
      <c r="P45" s="64" t="s">
        <v>419</v>
      </c>
    </row>
    <row r="46" spans="1:16" ht="12.75" customHeight="1" thickBot="1">
      <c r="A46" s="17" t="str">
        <f t="shared" si="6"/>
        <v>BAVM 152 </v>
      </c>
      <c r="B46" s="6" t="str">
        <f t="shared" si="7"/>
        <v>I</v>
      </c>
      <c r="C46" s="17">
        <f t="shared" si="8"/>
        <v>52053.475400000003</v>
      </c>
      <c r="D46" s="20" t="str">
        <f t="shared" si="9"/>
        <v>vis</v>
      </c>
      <c r="E46" s="60">
        <f>VLOOKUP(C46,Active!C$21:E$972,3,FALSE)</f>
        <v>19208.006527890295</v>
      </c>
      <c r="F46" s="6" t="s">
        <v>102</v>
      </c>
      <c r="G46" s="20" t="str">
        <f t="shared" si="10"/>
        <v>52053.4754</v>
      </c>
      <c r="H46" s="17">
        <f t="shared" si="11"/>
        <v>19208</v>
      </c>
      <c r="I46" s="61" t="s">
        <v>420</v>
      </c>
      <c r="J46" s="62" t="s">
        <v>421</v>
      </c>
      <c r="K46" s="61">
        <v>19208</v>
      </c>
      <c r="L46" s="61" t="s">
        <v>422</v>
      </c>
      <c r="M46" s="62" t="s">
        <v>338</v>
      </c>
      <c r="N46" s="62" t="s">
        <v>423</v>
      </c>
      <c r="O46" s="63" t="s">
        <v>389</v>
      </c>
      <c r="P46" s="64" t="s">
        <v>424</v>
      </c>
    </row>
    <row r="47" spans="1:16" ht="12.75" customHeight="1" thickBot="1">
      <c r="A47" s="17" t="str">
        <f t="shared" si="6"/>
        <v>BAVM 152 </v>
      </c>
      <c r="B47" s="6" t="str">
        <f t="shared" si="7"/>
        <v>II</v>
      </c>
      <c r="C47" s="17">
        <f t="shared" si="8"/>
        <v>52119.499000000003</v>
      </c>
      <c r="D47" s="20" t="str">
        <f t="shared" si="9"/>
        <v>vis</v>
      </c>
      <c r="E47" s="60">
        <f>VLOOKUP(C47,Active!C$21:E$972,3,FALSE)</f>
        <v>19285.523581416648</v>
      </c>
      <c r="F47" s="6" t="s">
        <v>102</v>
      </c>
      <c r="G47" s="20" t="str">
        <f t="shared" si="10"/>
        <v>52119.499</v>
      </c>
      <c r="H47" s="17">
        <f t="shared" si="11"/>
        <v>19285.5</v>
      </c>
      <c r="I47" s="61" t="s">
        <v>425</v>
      </c>
      <c r="J47" s="62" t="s">
        <v>426</v>
      </c>
      <c r="K47" s="61">
        <v>19285.5</v>
      </c>
      <c r="L47" s="61" t="s">
        <v>427</v>
      </c>
      <c r="M47" s="62" t="s">
        <v>338</v>
      </c>
      <c r="N47" s="62" t="s">
        <v>423</v>
      </c>
      <c r="O47" s="63" t="s">
        <v>389</v>
      </c>
      <c r="P47" s="64" t="s">
        <v>424</v>
      </c>
    </row>
    <row r="48" spans="1:16" ht="12.75" customHeight="1" thickBot="1">
      <c r="A48" s="17" t="str">
        <f t="shared" si="6"/>
        <v> JAAVSO 41;122 </v>
      </c>
      <c r="B48" s="6" t="str">
        <f t="shared" si="7"/>
        <v>I</v>
      </c>
      <c r="C48" s="17">
        <f t="shared" si="8"/>
        <v>53305.525999999998</v>
      </c>
      <c r="D48" s="20" t="str">
        <f t="shared" si="9"/>
        <v>vis</v>
      </c>
      <c r="E48" s="60">
        <f>VLOOKUP(C48,Active!C$21:E$972,3,FALSE)</f>
        <v>20678.0153334977</v>
      </c>
      <c r="F48" s="6" t="s">
        <v>102</v>
      </c>
      <c r="G48" s="20" t="str">
        <f t="shared" si="10"/>
        <v>53305.5260</v>
      </c>
      <c r="H48" s="17">
        <f t="shared" si="11"/>
        <v>20678</v>
      </c>
      <c r="I48" s="61" t="s">
        <v>433</v>
      </c>
      <c r="J48" s="62" t="s">
        <v>434</v>
      </c>
      <c r="K48" s="61">
        <v>20678</v>
      </c>
      <c r="L48" s="61" t="s">
        <v>435</v>
      </c>
      <c r="M48" s="62" t="s">
        <v>436</v>
      </c>
      <c r="N48" s="62" t="s">
        <v>259</v>
      </c>
      <c r="O48" s="63" t="s">
        <v>437</v>
      </c>
      <c r="P48" s="63" t="s">
        <v>438</v>
      </c>
    </row>
    <row r="49" spans="1:16" ht="12.75" customHeight="1" thickBot="1">
      <c r="A49" s="17" t="str">
        <f t="shared" si="6"/>
        <v>BAVM 186 </v>
      </c>
      <c r="B49" s="6" t="str">
        <f t="shared" si="7"/>
        <v>I</v>
      </c>
      <c r="C49" s="17">
        <f t="shared" si="8"/>
        <v>54282.461300000003</v>
      </c>
      <c r="D49" s="20" t="str">
        <f t="shared" si="9"/>
        <v>vis</v>
      </c>
      <c r="E49" s="60">
        <f>VLOOKUP(C49,Active!C$21:E$972,3,FALSE)</f>
        <v>21825.016495837885</v>
      </c>
      <c r="F49" s="6" t="s">
        <v>102</v>
      </c>
      <c r="G49" s="20" t="str">
        <f t="shared" si="10"/>
        <v>54282.4613</v>
      </c>
      <c r="H49" s="17">
        <f t="shared" si="11"/>
        <v>21825</v>
      </c>
      <c r="I49" s="61" t="s">
        <v>439</v>
      </c>
      <c r="J49" s="62" t="s">
        <v>440</v>
      </c>
      <c r="K49" s="61">
        <v>21825</v>
      </c>
      <c r="L49" s="61" t="s">
        <v>441</v>
      </c>
      <c r="M49" s="62" t="s">
        <v>436</v>
      </c>
      <c r="N49" s="62" t="s">
        <v>442</v>
      </c>
      <c r="O49" s="63" t="s">
        <v>389</v>
      </c>
      <c r="P49" s="64" t="s">
        <v>443</v>
      </c>
    </row>
    <row r="50" spans="1:16" ht="12.75" customHeight="1" thickBot="1">
      <c r="A50" s="17" t="str">
        <f t="shared" si="6"/>
        <v>BAVM 215 </v>
      </c>
      <c r="B50" s="6" t="str">
        <f t="shared" si="7"/>
        <v>I</v>
      </c>
      <c r="C50" s="17">
        <f t="shared" si="8"/>
        <v>55379.493600000002</v>
      </c>
      <c r="D50" s="20" t="str">
        <f t="shared" si="9"/>
        <v>vis</v>
      </c>
      <c r="E50" s="60">
        <f>VLOOKUP(C50,Active!C$21:E$972,3,FALSE)</f>
        <v>23113.021262606693</v>
      </c>
      <c r="F50" s="6" t="s">
        <v>102</v>
      </c>
      <c r="G50" s="20" t="str">
        <f t="shared" si="10"/>
        <v>55379.4936</v>
      </c>
      <c r="H50" s="17">
        <f t="shared" si="11"/>
        <v>23113</v>
      </c>
      <c r="I50" s="61" t="s">
        <v>463</v>
      </c>
      <c r="J50" s="62" t="s">
        <v>464</v>
      </c>
      <c r="K50" s="61" t="s">
        <v>465</v>
      </c>
      <c r="L50" s="61" t="s">
        <v>466</v>
      </c>
      <c r="M50" s="62" t="s">
        <v>436</v>
      </c>
      <c r="N50" s="62" t="s">
        <v>442</v>
      </c>
      <c r="O50" s="63" t="s">
        <v>389</v>
      </c>
      <c r="P50" s="64" t="s">
        <v>467</v>
      </c>
    </row>
    <row r="51" spans="1:16" ht="12.75" customHeight="1" thickBot="1">
      <c r="A51" s="17" t="str">
        <f t="shared" si="6"/>
        <v>BAVM 215 </v>
      </c>
      <c r="B51" s="6" t="str">
        <f t="shared" si="7"/>
        <v>I</v>
      </c>
      <c r="C51" s="17">
        <f t="shared" si="8"/>
        <v>55396.5291</v>
      </c>
      <c r="D51" s="20" t="str">
        <f t="shared" si="9"/>
        <v>vis</v>
      </c>
      <c r="E51" s="60">
        <f>VLOOKUP(C51,Active!C$21:E$972,3,FALSE)</f>
        <v>23133.022319279582</v>
      </c>
      <c r="F51" s="6" t="s">
        <v>102</v>
      </c>
      <c r="G51" s="20" t="str">
        <f t="shared" si="10"/>
        <v>55396.5291</v>
      </c>
      <c r="H51" s="17">
        <f t="shared" si="11"/>
        <v>23133</v>
      </c>
      <c r="I51" s="61" t="s">
        <v>468</v>
      </c>
      <c r="J51" s="62" t="s">
        <v>469</v>
      </c>
      <c r="K51" s="61" t="s">
        <v>470</v>
      </c>
      <c r="L51" s="61" t="s">
        <v>471</v>
      </c>
      <c r="M51" s="62" t="s">
        <v>436</v>
      </c>
      <c r="N51" s="62" t="s">
        <v>442</v>
      </c>
      <c r="O51" s="63" t="s">
        <v>389</v>
      </c>
      <c r="P51" s="64" t="s">
        <v>467</v>
      </c>
    </row>
    <row r="52" spans="1:16" ht="12.75" customHeight="1" thickBot="1">
      <c r="A52" s="17" t="str">
        <f t="shared" si="6"/>
        <v>BAVM 220 </v>
      </c>
      <c r="B52" s="6" t="str">
        <f t="shared" si="7"/>
        <v>I</v>
      </c>
      <c r="C52" s="17">
        <f t="shared" si="8"/>
        <v>55758.5173</v>
      </c>
      <c r="D52" s="20" t="str">
        <f t="shared" si="9"/>
        <v>vis</v>
      </c>
      <c r="E52" s="60">
        <f>VLOOKUP(C52,Active!C$21:E$972,3,FALSE)</f>
        <v>23558.025782818495</v>
      </c>
      <c r="F52" s="6" t="s">
        <v>102</v>
      </c>
      <c r="G52" s="20" t="str">
        <f t="shared" si="10"/>
        <v>55758.5173</v>
      </c>
      <c r="H52" s="17">
        <f t="shared" si="11"/>
        <v>23558</v>
      </c>
      <c r="I52" s="61" t="s">
        <v>479</v>
      </c>
      <c r="J52" s="62" t="s">
        <v>480</v>
      </c>
      <c r="K52" s="61" t="s">
        <v>481</v>
      </c>
      <c r="L52" s="61" t="s">
        <v>482</v>
      </c>
      <c r="M52" s="62" t="s">
        <v>436</v>
      </c>
      <c r="N52" s="62" t="s">
        <v>442</v>
      </c>
      <c r="O52" s="63" t="s">
        <v>389</v>
      </c>
      <c r="P52" s="64" t="s">
        <v>483</v>
      </c>
    </row>
    <row r="53" spans="1:16" ht="12.75" customHeight="1" thickBot="1">
      <c r="A53" s="17" t="str">
        <f t="shared" si="6"/>
        <v>BAVM 220 </v>
      </c>
      <c r="B53" s="6" t="str">
        <f t="shared" si="7"/>
        <v>I</v>
      </c>
      <c r="C53" s="17">
        <f t="shared" si="8"/>
        <v>55776.402600000001</v>
      </c>
      <c r="D53" s="20" t="str">
        <f t="shared" si="9"/>
        <v>vis</v>
      </c>
      <c r="E53" s="60">
        <f>VLOOKUP(C53,Active!C$21:E$972,3,FALSE)</f>
        <v>23579.024573515078</v>
      </c>
      <c r="F53" s="6" t="s">
        <v>102</v>
      </c>
      <c r="G53" s="20" t="str">
        <f t="shared" si="10"/>
        <v>55776.4026</v>
      </c>
      <c r="H53" s="17">
        <f t="shared" si="11"/>
        <v>23579</v>
      </c>
      <c r="I53" s="61" t="s">
        <v>484</v>
      </c>
      <c r="J53" s="62" t="s">
        <v>485</v>
      </c>
      <c r="K53" s="61" t="s">
        <v>486</v>
      </c>
      <c r="L53" s="61" t="s">
        <v>487</v>
      </c>
      <c r="M53" s="62" t="s">
        <v>436</v>
      </c>
      <c r="N53" s="62" t="s">
        <v>442</v>
      </c>
      <c r="O53" s="63" t="s">
        <v>448</v>
      </c>
      <c r="P53" s="64" t="s">
        <v>483</v>
      </c>
    </row>
    <row r="54" spans="1:16" ht="12.75" customHeight="1" thickBot="1">
      <c r="A54" s="17" t="str">
        <f t="shared" si="6"/>
        <v>BAVM 234 </v>
      </c>
      <c r="B54" s="6" t="str">
        <f t="shared" si="7"/>
        <v>I</v>
      </c>
      <c r="C54" s="17">
        <f t="shared" si="8"/>
        <v>56540.404399999999</v>
      </c>
      <c r="D54" s="20" t="str">
        <f t="shared" si="9"/>
        <v>vis</v>
      </c>
      <c r="E54" s="60">
        <f>VLOOKUP(C54,Active!C$21:E$972,3,FALSE)</f>
        <v>24476.024561774269</v>
      </c>
      <c r="F54" s="6" t="s">
        <v>102</v>
      </c>
      <c r="G54" s="20" t="str">
        <f t="shared" si="10"/>
        <v>56540.4044</v>
      </c>
      <c r="H54" s="17">
        <f t="shared" si="11"/>
        <v>24476</v>
      </c>
      <c r="I54" s="61" t="s">
        <v>488</v>
      </c>
      <c r="J54" s="62" t="s">
        <v>489</v>
      </c>
      <c r="K54" s="61" t="s">
        <v>490</v>
      </c>
      <c r="L54" s="61" t="s">
        <v>487</v>
      </c>
      <c r="M54" s="62" t="s">
        <v>436</v>
      </c>
      <c r="N54" s="62" t="s">
        <v>442</v>
      </c>
      <c r="O54" s="63" t="s">
        <v>389</v>
      </c>
      <c r="P54" s="64" t="s">
        <v>491</v>
      </c>
    </row>
    <row r="55" spans="1:16" ht="12.75" customHeight="1" thickBot="1">
      <c r="A55" s="17" t="str">
        <f t="shared" si="6"/>
        <v>BAVM 238 </v>
      </c>
      <c r="B55" s="6" t="str">
        <f t="shared" si="7"/>
        <v>II</v>
      </c>
      <c r="C55" s="17">
        <f t="shared" si="8"/>
        <v>56841.4948</v>
      </c>
      <c r="D55" s="20" t="str">
        <f t="shared" si="9"/>
        <v>vis</v>
      </c>
      <c r="E55" s="60">
        <f>VLOOKUP(C55,Active!C$21:E$972,3,FALSE)</f>
        <v>24829.529076115668</v>
      </c>
      <c r="F55" s="6" t="s">
        <v>102</v>
      </c>
      <c r="G55" s="20" t="str">
        <f t="shared" si="10"/>
        <v>56841.4948</v>
      </c>
      <c r="H55" s="17">
        <f t="shared" si="11"/>
        <v>24829.5</v>
      </c>
      <c r="I55" s="61" t="s">
        <v>492</v>
      </c>
      <c r="J55" s="62" t="s">
        <v>493</v>
      </c>
      <c r="K55" s="61" t="s">
        <v>494</v>
      </c>
      <c r="L55" s="61" t="s">
        <v>495</v>
      </c>
      <c r="M55" s="62" t="s">
        <v>436</v>
      </c>
      <c r="N55" s="62" t="s">
        <v>442</v>
      </c>
      <c r="O55" s="63" t="s">
        <v>389</v>
      </c>
      <c r="P55" s="64" t="s">
        <v>496</v>
      </c>
    </row>
    <row r="56" spans="1:16" ht="12.75" customHeight="1" thickBot="1">
      <c r="A56" s="17" t="str">
        <f t="shared" si="6"/>
        <v> HABZ 8 </v>
      </c>
      <c r="B56" s="6" t="str">
        <f t="shared" si="7"/>
        <v>I</v>
      </c>
      <c r="C56" s="17">
        <f t="shared" si="8"/>
        <v>30132.496999999999</v>
      </c>
      <c r="D56" s="20" t="str">
        <f t="shared" si="9"/>
        <v>vis</v>
      </c>
      <c r="E56" s="60">
        <f>VLOOKUP(C56,Active!C$21:E$972,3,FALSE)</f>
        <v>-6528.997452244259</v>
      </c>
      <c r="F56" s="6" t="s">
        <v>102</v>
      </c>
      <c r="G56" s="20" t="str">
        <f t="shared" si="10"/>
        <v>30132.497</v>
      </c>
      <c r="H56" s="17">
        <f t="shared" si="11"/>
        <v>-6529</v>
      </c>
      <c r="I56" s="61" t="s">
        <v>106</v>
      </c>
      <c r="J56" s="62" t="s">
        <v>107</v>
      </c>
      <c r="K56" s="61">
        <v>-6529</v>
      </c>
      <c r="L56" s="61" t="s">
        <v>108</v>
      </c>
      <c r="M56" s="62" t="s">
        <v>109</v>
      </c>
      <c r="N56" s="62"/>
      <c r="O56" s="63" t="s">
        <v>110</v>
      </c>
      <c r="P56" s="63" t="s">
        <v>111</v>
      </c>
    </row>
    <row r="57" spans="1:16" ht="12.75" customHeight="1" thickBot="1">
      <c r="A57" s="17" t="str">
        <f t="shared" si="6"/>
        <v> HABZ 8 </v>
      </c>
      <c r="B57" s="6" t="str">
        <f t="shared" si="7"/>
        <v>I</v>
      </c>
      <c r="C57" s="17">
        <f t="shared" si="8"/>
        <v>30757.668000000001</v>
      </c>
      <c r="D57" s="20" t="str">
        <f t="shared" si="9"/>
        <v>vis</v>
      </c>
      <c r="E57" s="60">
        <f>VLOOKUP(C57,Active!C$21:E$972,3,FALSE)</f>
        <v>-5794.9960668286913</v>
      </c>
      <c r="F57" s="6" t="s">
        <v>102</v>
      </c>
      <c r="G57" s="20" t="str">
        <f t="shared" si="10"/>
        <v>30757.668</v>
      </c>
      <c r="H57" s="17">
        <f t="shared" si="11"/>
        <v>-5795</v>
      </c>
      <c r="I57" s="61" t="s">
        <v>112</v>
      </c>
      <c r="J57" s="62" t="s">
        <v>113</v>
      </c>
      <c r="K57" s="61">
        <v>-5795</v>
      </c>
      <c r="L57" s="61" t="s">
        <v>114</v>
      </c>
      <c r="M57" s="62" t="s">
        <v>109</v>
      </c>
      <c r="N57" s="62"/>
      <c r="O57" s="63" t="s">
        <v>110</v>
      </c>
      <c r="P57" s="63" t="s">
        <v>111</v>
      </c>
    </row>
    <row r="58" spans="1:16" ht="12.75" customHeight="1" thickBot="1">
      <c r="A58" s="17" t="str">
        <f t="shared" si="6"/>
        <v> HABZ 8 </v>
      </c>
      <c r="B58" s="6" t="str">
        <f t="shared" si="7"/>
        <v>I</v>
      </c>
      <c r="C58" s="17">
        <f t="shared" si="8"/>
        <v>30960.366999999998</v>
      </c>
      <c r="D58" s="20" t="str">
        <f t="shared" si="9"/>
        <v>vis</v>
      </c>
      <c r="E58" s="60">
        <f>VLOOKUP(C58,Active!C$21:E$972,3,FALSE)</f>
        <v>-5557.0110246204831</v>
      </c>
      <c r="F58" s="6" t="s">
        <v>102</v>
      </c>
      <c r="G58" s="20" t="str">
        <f t="shared" si="10"/>
        <v>30960.367</v>
      </c>
      <c r="H58" s="17">
        <f t="shared" si="11"/>
        <v>-5557</v>
      </c>
      <c r="I58" s="61" t="s">
        <v>115</v>
      </c>
      <c r="J58" s="62" t="s">
        <v>116</v>
      </c>
      <c r="K58" s="61">
        <v>-5557</v>
      </c>
      <c r="L58" s="61" t="s">
        <v>117</v>
      </c>
      <c r="M58" s="62" t="s">
        <v>109</v>
      </c>
      <c r="N58" s="62"/>
      <c r="O58" s="63" t="s">
        <v>110</v>
      </c>
      <c r="P58" s="63" t="s">
        <v>111</v>
      </c>
    </row>
    <row r="59" spans="1:16" ht="12.75" customHeight="1" thickBot="1">
      <c r="A59" s="17" t="str">
        <f t="shared" si="6"/>
        <v> CLVO 39.47 </v>
      </c>
      <c r="B59" s="6" t="str">
        <f t="shared" si="7"/>
        <v>I</v>
      </c>
      <c r="C59" s="17">
        <f t="shared" si="8"/>
        <v>33062.440999999999</v>
      </c>
      <c r="D59" s="20" t="str">
        <f t="shared" si="9"/>
        <v>vis</v>
      </c>
      <c r="E59" s="60">
        <f>VLOOKUP(C59,Active!C$21:E$972,3,FALSE)</f>
        <v>-3089.0059056273744</v>
      </c>
      <c r="F59" s="6" t="s">
        <v>102</v>
      </c>
      <c r="G59" s="20" t="str">
        <f t="shared" si="10"/>
        <v>33062.441</v>
      </c>
      <c r="H59" s="17">
        <f t="shared" si="11"/>
        <v>-3089</v>
      </c>
      <c r="I59" s="61" t="s">
        <v>118</v>
      </c>
      <c r="J59" s="62" t="s">
        <v>119</v>
      </c>
      <c r="K59" s="61">
        <v>-3089</v>
      </c>
      <c r="L59" s="61" t="s">
        <v>120</v>
      </c>
      <c r="M59" s="62" t="s">
        <v>109</v>
      </c>
      <c r="N59" s="62"/>
      <c r="O59" s="63" t="s">
        <v>121</v>
      </c>
      <c r="P59" s="63" t="s">
        <v>122</v>
      </c>
    </row>
    <row r="60" spans="1:16" ht="12.75" customHeight="1" thickBot="1">
      <c r="A60" s="17" t="str">
        <f t="shared" si="6"/>
        <v> CLVO 39.47 </v>
      </c>
      <c r="B60" s="6" t="str">
        <f t="shared" si="7"/>
        <v>I</v>
      </c>
      <c r="C60" s="17">
        <f t="shared" si="8"/>
        <v>33068.408000000003</v>
      </c>
      <c r="D60" s="20" t="str">
        <f t="shared" si="9"/>
        <v>vis</v>
      </c>
      <c r="E60" s="60">
        <f>VLOOKUP(C60,Active!C$21:E$972,3,FALSE)</f>
        <v>-3082.0001643713376</v>
      </c>
      <c r="F60" s="6" t="s">
        <v>102</v>
      </c>
      <c r="G60" s="20" t="str">
        <f t="shared" si="10"/>
        <v>33068.408</v>
      </c>
      <c r="H60" s="17">
        <f t="shared" si="11"/>
        <v>-3082</v>
      </c>
      <c r="I60" s="61" t="s">
        <v>123</v>
      </c>
      <c r="J60" s="62" t="s">
        <v>124</v>
      </c>
      <c r="K60" s="61">
        <v>-3082</v>
      </c>
      <c r="L60" s="61" t="s">
        <v>125</v>
      </c>
      <c r="M60" s="62" t="s">
        <v>109</v>
      </c>
      <c r="N60" s="62"/>
      <c r="O60" s="63" t="s">
        <v>121</v>
      </c>
      <c r="P60" s="63" t="s">
        <v>122</v>
      </c>
    </row>
    <row r="61" spans="1:16" ht="12.75" customHeight="1" thickBot="1">
      <c r="A61" s="17" t="str">
        <f t="shared" si="6"/>
        <v> CLVO 39.47 </v>
      </c>
      <c r="B61" s="6" t="str">
        <f t="shared" si="7"/>
        <v>I</v>
      </c>
      <c r="C61" s="17">
        <f t="shared" si="8"/>
        <v>33085.427000000003</v>
      </c>
      <c r="D61" s="20" t="str">
        <f t="shared" si="9"/>
        <v>vis</v>
      </c>
      <c r="E61" s="60">
        <f>VLOOKUP(C61,Active!C$21:E$972,3,FALSE)</f>
        <v>-3062.0184800347515</v>
      </c>
      <c r="F61" s="6" t="s">
        <v>102</v>
      </c>
      <c r="G61" s="20" t="str">
        <f t="shared" si="10"/>
        <v>33085.427</v>
      </c>
      <c r="H61" s="17">
        <f t="shared" si="11"/>
        <v>-3062</v>
      </c>
      <c r="I61" s="61" t="s">
        <v>126</v>
      </c>
      <c r="J61" s="62" t="s">
        <v>127</v>
      </c>
      <c r="K61" s="61">
        <v>-3062</v>
      </c>
      <c r="L61" s="61" t="s">
        <v>128</v>
      </c>
      <c r="M61" s="62" t="s">
        <v>109</v>
      </c>
      <c r="N61" s="62"/>
      <c r="O61" s="63" t="s">
        <v>121</v>
      </c>
      <c r="P61" s="63" t="s">
        <v>122</v>
      </c>
    </row>
    <row r="62" spans="1:16" ht="12.75" customHeight="1" thickBot="1">
      <c r="A62" s="17" t="str">
        <f t="shared" si="6"/>
        <v> CLVO 39.47 </v>
      </c>
      <c r="B62" s="6" t="str">
        <f t="shared" si="7"/>
        <v>I</v>
      </c>
      <c r="C62" s="17">
        <f t="shared" si="8"/>
        <v>33091.4</v>
      </c>
      <c r="D62" s="20" t="str">
        <f t="shared" si="9"/>
        <v>vis</v>
      </c>
      <c r="E62" s="60">
        <f>VLOOKUP(C62,Active!C$21:E$972,3,FALSE)</f>
        <v>-3055.0056942927936</v>
      </c>
      <c r="F62" s="6" t="s">
        <v>102</v>
      </c>
      <c r="G62" s="20" t="str">
        <f t="shared" si="10"/>
        <v>33091.400</v>
      </c>
      <c r="H62" s="17">
        <f t="shared" si="11"/>
        <v>-3055</v>
      </c>
      <c r="I62" s="61" t="s">
        <v>129</v>
      </c>
      <c r="J62" s="62" t="s">
        <v>130</v>
      </c>
      <c r="K62" s="61">
        <v>-3055</v>
      </c>
      <c r="L62" s="61" t="s">
        <v>120</v>
      </c>
      <c r="M62" s="62" t="s">
        <v>109</v>
      </c>
      <c r="N62" s="62"/>
      <c r="O62" s="63" t="s">
        <v>121</v>
      </c>
      <c r="P62" s="63" t="s">
        <v>122</v>
      </c>
    </row>
    <row r="63" spans="1:16" ht="12.75" customHeight="1" thickBot="1">
      <c r="A63" s="17" t="str">
        <f t="shared" si="6"/>
        <v> CLVO 39.47 </v>
      </c>
      <c r="B63" s="6" t="str">
        <f t="shared" si="7"/>
        <v>I</v>
      </c>
      <c r="C63" s="17">
        <f t="shared" si="8"/>
        <v>33177.404000000002</v>
      </c>
      <c r="D63" s="20" t="str">
        <f t="shared" si="9"/>
        <v>vis</v>
      </c>
      <c r="E63" s="60">
        <f>VLOOKUP(C63,Active!C$21:E$972,3,FALSE)</f>
        <v>-2954.0300329916759</v>
      </c>
      <c r="F63" s="6" t="s">
        <v>102</v>
      </c>
      <c r="G63" s="20" t="str">
        <f t="shared" si="10"/>
        <v>33177.404</v>
      </c>
      <c r="H63" s="17">
        <f t="shared" si="11"/>
        <v>-2954</v>
      </c>
      <c r="I63" s="61" t="s">
        <v>131</v>
      </c>
      <c r="J63" s="62" t="s">
        <v>132</v>
      </c>
      <c r="K63" s="61">
        <v>-2954</v>
      </c>
      <c r="L63" s="61" t="s">
        <v>133</v>
      </c>
      <c r="M63" s="62" t="s">
        <v>109</v>
      </c>
      <c r="N63" s="62"/>
      <c r="O63" s="63" t="s">
        <v>121</v>
      </c>
      <c r="P63" s="63" t="s">
        <v>122</v>
      </c>
    </row>
    <row r="64" spans="1:16" ht="12.75" customHeight="1" thickBot="1">
      <c r="A64" s="17" t="str">
        <f t="shared" si="6"/>
        <v> CLVO 39.47 </v>
      </c>
      <c r="B64" s="6" t="str">
        <f t="shared" si="7"/>
        <v>I</v>
      </c>
      <c r="C64" s="17">
        <f t="shared" si="8"/>
        <v>33213.231</v>
      </c>
      <c r="D64" s="20" t="str">
        <f t="shared" si="9"/>
        <v>vis</v>
      </c>
      <c r="E64" s="60">
        <f>VLOOKUP(C64,Active!C$21:E$972,3,FALSE)</f>
        <v>-2911.966233430785</v>
      </c>
      <c r="F64" s="6" t="s">
        <v>102</v>
      </c>
      <c r="G64" s="20" t="str">
        <f t="shared" si="10"/>
        <v>33213.231</v>
      </c>
      <c r="H64" s="17">
        <f t="shared" si="11"/>
        <v>-2912</v>
      </c>
      <c r="I64" s="61" t="s">
        <v>134</v>
      </c>
      <c r="J64" s="62" t="s">
        <v>135</v>
      </c>
      <c r="K64" s="61">
        <v>-2912</v>
      </c>
      <c r="L64" s="61" t="s">
        <v>136</v>
      </c>
      <c r="M64" s="62" t="s">
        <v>109</v>
      </c>
      <c r="N64" s="62"/>
      <c r="O64" s="63" t="s">
        <v>121</v>
      </c>
      <c r="P64" s="63" t="s">
        <v>122</v>
      </c>
    </row>
    <row r="65" spans="1:16" ht="12.75" customHeight="1" thickBot="1">
      <c r="A65" s="17" t="str">
        <f t="shared" si="6"/>
        <v> HABZ 8 </v>
      </c>
      <c r="B65" s="6" t="str">
        <f t="shared" si="7"/>
        <v>I</v>
      </c>
      <c r="C65" s="17">
        <f t="shared" si="8"/>
        <v>33412.54</v>
      </c>
      <c r="D65" s="20" t="str">
        <f t="shared" si="9"/>
        <v>vis</v>
      </c>
      <c r="E65" s="60">
        <f>VLOOKUP(C65,Active!C$21:E$972,3,FALSE)</f>
        <v>-2677.9613257722535</v>
      </c>
      <c r="F65" s="6" t="s">
        <v>102</v>
      </c>
      <c r="G65" s="20" t="str">
        <f t="shared" si="10"/>
        <v>33412.540</v>
      </c>
      <c r="H65" s="17">
        <f t="shared" si="11"/>
        <v>-2678</v>
      </c>
      <c r="I65" s="61" t="s">
        <v>137</v>
      </c>
      <c r="J65" s="62" t="s">
        <v>138</v>
      </c>
      <c r="K65" s="61">
        <v>-2678</v>
      </c>
      <c r="L65" s="61" t="s">
        <v>139</v>
      </c>
      <c r="M65" s="62" t="s">
        <v>109</v>
      </c>
      <c r="N65" s="62"/>
      <c r="O65" s="63" t="s">
        <v>110</v>
      </c>
      <c r="P65" s="63" t="s">
        <v>111</v>
      </c>
    </row>
    <row r="66" spans="1:16" ht="12.75" customHeight="1" thickBot="1">
      <c r="A66" s="17" t="str">
        <f t="shared" si="6"/>
        <v> CLVO 39.47 </v>
      </c>
      <c r="B66" s="6" t="str">
        <f t="shared" si="7"/>
        <v>I</v>
      </c>
      <c r="C66" s="17">
        <f t="shared" si="8"/>
        <v>33424.438000000002</v>
      </c>
      <c r="D66" s="20" t="str">
        <f t="shared" si="9"/>
        <v>vis</v>
      </c>
      <c r="E66" s="60">
        <f>VLOOKUP(C66,Active!C$21:E$972,3,FALSE)</f>
        <v>-2663.9921101757604</v>
      </c>
      <c r="F66" s="6" t="s">
        <v>102</v>
      </c>
      <c r="G66" s="20" t="str">
        <f t="shared" si="10"/>
        <v>33424.438</v>
      </c>
      <c r="H66" s="17">
        <f t="shared" si="11"/>
        <v>-2664</v>
      </c>
      <c r="I66" s="61" t="s">
        <v>140</v>
      </c>
      <c r="J66" s="62" t="s">
        <v>141</v>
      </c>
      <c r="K66" s="61">
        <v>-2664</v>
      </c>
      <c r="L66" s="61" t="s">
        <v>142</v>
      </c>
      <c r="M66" s="62" t="s">
        <v>109</v>
      </c>
      <c r="N66" s="62"/>
      <c r="O66" s="63" t="s">
        <v>121</v>
      </c>
      <c r="P66" s="63" t="s">
        <v>122</v>
      </c>
    </row>
    <row r="67" spans="1:16" ht="12.75" customHeight="1" thickBot="1">
      <c r="A67" s="17" t="str">
        <f t="shared" si="6"/>
        <v> CLVO 39.47 </v>
      </c>
      <c r="B67" s="6" t="str">
        <f t="shared" si="7"/>
        <v>I</v>
      </c>
      <c r="C67" s="17">
        <f t="shared" si="8"/>
        <v>33436.375999999997</v>
      </c>
      <c r="D67" s="20" t="str">
        <f t="shared" si="9"/>
        <v>vis</v>
      </c>
      <c r="E67" s="60">
        <f>VLOOKUP(C67,Active!C$21:E$972,3,FALSE)</f>
        <v>-2649.9759313397508</v>
      </c>
      <c r="F67" s="6" t="s">
        <v>102</v>
      </c>
      <c r="G67" s="20" t="str">
        <f t="shared" si="10"/>
        <v>33436.376</v>
      </c>
      <c r="H67" s="17">
        <f t="shared" si="11"/>
        <v>-2650</v>
      </c>
      <c r="I67" s="61" t="s">
        <v>143</v>
      </c>
      <c r="J67" s="62" t="s">
        <v>144</v>
      </c>
      <c r="K67" s="61">
        <v>-2650</v>
      </c>
      <c r="L67" s="61" t="s">
        <v>145</v>
      </c>
      <c r="M67" s="62" t="s">
        <v>109</v>
      </c>
      <c r="N67" s="62"/>
      <c r="O67" s="63" t="s">
        <v>121</v>
      </c>
      <c r="P67" s="63" t="s">
        <v>122</v>
      </c>
    </row>
    <row r="68" spans="1:16" ht="12.75" customHeight="1" thickBot="1">
      <c r="A68" s="17" t="str">
        <f t="shared" si="6"/>
        <v> CLVO 39.47 </v>
      </c>
      <c r="B68" s="6" t="str">
        <f t="shared" si="7"/>
        <v>I</v>
      </c>
      <c r="C68" s="17">
        <f t="shared" si="8"/>
        <v>33453.404000000002</v>
      </c>
      <c r="D68" s="20" t="str">
        <f t="shared" si="9"/>
        <v>vis</v>
      </c>
      <c r="E68" s="60">
        <f>VLOOKUP(C68,Active!C$21:E$972,3,FALSE)</f>
        <v>-2629.9836802742652</v>
      </c>
      <c r="F68" s="6" t="s">
        <v>102</v>
      </c>
      <c r="G68" s="20" t="str">
        <f t="shared" si="10"/>
        <v>33453.404</v>
      </c>
      <c r="H68" s="17">
        <f t="shared" si="11"/>
        <v>-2630</v>
      </c>
      <c r="I68" s="61" t="s">
        <v>146</v>
      </c>
      <c r="J68" s="62" t="s">
        <v>147</v>
      </c>
      <c r="K68" s="61">
        <v>-2630</v>
      </c>
      <c r="L68" s="61" t="s">
        <v>148</v>
      </c>
      <c r="M68" s="62" t="s">
        <v>109</v>
      </c>
      <c r="N68" s="62"/>
      <c r="O68" s="63" t="s">
        <v>121</v>
      </c>
      <c r="P68" s="63" t="s">
        <v>122</v>
      </c>
    </row>
    <row r="69" spans="1:16" ht="12.75" customHeight="1" thickBot="1">
      <c r="A69" s="17" t="str">
        <f t="shared" si="6"/>
        <v> PZ 8.282 </v>
      </c>
      <c r="B69" s="6" t="str">
        <f t="shared" si="7"/>
        <v>I</v>
      </c>
      <c r="C69" s="17">
        <f t="shared" si="8"/>
        <v>33470.398999999998</v>
      </c>
      <c r="D69" s="20" t="str">
        <f t="shared" si="9"/>
        <v>vis</v>
      </c>
      <c r="E69" s="60">
        <f>VLOOKUP(C69,Active!C$21:E$972,3,FALSE)</f>
        <v>-2610.0301738814001</v>
      </c>
      <c r="F69" s="6" t="s">
        <v>102</v>
      </c>
      <c r="G69" s="20" t="str">
        <f t="shared" si="10"/>
        <v>33470.399</v>
      </c>
      <c r="H69" s="17">
        <f t="shared" si="11"/>
        <v>-2610</v>
      </c>
      <c r="I69" s="61" t="s">
        <v>149</v>
      </c>
      <c r="J69" s="62" t="s">
        <v>150</v>
      </c>
      <c r="K69" s="61">
        <v>-2610</v>
      </c>
      <c r="L69" s="61" t="s">
        <v>133</v>
      </c>
      <c r="M69" s="62" t="s">
        <v>109</v>
      </c>
      <c r="N69" s="62"/>
      <c r="O69" s="63" t="s">
        <v>151</v>
      </c>
      <c r="P69" s="63" t="s">
        <v>152</v>
      </c>
    </row>
    <row r="70" spans="1:16" ht="12.75" customHeight="1" thickBot="1">
      <c r="A70" s="17" t="str">
        <f t="shared" si="6"/>
        <v> PZ 8.282 </v>
      </c>
      <c r="B70" s="6" t="str">
        <f t="shared" si="7"/>
        <v>I</v>
      </c>
      <c r="C70" s="17">
        <f t="shared" si="8"/>
        <v>33499.375999999997</v>
      </c>
      <c r="D70" s="20" t="str">
        <f t="shared" si="9"/>
        <v>vis</v>
      </c>
      <c r="E70" s="60">
        <f>VLOOKUP(C70,Active!C$21:E$972,3,FALSE)</f>
        <v>-2576.0088290890376</v>
      </c>
      <c r="F70" s="6" t="s">
        <v>102</v>
      </c>
      <c r="G70" s="20" t="str">
        <f t="shared" si="10"/>
        <v>33499.376</v>
      </c>
      <c r="H70" s="17">
        <f t="shared" si="11"/>
        <v>-2576</v>
      </c>
      <c r="I70" s="61" t="s">
        <v>153</v>
      </c>
      <c r="J70" s="62" t="s">
        <v>154</v>
      </c>
      <c r="K70" s="61">
        <v>-2576</v>
      </c>
      <c r="L70" s="61" t="s">
        <v>155</v>
      </c>
      <c r="M70" s="62" t="s">
        <v>109</v>
      </c>
      <c r="N70" s="62"/>
      <c r="O70" s="63" t="s">
        <v>151</v>
      </c>
      <c r="P70" s="63" t="s">
        <v>152</v>
      </c>
    </row>
    <row r="71" spans="1:16" ht="12.75" customHeight="1" thickBot="1">
      <c r="A71" s="17" t="str">
        <f t="shared" si="6"/>
        <v> PZ 8.282 </v>
      </c>
      <c r="B71" s="6" t="str">
        <f t="shared" si="7"/>
        <v>I</v>
      </c>
      <c r="C71" s="17">
        <f t="shared" si="8"/>
        <v>33516.464</v>
      </c>
      <c r="D71" s="20" t="str">
        <f t="shared" si="9"/>
        <v>vis</v>
      </c>
      <c r="E71" s="60">
        <f>VLOOKUP(C71,Active!C$21:E$972,3,FALSE)</f>
        <v>-2555.9461331642683</v>
      </c>
      <c r="F71" s="6" t="s">
        <v>102</v>
      </c>
      <c r="G71" s="20" t="str">
        <f t="shared" si="10"/>
        <v>33516.464</v>
      </c>
      <c r="H71" s="17">
        <f t="shared" si="11"/>
        <v>-2556</v>
      </c>
      <c r="I71" s="61" t="s">
        <v>156</v>
      </c>
      <c r="J71" s="62" t="s">
        <v>157</v>
      </c>
      <c r="K71" s="61">
        <v>-2556</v>
      </c>
      <c r="L71" s="61" t="s">
        <v>158</v>
      </c>
      <c r="M71" s="62" t="s">
        <v>109</v>
      </c>
      <c r="N71" s="62"/>
      <c r="O71" s="63" t="s">
        <v>151</v>
      </c>
      <c r="P71" s="63" t="s">
        <v>152</v>
      </c>
    </row>
    <row r="72" spans="1:16" ht="12.75" customHeight="1" thickBot="1">
      <c r="A72" s="17" t="str">
        <f t="shared" si="6"/>
        <v> PZ 8.282 </v>
      </c>
      <c r="B72" s="6" t="str">
        <f t="shared" si="7"/>
        <v>I</v>
      </c>
      <c r="C72" s="17">
        <f t="shared" si="8"/>
        <v>33545.364000000001</v>
      </c>
      <c r="D72" s="20" t="str">
        <f t="shared" si="9"/>
        <v>vis</v>
      </c>
      <c r="E72" s="60">
        <f>VLOOKUP(C72,Active!C$21:E$972,3,FALSE)</f>
        <v>-2522.015192607987</v>
      </c>
      <c r="F72" s="6" t="s">
        <v>102</v>
      </c>
      <c r="G72" s="20" t="str">
        <f t="shared" si="10"/>
        <v>33545.364</v>
      </c>
      <c r="H72" s="17">
        <f t="shared" si="11"/>
        <v>-2522</v>
      </c>
      <c r="I72" s="61" t="s">
        <v>159</v>
      </c>
      <c r="J72" s="62" t="s">
        <v>160</v>
      </c>
      <c r="K72" s="61">
        <v>-2522</v>
      </c>
      <c r="L72" s="61" t="s">
        <v>161</v>
      </c>
      <c r="M72" s="62" t="s">
        <v>109</v>
      </c>
      <c r="N72" s="62"/>
      <c r="O72" s="63" t="s">
        <v>151</v>
      </c>
      <c r="P72" s="63" t="s">
        <v>152</v>
      </c>
    </row>
    <row r="73" spans="1:16" ht="12.75" customHeight="1" thickBot="1">
      <c r="A73" s="17" t="str">
        <f t="shared" si="6"/>
        <v> CLVO 39.47 </v>
      </c>
      <c r="B73" s="6" t="str">
        <f t="shared" si="7"/>
        <v>I</v>
      </c>
      <c r="C73" s="17">
        <f t="shared" si="8"/>
        <v>33557.281000000003</v>
      </c>
      <c r="D73" s="20" t="str">
        <f t="shared" si="9"/>
        <v>vis</v>
      </c>
      <c r="E73" s="60">
        <f>VLOOKUP(C73,Active!C$21:E$972,3,FALSE)</f>
        <v>-2508.02366947272</v>
      </c>
      <c r="F73" s="6" t="s">
        <v>102</v>
      </c>
      <c r="G73" s="20" t="str">
        <f t="shared" si="10"/>
        <v>33557.281</v>
      </c>
      <c r="H73" s="17">
        <f t="shared" si="11"/>
        <v>-2508</v>
      </c>
      <c r="I73" s="61" t="s">
        <v>162</v>
      </c>
      <c r="J73" s="62" t="s">
        <v>163</v>
      </c>
      <c r="K73" s="61">
        <v>-2508</v>
      </c>
      <c r="L73" s="61" t="s">
        <v>164</v>
      </c>
      <c r="M73" s="62" t="s">
        <v>109</v>
      </c>
      <c r="N73" s="62"/>
      <c r="O73" s="63" t="s">
        <v>121</v>
      </c>
      <c r="P73" s="63" t="s">
        <v>122</v>
      </c>
    </row>
    <row r="74" spans="1:16" ht="12.75" customHeight="1" thickBot="1">
      <c r="A74" s="17" t="str">
        <f t="shared" si="6"/>
        <v> PZ 9.161 </v>
      </c>
      <c r="B74" s="6" t="str">
        <f t="shared" si="7"/>
        <v>I</v>
      </c>
      <c r="C74" s="17">
        <f t="shared" si="8"/>
        <v>33768.49</v>
      </c>
      <c r="D74" s="20" t="str">
        <f t="shared" si="9"/>
        <v>vis</v>
      </c>
      <c r="E74" s="60">
        <f>VLOOKUP(C74,Active!C$21:E$972,3,FALSE)</f>
        <v>-2260.0471980557272</v>
      </c>
      <c r="F74" s="6" t="s">
        <v>102</v>
      </c>
      <c r="G74" s="20" t="str">
        <f t="shared" si="10"/>
        <v>33768.49</v>
      </c>
      <c r="H74" s="17">
        <f t="shared" si="11"/>
        <v>-2260</v>
      </c>
      <c r="I74" s="61" t="s">
        <v>165</v>
      </c>
      <c r="J74" s="62" t="s">
        <v>166</v>
      </c>
      <c r="K74" s="61">
        <v>-2260</v>
      </c>
      <c r="L74" s="61" t="s">
        <v>167</v>
      </c>
      <c r="M74" s="62" t="s">
        <v>109</v>
      </c>
      <c r="N74" s="62"/>
      <c r="O74" s="63" t="s">
        <v>168</v>
      </c>
      <c r="P74" s="63" t="s">
        <v>169</v>
      </c>
    </row>
    <row r="75" spans="1:16" ht="12.75" customHeight="1" thickBot="1">
      <c r="A75" s="17" t="str">
        <f t="shared" ref="A75:A106" si="12">P75</f>
        <v> PZ 9.161 </v>
      </c>
      <c r="B75" s="6" t="str">
        <f t="shared" ref="B75:B106" si="13">IF(H75=INT(H75),"I","II")</f>
        <v>I</v>
      </c>
      <c r="C75" s="17">
        <f t="shared" ref="C75:C106" si="14">1*G75</f>
        <v>33780.46</v>
      </c>
      <c r="D75" s="20" t="str">
        <f t="shared" ref="D75:D106" si="15">VLOOKUP(F75,I$1:J$5,2,FALSE)</f>
        <v>vis</v>
      </c>
      <c r="E75" s="60">
        <f>VLOOKUP(C75,Active!C$21:E$972,3,FALSE)</f>
        <v>-2245.9934486280899</v>
      </c>
      <c r="F75" s="6" t="s">
        <v>102</v>
      </c>
      <c r="G75" s="20" t="str">
        <f t="shared" ref="G75:G106" si="16">MID(I75,3,LEN(I75)-3)</f>
        <v>33780.46</v>
      </c>
      <c r="H75" s="17">
        <f t="shared" ref="H75:H106" si="17">1*K75</f>
        <v>-2246</v>
      </c>
      <c r="I75" s="61" t="s">
        <v>170</v>
      </c>
      <c r="J75" s="62" t="s">
        <v>171</v>
      </c>
      <c r="K75" s="61">
        <v>-2246</v>
      </c>
      <c r="L75" s="61" t="s">
        <v>172</v>
      </c>
      <c r="M75" s="62" t="s">
        <v>109</v>
      </c>
      <c r="N75" s="62"/>
      <c r="O75" s="63" t="s">
        <v>168</v>
      </c>
      <c r="P75" s="63" t="s">
        <v>169</v>
      </c>
    </row>
    <row r="76" spans="1:16" ht="12.75" customHeight="1" thickBot="1">
      <c r="A76" s="17" t="str">
        <f t="shared" si="12"/>
        <v> CLVO 39.47 </v>
      </c>
      <c r="B76" s="6" t="str">
        <f t="shared" si="13"/>
        <v>I</v>
      </c>
      <c r="C76" s="17">
        <f t="shared" si="14"/>
        <v>33792.392</v>
      </c>
      <c r="D76" s="20" t="str">
        <f t="shared" si="15"/>
        <v>vis</v>
      </c>
      <c r="E76" s="60">
        <f>VLOOKUP(C76,Active!C$21:E$972,3,FALSE)</f>
        <v>-2231.9843142780019</v>
      </c>
      <c r="F76" s="6" t="s">
        <v>102</v>
      </c>
      <c r="G76" s="20" t="str">
        <f t="shared" si="16"/>
        <v>33792.392</v>
      </c>
      <c r="H76" s="17">
        <f t="shared" si="17"/>
        <v>-2232</v>
      </c>
      <c r="I76" s="61" t="s">
        <v>173</v>
      </c>
      <c r="J76" s="62" t="s">
        <v>174</v>
      </c>
      <c r="K76" s="61">
        <v>-2232</v>
      </c>
      <c r="L76" s="61" t="s">
        <v>175</v>
      </c>
      <c r="M76" s="62" t="s">
        <v>109</v>
      </c>
      <c r="N76" s="62"/>
      <c r="O76" s="63" t="s">
        <v>121</v>
      </c>
      <c r="P76" s="63" t="s">
        <v>122</v>
      </c>
    </row>
    <row r="77" spans="1:16" ht="12.75" customHeight="1" thickBot="1">
      <c r="A77" s="17" t="str">
        <f t="shared" si="12"/>
        <v> HABZ 8 </v>
      </c>
      <c r="B77" s="6" t="str">
        <f t="shared" si="13"/>
        <v>I</v>
      </c>
      <c r="C77" s="17">
        <f t="shared" si="14"/>
        <v>33797.527000000002</v>
      </c>
      <c r="D77" s="20" t="str">
        <f t="shared" si="15"/>
        <v>vis</v>
      </c>
      <c r="E77" s="60">
        <f>VLOOKUP(C77,Active!C$21:E$972,3,FALSE)</f>
        <v>-2225.9554084040724</v>
      </c>
      <c r="F77" s="6" t="s">
        <v>102</v>
      </c>
      <c r="G77" s="20" t="str">
        <f t="shared" si="16"/>
        <v>33797.527</v>
      </c>
      <c r="H77" s="17">
        <f t="shared" si="17"/>
        <v>-2226</v>
      </c>
      <c r="I77" s="61" t="s">
        <v>176</v>
      </c>
      <c r="J77" s="62" t="s">
        <v>177</v>
      </c>
      <c r="K77" s="61">
        <v>-2226</v>
      </c>
      <c r="L77" s="61" t="s">
        <v>178</v>
      </c>
      <c r="M77" s="62" t="s">
        <v>109</v>
      </c>
      <c r="N77" s="62"/>
      <c r="O77" s="63" t="s">
        <v>110</v>
      </c>
      <c r="P77" s="63" t="s">
        <v>111</v>
      </c>
    </row>
    <row r="78" spans="1:16" ht="12.75" customHeight="1" thickBot="1">
      <c r="A78" s="17" t="str">
        <f t="shared" si="12"/>
        <v> PZ 9.161 </v>
      </c>
      <c r="B78" s="6" t="str">
        <f t="shared" si="13"/>
        <v>I</v>
      </c>
      <c r="C78" s="17">
        <f t="shared" si="14"/>
        <v>33821.370000000003</v>
      </c>
      <c r="D78" s="20" t="str">
        <f t="shared" si="15"/>
        <v>vis</v>
      </c>
      <c r="E78" s="60">
        <f>VLOOKUP(C78,Active!C$21:E$972,3,FALSE)</f>
        <v>-2197.9617954046466</v>
      </c>
      <c r="F78" s="6" t="s">
        <v>102</v>
      </c>
      <c r="G78" s="20" t="str">
        <f t="shared" si="16"/>
        <v>33821.37</v>
      </c>
      <c r="H78" s="17">
        <f t="shared" si="17"/>
        <v>-2198</v>
      </c>
      <c r="I78" s="61" t="s">
        <v>179</v>
      </c>
      <c r="J78" s="62" t="s">
        <v>180</v>
      </c>
      <c r="K78" s="61">
        <v>-2198</v>
      </c>
      <c r="L78" s="61" t="s">
        <v>181</v>
      </c>
      <c r="M78" s="62" t="s">
        <v>109</v>
      </c>
      <c r="N78" s="62"/>
      <c r="O78" s="63" t="s">
        <v>168</v>
      </c>
      <c r="P78" s="63" t="s">
        <v>169</v>
      </c>
    </row>
    <row r="79" spans="1:16" ht="12.75" customHeight="1" thickBot="1">
      <c r="A79" s="17" t="str">
        <f t="shared" si="12"/>
        <v> PZ 9.161 </v>
      </c>
      <c r="B79" s="6" t="str">
        <f t="shared" si="13"/>
        <v>I</v>
      </c>
      <c r="C79" s="17">
        <f t="shared" si="14"/>
        <v>33826.410000000003</v>
      </c>
      <c r="D79" s="20" t="str">
        <f t="shared" si="15"/>
        <v>vis</v>
      </c>
      <c r="E79" s="60">
        <f>VLOOKUP(C79,Active!C$21:E$972,3,FALSE)</f>
        <v>-2192.0444272245886</v>
      </c>
      <c r="F79" s="6" t="s">
        <v>102</v>
      </c>
      <c r="G79" s="20" t="str">
        <f t="shared" si="16"/>
        <v>33826.41</v>
      </c>
      <c r="H79" s="17">
        <f t="shared" si="17"/>
        <v>-2192</v>
      </c>
      <c r="I79" s="61" t="s">
        <v>182</v>
      </c>
      <c r="J79" s="62" t="s">
        <v>183</v>
      </c>
      <c r="K79" s="61">
        <v>-2192</v>
      </c>
      <c r="L79" s="61" t="s">
        <v>167</v>
      </c>
      <c r="M79" s="62" t="s">
        <v>109</v>
      </c>
      <c r="N79" s="62"/>
      <c r="O79" s="63" t="s">
        <v>168</v>
      </c>
      <c r="P79" s="63" t="s">
        <v>169</v>
      </c>
    </row>
    <row r="80" spans="1:16" ht="12.75" customHeight="1" thickBot="1">
      <c r="A80" s="17" t="str">
        <f t="shared" si="12"/>
        <v> PZ 9.161 </v>
      </c>
      <c r="B80" s="6" t="str">
        <f t="shared" si="13"/>
        <v>I</v>
      </c>
      <c r="C80" s="17">
        <f t="shared" si="14"/>
        <v>33832.39</v>
      </c>
      <c r="D80" s="20" t="str">
        <f t="shared" si="15"/>
        <v>vis</v>
      </c>
      <c r="E80" s="60">
        <f>VLOOKUP(C80,Active!C$21:E$972,3,FALSE)</f>
        <v>-2185.0234229157163</v>
      </c>
      <c r="F80" s="6" t="s">
        <v>102</v>
      </c>
      <c r="G80" s="20" t="str">
        <f t="shared" si="16"/>
        <v>33832.39</v>
      </c>
      <c r="H80" s="17">
        <f t="shared" si="17"/>
        <v>-2185</v>
      </c>
      <c r="I80" s="61" t="s">
        <v>184</v>
      </c>
      <c r="J80" s="62" t="s">
        <v>185</v>
      </c>
      <c r="K80" s="61">
        <v>-2185</v>
      </c>
      <c r="L80" s="61" t="s">
        <v>186</v>
      </c>
      <c r="M80" s="62" t="s">
        <v>109</v>
      </c>
      <c r="N80" s="62"/>
      <c r="O80" s="63" t="s">
        <v>168</v>
      </c>
      <c r="P80" s="63" t="s">
        <v>169</v>
      </c>
    </row>
    <row r="81" spans="1:16" ht="12.75" customHeight="1" thickBot="1">
      <c r="A81" s="17" t="str">
        <f t="shared" si="12"/>
        <v> CLVO 39.47 </v>
      </c>
      <c r="B81" s="6" t="str">
        <f t="shared" si="13"/>
        <v>I</v>
      </c>
      <c r="C81" s="17">
        <f t="shared" si="14"/>
        <v>33843.481</v>
      </c>
      <c r="D81" s="20" t="str">
        <f t="shared" si="15"/>
        <v>vis</v>
      </c>
      <c r="E81" s="60">
        <f>VLOOKUP(C81,Active!C$21:E$972,3,FALSE)</f>
        <v>-2172.0016906766259</v>
      </c>
      <c r="F81" s="6" t="s">
        <v>102</v>
      </c>
      <c r="G81" s="20" t="str">
        <f t="shared" si="16"/>
        <v>33843.481</v>
      </c>
      <c r="H81" s="17">
        <f t="shared" si="17"/>
        <v>-2172</v>
      </c>
      <c r="I81" s="61" t="s">
        <v>187</v>
      </c>
      <c r="J81" s="62" t="s">
        <v>188</v>
      </c>
      <c r="K81" s="61">
        <v>-2172</v>
      </c>
      <c r="L81" s="61" t="s">
        <v>189</v>
      </c>
      <c r="M81" s="62" t="s">
        <v>109</v>
      </c>
      <c r="N81" s="62"/>
      <c r="O81" s="63" t="s">
        <v>121</v>
      </c>
      <c r="P81" s="63" t="s">
        <v>122</v>
      </c>
    </row>
    <row r="82" spans="1:16" ht="12.75" customHeight="1" thickBot="1">
      <c r="A82" s="17" t="str">
        <f t="shared" si="12"/>
        <v> PZ 9.161 </v>
      </c>
      <c r="B82" s="6" t="str">
        <f t="shared" si="13"/>
        <v>I</v>
      </c>
      <c r="C82" s="17">
        <f t="shared" si="14"/>
        <v>33860.51</v>
      </c>
      <c r="D82" s="20" t="str">
        <f t="shared" si="15"/>
        <v>vis</v>
      </c>
      <c r="E82" s="60">
        <f>VLOOKUP(C82,Active!C$21:E$972,3,FALSE)</f>
        <v>-2152.0082655301567</v>
      </c>
      <c r="F82" s="6" t="s">
        <v>102</v>
      </c>
      <c r="G82" s="20" t="str">
        <f t="shared" si="16"/>
        <v>33860.51</v>
      </c>
      <c r="H82" s="17">
        <f t="shared" si="17"/>
        <v>-2152</v>
      </c>
      <c r="I82" s="61" t="s">
        <v>190</v>
      </c>
      <c r="J82" s="62" t="s">
        <v>191</v>
      </c>
      <c r="K82" s="61">
        <v>-2152</v>
      </c>
      <c r="L82" s="61" t="s">
        <v>192</v>
      </c>
      <c r="M82" s="62" t="s">
        <v>109</v>
      </c>
      <c r="N82" s="62"/>
      <c r="O82" s="63" t="s">
        <v>168</v>
      </c>
      <c r="P82" s="63" t="s">
        <v>169</v>
      </c>
    </row>
    <row r="83" spans="1:16" ht="12.75" customHeight="1" thickBot="1">
      <c r="A83" s="17" t="str">
        <f t="shared" si="12"/>
        <v> PZ 9.161 </v>
      </c>
      <c r="B83" s="6" t="str">
        <f t="shared" si="13"/>
        <v>I</v>
      </c>
      <c r="C83" s="17">
        <f t="shared" si="14"/>
        <v>33861.379999999997</v>
      </c>
      <c r="D83" s="20" t="str">
        <f t="shared" si="15"/>
        <v>vis</v>
      </c>
      <c r="E83" s="60">
        <f>VLOOKUP(C83,Active!C$21:E$972,3,FALSE)</f>
        <v>-2150.9868150705092</v>
      </c>
      <c r="F83" s="6" t="s">
        <v>102</v>
      </c>
      <c r="G83" s="20" t="str">
        <f t="shared" si="16"/>
        <v>33861.38</v>
      </c>
      <c r="H83" s="17">
        <f t="shared" si="17"/>
        <v>-2151</v>
      </c>
      <c r="I83" s="61" t="s">
        <v>193</v>
      </c>
      <c r="J83" s="62" t="s">
        <v>194</v>
      </c>
      <c r="K83" s="61">
        <v>-2151</v>
      </c>
      <c r="L83" s="61" t="s">
        <v>172</v>
      </c>
      <c r="M83" s="62" t="s">
        <v>109</v>
      </c>
      <c r="N83" s="62"/>
      <c r="O83" s="63" t="s">
        <v>168</v>
      </c>
      <c r="P83" s="63" t="s">
        <v>169</v>
      </c>
    </row>
    <row r="84" spans="1:16" ht="12.75" customHeight="1" thickBot="1">
      <c r="A84" s="17" t="str">
        <f t="shared" si="12"/>
        <v> PZ 9.161 </v>
      </c>
      <c r="B84" s="6" t="str">
        <f t="shared" si="13"/>
        <v>I</v>
      </c>
      <c r="C84" s="17">
        <f t="shared" si="14"/>
        <v>33867.35</v>
      </c>
      <c r="D84" s="20" t="str">
        <f t="shared" si="15"/>
        <v>vis</v>
      </c>
      <c r="E84" s="60">
        <f>VLOOKUP(C84,Active!C$21:E$972,3,FALSE)</f>
        <v>-2143.9775515715119</v>
      </c>
      <c r="F84" s="6" t="s">
        <v>102</v>
      </c>
      <c r="G84" s="20" t="str">
        <f t="shared" si="16"/>
        <v>33867.35</v>
      </c>
      <c r="H84" s="17">
        <f t="shared" si="17"/>
        <v>-2144</v>
      </c>
      <c r="I84" s="61" t="s">
        <v>195</v>
      </c>
      <c r="J84" s="62" t="s">
        <v>196</v>
      </c>
      <c r="K84" s="61">
        <v>-2144</v>
      </c>
      <c r="L84" s="61" t="s">
        <v>197</v>
      </c>
      <c r="M84" s="62" t="s">
        <v>109</v>
      </c>
      <c r="N84" s="62"/>
      <c r="O84" s="63" t="s">
        <v>168</v>
      </c>
      <c r="P84" s="63" t="s">
        <v>169</v>
      </c>
    </row>
    <row r="85" spans="1:16" ht="12.75" customHeight="1" thickBot="1">
      <c r="A85" s="17" t="str">
        <f t="shared" si="12"/>
        <v> PZ 9.161 </v>
      </c>
      <c r="B85" s="6" t="str">
        <f t="shared" si="13"/>
        <v>I</v>
      </c>
      <c r="C85" s="17">
        <f t="shared" si="14"/>
        <v>33884.33</v>
      </c>
      <c r="D85" s="20" t="str">
        <f t="shared" si="15"/>
        <v>vis</v>
      </c>
      <c r="E85" s="60">
        <f>VLOOKUP(C85,Active!C$21:E$972,3,FALSE)</f>
        <v>-2124.0416563934587</v>
      </c>
      <c r="F85" s="6" t="s">
        <v>102</v>
      </c>
      <c r="G85" s="20" t="str">
        <f t="shared" si="16"/>
        <v>33884.33</v>
      </c>
      <c r="H85" s="17">
        <f t="shared" si="17"/>
        <v>-2124</v>
      </c>
      <c r="I85" s="61" t="s">
        <v>198</v>
      </c>
      <c r="J85" s="62" t="s">
        <v>199</v>
      </c>
      <c r="K85" s="61">
        <v>-2124</v>
      </c>
      <c r="L85" s="61" t="s">
        <v>167</v>
      </c>
      <c r="M85" s="62" t="s">
        <v>109</v>
      </c>
      <c r="N85" s="62"/>
      <c r="O85" s="63" t="s">
        <v>168</v>
      </c>
      <c r="P85" s="63" t="s">
        <v>169</v>
      </c>
    </row>
    <row r="86" spans="1:16" ht="12.75" customHeight="1" thickBot="1">
      <c r="A86" s="17" t="str">
        <f t="shared" si="12"/>
        <v> CLVO 39.47 </v>
      </c>
      <c r="B86" s="6" t="str">
        <f t="shared" si="13"/>
        <v>I</v>
      </c>
      <c r="C86" s="17">
        <f t="shared" si="14"/>
        <v>33890.328000000001</v>
      </c>
      <c r="D86" s="20" t="str">
        <f t="shared" si="15"/>
        <v>vis</v>
      </c>
      <c r="E86" s="60">
        <f>VLOOKUP(C86,Active!C$21:E$972,3,FALSE)</f>
        <v>-2116.9995186267961</v>
      </c>
      <c r="F86" s="6" t="s">
        <v>102</v>
      </c>
      <c r="G86" s="20" t="str">
        <f t="shared" si="16"/>
        <v>33890.328</v>
      </c>
      <c r="H86" s="17">
        <f t="shared" si="17"/>
        <v>-2117</v>
      </c>
      <c r="I86" s="61" t="s">
        <v>200</v>
      </c>
      <c r="J86" s="62" t="s">
        <v>201</v>
      </c>
      <c r="K86" s="61">
        <v>-2117</v>
      </c>
      <c r="L86" s="61" t="s">
        <v>202</v>
      </c>
      <c r="M86" s="62" t="s">
        <v>109</v>
      </c>
      <c r="N86" s="62"/>
      <c r="O86" s="63" t="s">
        <v>121</v>
      </c>
      <c r="P86" s="63" t="s">
        <v>122</v>
      </c>
    </row>
    <row r="87" spans="1:16" ht="12.75" customHeight="1" thickBot="1">
      <c r="A87" s="17" t="str">
        <f t="shared" si="12"/>
        <v> PZ 9.161 </v>
      </c>
      <c r="B87" s="6" t="str">
        <f t="shared" si="13"/>
        <v>I</v>
      </c>
      <c r="C87" s="17">
        <f t="shared" si="14"/>
        <v>33901.360000000001</v>
      </c>
      <c r="D87" s="20" t="str">
        <f t="shared" si="15"/>
        <v>vis</v>
      </c>
      <c r="E87" s="60">
        <f>VLOOKUP(C87,Active!C$21:E$972,3,FALSE)</f>
        <v>-2104.0470571660053</v>
      </c>
      <c r="F87" s="6" t="s">
        <v>102</v>
      </c>
      <c r="G87" s="20" t="str">
        <f t="shared" si="16"/>
        <v>33901.36</v>
      </c>
      <c r="H87" s="17">
        <f t="shared" si="17"/>
        <v>-2104</v>
      </c>
      <c r="I87" s="61" t="s">
        <v>203</v>
      </c>
      <c r="J87" s="62" t="s">
        <v>204</v>
      </c>
      <c r="K87" s="61">
        <v>-2104</v>
      </c>
      <c r="L87" s="61" t="s">
        <v>167</v>
      </c>
      <c r="M87" s="62" t="s">
        <v>109</v>
      </c>
      <c r="N87" s="62"/>
      <c r="O87" s="63" t="s">
        <v>168</v>
      </c>
      <c r="P87" s="63" t="s">
        <v>169</v>
      </c>
    </row>
    <row r="88" spans="1:16" ht="12.75" customHeight="1" thickBot="1">
      <c r="A88" s="17" t="str">
        <f t="shared" si="12"/>
        <v> PZ 9.161 </v>
      </c>
      <c r="B88" s="6" t="str">
        <f t="shared" si="13"/>
        <v>I</v>
      </c>
      <c r="C88" s="17">
        <f t="shared" si="14"/>
        <v>33902.28</v>
      </c>
      <c r="D88" s="20" t="str">
        <f t="shared" si="15"/>
        <v>vis</v>
      </c>
      <c r="E88" s="60">
        <f>VLOOKUP(C88,Active!C$21:E$972,3,FALSE)</f>
        <v>-2102.9669026569495</v>
      </c>
      <c r="F88" s="6" t="s">
        <v>102</v>
      </c>
      <c r="G88" s="20" t="str">
        <f t="shared" si="16"/>
        <v>33902.28</v>
      </c>
      <c r="H88" s="17">
        <f t="shared" si="17"/>
        <v>-2103</v>
      </c>
      <c r="I88" s="61" t="s">
        <v>205</v>
      </c>
      <c r="J88" s="62" t="s">
        <v>206</v>
      </c>
      <c r="K88" s="61">
        <v>-2103</v>
      </c>
      <c r="L88" s="61" t="s">
        <v>181</v>
      </c>
      <c r="M88" s="62" t="s">
        <v>109</v>
      </c>
      <c r="N88" s="62"/>
      <c r="O88" s="63" t="s">
        <v>168</v>
      </c>
      <c r="P88" s="63" t="s">
        <v>169</v>
      </c>
    </row>
    <row r="89" spans="1:16" ht="12.75" customHeight="1" thickBot="1">
      <c r="A89" s="17" t="str">
        <f t="shared" si="12"/>
        <v> PZ 9.161 </v>
      </c>
      <c r="B89" s="6" t="str">
        <f t="shared" si="13"/>
        <v>I</v>
      </c>
      <c r="C89" s="17">
        <f t="shared" si="14"/>
        <v>33948.22</v>
      </c>
      <c r="D89" s="20" t="str">
        <f t="shared" si="15"/>
        <v>vis</v>
      </c>
      <c r="E89" s="60">
        <f>VLOOKUP(C89,Active!C$21:E$972,3,FALSE)</f>
        <v>-2049.0296220633313</v>
      </c>
      <c r="F89" s="6" t="s">
        <v>102</v>
      </c>
      <c r="G89" s="20" t="str">
        <f t="shared" si="16"/>
        <v>33948.22</v>
      </c>
      <c r="H89" s="17">
        <f t="shared" si="17"/>
        <v>-2049</v>
      </c>
      <c r="I89" s="61" t="s">
        <v>207</v>
      </c>
      <c r="J89" s="62" t="s">
        <v>208</v>
      </c>
      <c r="K89" s="61">
        <v>-2049</v>
      </c>
      <c r="L89" s="61" t="s">
        <v>209</v>
      </c>
      <c r="M89" s="62" t="s">
        <v>109</v>
      </c>
      <c r="N89" s="62"/>
      <c r="O89" s="63" t="s">
        <v>168</v>
      </c>
      <c r="P89" s="63" t="s">
        <v>169</v>
      </c>
    </row>
    <row r="90" spans="1:16" ht="12.75" customHeight="1" thickBot="1">
      <c r="A90" s="17" t="str">
        <f t="shared" si="12"/>
        <v> CLVO 39.47 </v>
      </c>
      <c r="B90" s="6" t="str">
        <f t="shared" si="13"/>
        <v>I</v>
      </c>
      <c r="C90" s="17">
        <f t="shared" si="14"/>
        <v>34194.417000000001</v>
      </c>
      <c r="D90" s="20" t="str">
        <f t="shared" si="15"/>
        <v>vis</v>
      </c>
      <c r="E90" s="60">
        <f>VLOOKUP(C90,Active!C$21:E$972,3,FALSE)</f>
        <v>-1759.9744050344605</v>
      </c>
      <c r="F90" s="6" t="s">
        <v>102</v>
      </c>
      <c r="G90" s="20" t="str">
        <f t="shared" si="16"/>
        <v>34194.417</v>
      </c>
      <c r="H90" s="17">
        <f t="shared" si="17"/>
        <v>-1760</v>
      </c>
      <c r="I90" s="61" t="s">
        <v>210</v>
      </c>
      <c r="J90" s="62" t="s">
        <v>211</v>
      </c>
      <c r="K90" s="61">
        <v>-1760</v>
      </c>
      <c r="L90" s="61" t="s">
        <v>212</v>
      </c>
      <c r="M90" s="62" t="s">
        <v>109</v>
      </c>
      <c r="N90" s="62"/>
      <c r="O90" s="63" t="s">
        <v>121</v>
      </c>
      <c r="P90" s="63" t="s">
        <v>122</v>
      </c>
    </row>
    <row r="91" spans="1:16" ht="12.75" customHeight="1" thickBot="1">
      <c r="A91" s="17" t="str">
        <f t="shared" si="12"/>
        <v> CLVO 39.47 </v>
      </c>
      <c r="B91" s="6" t="str">
        <f t="shared" si="13"/>
        <v>I</v>
      </c>
      <c r="C91" s="17">
        <f t="shared" si="14"/>
        <v>34281.311000000002</v>
      </c>
      <c r="D91" s="20" t="str">
        <f t="shared" si="15"/>
        <v>vis</v>
      </c>
      <c r="E91" s="60">
        <f>VLOOKUP(C91,Active!C$21:E$972,3,FALSE)</f>
        <v>-1657.9538116539288</v>
      </c>
      <c r="F91" s="6" t="s">
        <v>102</v>
      </c>
      <c r="G91" s="20" t="str">
        <f t="shared" si="16"/>
        <v>34281.311</v>
      </c>
      <c r="H91" s="17">
        <f t="shared" si="17"/>
        <v>-1658</v>
      </c>
      <c r="I91" s="61" t="s">
        <v>213</v>
      </c>
      <c r="J91" s="62" t="s">
        <v>214</v>
      </c>
      <c r="K91" s="61">
        <v>-1658</v>
      </c>
      <c r="L91" s="61" t="s">
        <v>215</v>
      </c>
      <c r="M91" s="62" t="s">
        <v>109</v>
      </c>
      <c r="N91" s="62"/>
      <c r="O91" s="63" t="s">
        <v>121</v>
      </c>
      <c r="P91" s="63" t="s">
        <v>122</v>
      </c>
    </row>
    <row r="92" spans="1:16" ht="12.75" customHeight="1" thickBot="1">
      <c r="A92" s="17" t="str">
        <f t="shared" si="12"/>
        <v> CLVO 39.47 </v>
      </c>
      <c r="B92" s="6" t="str">
        <f t="shared" si="13"/>
        <v>I</v>
      </c>
      <c r="C92" s="17">
        <f t="shared" si="14"/>
        <v>34327.300000000003</v>
      </c>
      <c r="D92" s="20" t="str">
        <f t="shared" si="15"/>
        <v>vis</v>
      </c>
      <c r="E92" s="60">
        <f>VLOOKUP(C92,Active!C$21:E$972,3,FALSE)</f>
        <v>-1603.9590010918946</v>
      </c>
      <c r="F92" s="6" t="s">
        <v>102</v>
      </c>
      <c r="G92" s="20" t="str">
        <f t="shared" si="16"/>
        <v>34327.300</v>
      </c>
      <c r="H92" s="17">
        <f t="shared" si="17"/>
        <v>-1604</v>
      </c>
      <c r="I92" s="61" t="s">
        <v>216</v>
      </c>
      <c r="J92" s="62" t="s">
        <v>217</v>
      </c>
      <c r="K92" s="61">
        <v>-1604</v>
      </c>
      <c r="L92" s="61" t="s">
        <v>218</v>
      </c>
      <c r="M92" s="62" t="s">
        <v>109</v>
      </c>
      <c r="N92" s="62"/>
      <c r="O92" s="63" t="s">
        <v>121</v>
      </c>
      <c r="P92" s="63" t="s">
        <v>122</v>
      </c>
    </row>
    <row r="93" spans="1:16" ht="12.75" customHeight="1" thickBot="1">
      <c r="A93" s="17" t="str">
        <f t="shared" si="12"/>
        <v> CLVO 39.47 </v>
      </c>
      <c r="B93" s="6" t="str">
        <f t="shared" si="13"/>
        <v>I</v>
      </c>
      <c r="C93" s="17">
        <f t="shared" si="14"/>
        <v>34510.383999999998</v>
      </c>
      <c r="D93" s="20" t="str">
        <f t="shared" si="15"/>
        <v>vis</v>
      </c>
      <c r="E93" s="60">
        <f>VLOOKUP(C93,Active!C$21:E$972,3,FALSE)</f>
        <v>-1389.0035574653989</v>
      </c>
      <c r="F93" s="6" t="s">
        <v>102</v>
      </c>
      <c r="G93" s="20" t="str">
        <f t="shared" si="16"/>
        <v>34510.384</v>
      </c>
      <c r="H93" s="17">
        <f t="shared" si="17"/>
        <v>-1389</v>
      </c>
      <c r="I93" s="61" t="s">
        <v>219</v>
      </c>
      <c r="J93" s="62" t="s">
        <v>220</v>
      </c>
      <c r="K93" s="61">
        <v>-1389</v>
      </c>
      <c r="L93" s="61" t="s">
        <v>104</v>
      </c>
      <c r="M93" s="62" t="s">
        <v>109</v>
      </c>
      <c r="N93" s="62"/>
      <c r="O93" s="63" t="s">
        <v>121</v>
      </c>
      <c r="P93" s="63" t="s">
        <v>122</v>
      </c>
    </row>
    <row r="94" spans="1:16" ht="12.75" customHeight="1" thickBot="1">
      <c r="A94" s="17" t="str">
        <f t="shared" si="12"/>
        <v> CLVO 39.47 </v>
      </c>
      <c r="B94" s="6" t="str">
        <f t="shared" si="13"/>
        <v>I</v>
      </c>
      <c r="C94" s="17">
        <f t="shared" si="14"/>
        <v>34527.410000000003</v>
      </c>
      <c r="D94" s="20" t="str">
        <f t="shared" si="15"/>
        <v>vis</v>
      </c>
      <c r="E94" s="60">
        <f>VLOOKUP(C94,Active!C$21:E$972,3,FALSE)</f>
        <v>-1369.0136545618902</v>
      </c>
      <c r="F94" s="6" t="s">
        <v>102</v>
      </c>
      <c r="G94" s="20" t="str">
        <f t="shared" si="16"/>
        <v>34527.410</v>
      </c>
      <c r="H94" s="17">
        <f t="shared" si="17"/>
        <v>-1369</v>
      </c>
      <c r="I94" s="61" t="s">
        <v>221</v>
      </c>
      <c r="J94" s="62" t="s">
        <v>222</v>
      </c>
      <c r="K94" s="61">
        <v>-1369</v>
      </c>
      <c r="L94" s="61" t="s">
        <v>223</v>
      </c>
      <c r="M94" s="62" t="s">
        <v>109</v>
      </c>
      <c r="N94" s="62"/>
      <c r="O94" s="63" t="s">
        <v>121</v>
      </c>
      <c r="P94" s="63" t="s">
        <v>122</v>
      </c>
    </row>
    <row r="95" spans="1:16" ht="12.75" customHeight="1" thickBot="1">
      <c r="A95" s="17" t="str">
        <f t="shared" si="12"/>
        <v> CLVO 39.47 </v>
      </c>
      <c r="B95" s="6" t="str">
        <f t="shared" si="13"/>
        <v>I</v>
      </c>
      <c r="C95" s="17">
        <f t="shared" si="14"/>
        <v>34544.432000000001</v>
      </c>
      <c r="D95" s="20" t="str">
        <f t="shared" si="15"/>
        <v>vis</v>
      </c>
      <c r="E95" s="60">
        <f>VLOOKUP(C95,Active!C$21:E$972,3,FALSE)</f>
        <v>-1349.0284479823438</v>
      </c>
      <c r="F95" s="6" t="s">
        <v>102</v>
      </c>
      <c r="G95" s="20" t="str">
        <f t="shared" si="16"/>
        <v>34544.432</v>
      </c>
      <c r="H95" s="17">
        <f t="shared" si="17"/>
        <v>-1349</v>
      </c>
      <c r="I95" s="61" t="s">
        <v>224</v>
      </c>
      <c r="J95" s="62" t="s">
        <v>225</v>
      </c>
      <c r="K95" s="61">
        <v>-1349</v>
      </c>
      <c r="L95" s="61" t="s">
        <v>226</v>
      </c>
      <c r="M95" s="62" t="s">
        <v>109</v>
      </c>
      <c r="N95" s="62"/>
      <c r="O95" s="63" t="s">
        <v>121</v>
      </c>
      <c r="P95" s="63" t="s">
        <v>122</v>
      </c>
    </row>
    <row r="96" spans="1:16" ht="12.75" customHeight="1" thickBot="1">
      <c r="A96" s="17" t="str">
        <f t="shared" si="12"/>
        <v> CLVO 39.47 </v>
      </c>
      <c r="B96" s="6" t="str">
        <f t="shared" si="13"/>
        <v>I</v>
      </c>
      <c r="C96" s="17">
        <f t="shared" si="14"/>
        <v>34573.415000000001</v>
      </c>
      <c r="D96" s="20" t="str">
        <f t="shared" si="15"/>
        <v>vis</v>
      </c>
      <c r="E96" s="60">
        <f>VLOOKUP(C96,Active!C$21:E$972,3,FALSE)</f>
        <v>-1315.0000587040511</v>
      </c>
      <c r="F96" s="6" t="s">
        <v>102</v>
      </c>
      <c r="G96" s="20" t="str">
        <f t="shared" si="16"/>
        <v>34573.415</v>
      </c>
      <c r="H96" s="17">
        <f t="shared" si="17"/>
        <v>-1315</v>
      </c>
      <c r="I96" s="61" t="s">
        <v>227</v>
      </c>
      <c r="J96" s="62" t="s">
        <v>228</v>
      </c>
      <c r="K96" s="61">
        <v>-1315</v>
      </c>
      <c r="L96" s="61" t="s">
        <v>125</v>
      </c>
      <c r="M96" s="62" t="s">
        <v>109</v>
      </c>
      <c r="N96" s="62"/>
      <c r="O96" s="63" t="s">
        <v>121</v>
      </c>
      <c r="P96" s="63" t="s">
        <v>122</v>
      </c>
    </row>
    <row r="97" spans="1:16" ht="12.75" customHeight="1" thickBot="1">
      <c r="A97" s="17" t="str">
        <f t="shared" si="12"/>
        <v> CLVO 39.47 </v>
      </c>
      <c r="B97" s="6" t="str">
        <f t="shared" si="13"/>
        <v>I</v>
      </c>
      <c r="C97" s="17">
        <f t="shared" si="14"/>
        <v>34637.313000000002</v>
      </c>
      <c r="D97" s="20" t="str">
        <f t="shared" si="15"/>
        <v>vis</v>
      </c>
      <c r="E97" s="60">
        <f>VLOOKUP(C97,Active!C$21:E$972,3,FALSE)</f>
        <v>-1239.9786317260171</v>
      </c>
      <c r="F97" s="6" t="s">
        <v>102</v>
      </c>
      <c r="G97" s="20" t="str">
        <f t="shared" si="16"/>
        <v>34637.313</v>
      </c>
      <c r="H97" s="17">
        <f t="shared" si="17"/>
        <v>-1240</v>
      </c>
      <c r="I97" s="61" t="s">
        <v>229</v>
      </c>
      <c r="J97" s="62" t="s">
        <v>230</v>
      </c>
      <c r="K97" s="61">
        <v>-1240</v>
      </c>
      <c r="L97" s="61" t="s">
        <v>231</v>
      </c>
      <c r="M97" s="62" t="s">
        <v>109</v>
      </c>
      <c r="N97" s="62"/>
      <c r="O97" s="63" t="s">
        <v>121</v>
      </c>
      <c r="P97" s="63" t="s">
        <v>122</v>
      </c>
    </row>
    <row r="98" spans="1:16" ht="12.75" customHeight="1" thickBot="1">
      <c r="A98" s="17" t="str">
        <f t="shared" si="12"/>
        <v> CLVO 39.47 </v>
      </c>
      <c r="B98" s="6" t="str">
        <f t="shared" si="13"/>
        <v>I</v>
      </c>
      <c r="C98" s="17">
        <f t="shared" si="14"/>
        <v>34678.216</v>
      </c>
      <c r="D98" s="20" t="str">
        <f t="shared" si="15"/>
        <v>vis</v>
      </c>
      <c r="E98" s="60">
        <f>VLOOKUP(C98,Active!C$21:E$972,3,FALSE)</f>
        <v>-1191.9551970694963</v>
      </c>
      <c r="F98" s="6" t="s">
        <v>102</v>
      </c>
      <c r="G98" s="20" t="str">
        <f t="shared" si="16"/>
        <v>34678.216</v>
      </c>
      <c r="H98" s="17">
        <f t="shared" si="17"/>
        <v>-1192</v>
      </c>
      <c r="I98" s="61" t="s">
        <v>232</v>
      </c>
      <c r="J98" s="62" t="s">
        <v>233</v>
      </c>
      <c r="K98" s="61">
        <v>-1192</v>
      </c>
      <c r="L98" s="61" t="s">
        <v>178</v>
      </c>
      <c r="M98" s="62" t="s">
        <v>109</v>
      </c>
      <c r="N98" s="62"/>
      <c r="O98" s="63" t="s">
        <v>121</v>
      </c>
      <c r="P98" s="63" t="s">
        <v>122</v>
      </c>
    </row>
    <row r="99" spans="1:16" ht="12.75" customHeight="1" thickBot="1">
      <c r="A99" s="17" t="str">
        <f t="shared" si="12"/>
        <v> CLVO 39.47 </v>
      </c>
      <c r="B99" s="6" t="str">
        <f t="shared" si="13"/>
        <v>I</v>
      </c>
      <c r="C99" s="17">
        <f t="shared" si="14"/>
        <v>34866.411999999997</v>
      </c>
      <c r="D99" s="20" t="str">
        <f t="shared" si="15"/>
        <v>vis</v>
      </c>
      <c r="E99" s="60">
        <f>VLOOKUP(C99,Active!C$21:E$972,3,FALSE)</f>
        <v>-970.99785143179849</v>
      </c>
      <c r="F99" s="6" t="s">
        <v>102</v>
      </c>
      <c r="G99" s="20" t="str">
        <f t="shared" si="16"/>
        <v>34866.412</v>
      </c>
      <c r="H99" s="17">
        <f t="shared" si="17"/>
        <v>-971</v>
      </c>
      <c r="I99" s="61" t="s">
        <v>234</v>
      </c>
      <c r="J99" s="62" t="s">
        <v>235</v>
      </c>
      <c r="K99" s="61">
        <v>-971</v>
      </c>
      <c r="L99" s="61" t="s">
        <v>108</v>
      </c>
      <c r="M99" s="62" t="s">
        <v>109</v>
      </c>
      <c r="N99" s="62"/>
      <c r="O99" s="63" t="s">
        <v>121</v>
      </c>
      <c r="P99" s="63" t="s">
        <v>122</v>
      </c>
    </row>
    <row r="100" spans="1:16" ht="12.75" customHeight="1" thickBot="1">
      <c r="A100" s="17" t="str">
        <f t="shared" si="12"/>
        <v> CLVO 39.47 </v>
      </c>
      <c r="B100" s="6" t="str">
        <f t="shared" si="13"/>
        <v>I</v>
      </c>
      <c r="C100" s="17">
        <f t="shared" si="14"/>
        <v>34958.391000000003</v>
      </c>
      <c r="D100" s="20" t="str">
        <f t="shared" si="15"/>
        <v>vis</v>
      </c>
      <c r="E100" s="60">
        <f>VLOOKUP(C100,Active!C$21:E$972,3,FALSE)</f>
        <v>-863.0070562267374</v>
      </c>
      <c r="F100" s="6" t="s">
        <v>102</v>
      </c>
      <c r="G100" s="20" t="str">
        <f t="shared" si="16"/>
        <v>34958.391</v>
      </c>
      <c r="H100" s="17">
        <f t="shared" si="17"/>
        <v>-863</v>
      </c>
      <c r="I100" s="61" t="s">
        <v>236</v>
      </c>
      <c r="J100" s="62" t="s">
        <v>237</v>
      </c>
      <c r="K100" s="61">
        <v>-863</v>
      </c>
      <c r="L100" s="61" t="s">
        <v>238</v>
      </c>
      <c r="M100" s="62" t="s">
        <v>109</v>
      </c>
      <c r="N100" s="62"/>
      <c r="O100" s="63" t="s">
        <v>121</v>
      </c>
      <c r="P100" s="63" t="s">
        <v>122</v>
      </c>
    </row>
    <row r="101" spans="1:16" ht="12.75" customHeight="1" thickBot="1">
      <c r="A101" s="17" t="str">
        <f t="shared" si="12"/>
        <v> CLVO 39.47 </v>
      </c>
      <c r="B101" s="6" t="str">
        <f t="shared" si="13"/>
        <v>I</v>
      </c>
      <c r="C101" s="17">
        <f t="shared" si="14"/>
        <v>35016.266000000003</v>
      </c>
      <c r="D101" s="20" t="str">
        <f t="shared" si="15"/>
        <v>vis</v>
      </c>
      <c r="E101" s="60">
        <f>VLOOKUP(C101,Active!C$21:E$972,3,FALSE)</f>
        <v>-795.05711904007035</v>
      </c>
      <c r="F101" s="6" t="s">
        <v>102</v>
      </c>
      <c r="G101" s="20" t="str">
        <f t="shared" si="16"/>
        <v>35016.266</v>
      </c>
      <c r="H101" s="17">
        <f t="shared" si="17"/>
        <v>-795</v>
      </c>
      <c r="I101" s="61" t="s">
        <v>239</v>
      </c>
      <c r="J101" s="62" t="s">
        <v>240</v>
      </c>
      <c r="K101" s="61">
        <v>-795</v>
      </c>
      <c r="L101" s="61" t="s">
        <v>241</v>
      </c>
      <c r="M101" s="62" t="s">
        <v>109</v>
      </c>
      <c r="N101" s="62"/>
      <c r="O101" s="63" t="s">
        <v>121</v>
      </c>
      <c r="P101" s="63" t="s">
        <v>122</v>
      </c>
    </row>
    <row r="102" spans="1:16" ht="12.75" customHeight="1" thickBot="1">
      <c r="A102" s="17" t="str">
        <f t="shared" si="12"/>
        <v> CLVO 39.47 </v>
      </c>
      <c r="B102" s="6" t="str">
        <f t="shared" si="13"/>
        <v>I</v>
      </c>
      <c r="C102" s="17">
        <f t="shared" si="14"/>
        <v>35039.356</v>
      </c>
      <c r="D102" s="20" t="str">
        <f t="shared" si="15"/>
        <v>vis</v>
      </c>
      <c r="E102" s="60">
        <f>VLOOKUP(C102,Active!C$21:E$972,3,FALSE)</f>
        <v>-767.94758902469391</v>
      </c>
      <c r="F102" s="6" t="s">
        <v>102</v>
      </c>
      <c r="G102" s="20" t="str">
        <f t="shared" si="16"/>
        <v>35039.356</v>
      </c>
      <c r="H102" s="17">
        <f t="shared" si="17"/>
        <v>-768</v>
      </c>
      <c r="I102" s="61" t="s">
        <v>242</v>
      </c>
      <c r="J102" s="62" t="s">
        <v>243</v>
      </c>
      <c r="K102" s="61">
        <v>-768</v>
      </c>
      <c r="L102" s="61" t="s">
        <v>244</v>
      </c>
      <c r="M102" s="62" t="s">
        <v>109</v>
      </c>
      <c r="N102" s="62"/>
      <c r="O102" s="63" t="s">
        <v>121</v>
      </c>
      <c r="P102" s="63" t="s">
        <v>122</v>
      </c>
    </row>
    <row r="103" spans="1:16" ht="12.75" customHeight="1" thickBot="1">
      <c r="A103" s="17" t="str">
        <f t="shared" si="12"/>
        <v> CLVO 39.47 </v>
      </c>
      <c r="B103" s="6" t="str">
        <f t="shared" si="13"/>
        <v>I</v>
      </c>
      <c r="C103" s="17">
        <f t="shared" si="14"/>
        <v>35396.220999999998</v>
      </c>
      <c r="D103" s="20" t="str">
        <f t="shared" si="15"/>
        <v>vis</v>
      </c>
      <c r="E103" s="60">
        <f>VLOOKUP(C103,Active!C$21:E$972,3,FALSE)</f>
        <v>-348.95917720404896</v>
      </c>
      <c r="F103" s="6" t="s">
        <v>102</v>
      </c>
      <c r="G103" s="20" t="str">
        <f t="shared" si="16"/>
        <v>35396.221</v>
      </c>
      <c r="H103" s="17">
        <f t="shared" si="17"/>
        <v>-349</v>
      </c>
      <c r="I103" s="61" t="s">
        <v>245</v>
      </c>
      <c r="J103" s="62" t="s">
        <v>246</v>
      </c>
      <c r="K103" s="61">
        <v>-349</v>
      </c>
      <c r="L103" s="61" t="s">
        <v>218</v>
      </c>
      <c r="M103" s="62" t="s">
        <v>109</v>
      </c>
      <c r="N103" s="62"/>
      <c r="O103" s="63" t="s">
        <v>121</v>
      </c>
      <c r="P103" s="63" t="s">
        <v>122</v>
      </c>
    </row>
    <row r="104" spans="1:16" ht="12.75" customHeight="1" thickBot="1">
      <c r="A104" s="17" t="str">
        <f t="shared" si="12"/>
        <v> CLVO 39.47 </v>
      </c>
      <c r="B104" s="6" t="str">
        <f t="shared" si="13"/>
        <v>I</v>
      </c>
      <c r="C104" s="17">
        <f t="shared" si="14"/>
        <v>35401.252</v>
      </c>
      <c r="D104" s="20" t="str">
        <f t="shared" si="15"/>
        <v>vis</v>
      </c>
      <c r="E104" s="60">
        <f>VLOOKUP(C104,Active!C$21:E$972,3,FALSE)</f>
        <v>-343.05237575288169</v>
      </c>
      <c r="F104" s="6" t="s">
        <v>102</v>
      </c>
      <c r="G104" s="20" t="str">
        <f t="shared" si="16"/>
        <v>35401.252</v>
      </c>
      <c r="H104" s="17">
        <f t="shared" si="17"/>
        <v>-343</v>
      </c>
      <c r="I104" s="61" t="s">
        <v>247</v>
      </c>
      <c r="J104" s="62" t="s">
        <v>248</v>
      </c>
      <c r="K104" s="61">
        <v>-343</v>
      </c>
      <c r="L104" s="61" t="s">
        <v>249</v>
      </c>
      <c r="M104" s="62" t="s">
        <v>109</v>
      </c>
      <c r="N104" s="62"/>
      <c r="O104" s="63" t="s">
        <v>121</v>
      </c>
      <c r="P104" s="63" t="s">
        <v>122</v>
      </c>
    </row>
    <row r="105" spans="1:16" ht="12.75" customHeight="1" thickBot="1">
      <c r="A105" s="17" t="str">
        <f t="shared" si="12"/>
        <v> CLVO 39.47 </v>
      </c>
      <c r="B105" s="6" t="str">
        <f t="shared" si="13"/>
        <v>I</v>
      </c>
      <c r="C105" s="17">
        <f t="shared" si="14"/>
        <v>35607.428999999996</v>
      </c>
      <c r="D105" s="20" t="str">
        <f t="shared" si="15"/>
        <v>vis</v>
      </c>
      <c r="E105" s="60">
        <f>VLOOKUP(C105,Active!C$21:E$972,3,FALSE)</f>
        <v>-100.9838798680402</v>
      </c>
      <c r="F105" s="6" t="s">
        <v>102</v>
      </c>
      <c r="G105" s="20" t="str">
        <f t="shared" si="16"/>
        <v>35607.429</v>
      </c>
      <c r="H105" s="17">
        <f t="shared" si="17"/>
        <v>-101</v>
      </c>
      <c r="I105" s="61" t="s">
        <v>250</v>
      </c>
      <c r="J105" s="62" t="s">
        <v>251</v>
      </c>
      <c r="K105" s="61">
        <v>-101</v>
      </c>
      <c r="L105" s="61" t="s">
        <v>148</v>
      </c>
      <c r="M105" s="62" t="s">
        <v>109</v>
      </c>
      <c r="N105" s="62"/>
      <c r="O105" s="63" t="s">
        <v>121</v>
      </c>
      <c r="P105" s="63" t="s">
        <v>122</v>
      </c>
    </row>
    <row r="106" spans="1:16" ht="12.75" customHeight="1" thickBot="1">
      <c r="A106" s="17" t="str">
        <f t="shared" si="12"/>
        <v> CLVO 39.47 </v>
      </c>
      <c r="B106" s="6" t="str">
        <f t="shared" si="13"/>
        <v>I</v>
      </c>
      <c r="C106" s="17">
        <f t="shared" si="14"/>
        <v>35630.404000000002</v>
      </c>
      <c r="D106" s="20" t="str">
        <f t="shared" si="15"/>
        <v>vis</v>
      </c>
      <c r="E106" s="60">
        <f>VLOOKUP(C106,Active!C$21:E$972,3,FALSE)</f>
        <v>-74.009369166285154</v>
      </c>
      <c r="F106" s="6" t="s">
        <v>102</v>
      </c>
      <c r="G106" s="20" t="str">
        <f t="shared" si="16"/>
        <v>35630.404</v>
      </c>
      <c r="H106" s="17">
        <f t="shared" si="17"/>
        <v>-74</v>
      </c>
      <c r="I106" s="61" t="s">
        <v>252</v>
      </c>
      <c r="J106" s="62" t="s">
        <v>253</v>
      </c>
      <c r="K106" s="61">
        <v>-74</v>
      </c>
      <c r="L106" s="61" t="s">
        <v>155</v>
      </c>
      <c r="M106" s="62" t="s">
        <v>109</v>
      </c>
      <c r="N106" s="62"/>
      <c r="O106" s="63" t="s">
        <v>121</v>
      </c>
      <c r="P106" s="63" t="s">
        <v>122</v>
      </c>
    </row>
    <row r="107" spans="1:16" ht="12.75" customHeight="1" thickBot="1">
      <c r="A107" s="17" t="str">
        <f t="shared" ref="A107:A126" si="18">P107</f>
        <v> CLVO 39.47 </v>
      </c>
      <c r="B107" s="6" t="str">
        <f t="shared" ref="B107:B126" si="19">IF(H107=INT(H107),"I","II")</f>
        <v>I</v>
      </c>
      <c r="C107" s="17">
        <f t="shared" ref="C107:C126" si="20">1*G107</f>
        <v>35670.411999999997</v>
      </c>
      <c r="D107" s="20" t="str">
        <f t="shared" ref="D107:D126" si="21">VLOOKUP(F107,I$1:J$5,2,FALSE)</f>
        <v>vis</v>
      </c>
      <c r="E107" s="60">
        <f>VLOOKUP(C107,Active!C$21:E$972,3,FALSE)</f>
        <v>-27.036736994124553</v>
      </c>
      <c r="F107" s="6" t="s">
        <v>102</v>
      </c>
      <c r="G107" s="20" t="str">
        <f t="shared" ref="G107:G126" si="22">MID(I107,3,LEN(I107)-3)</f>
        <v>35670.412</v>
      </c>
      <c r="H107" s="17">
        <f t="shared" ref="H107:H126" si="23">1*K107</f>
        <v>-27</v>
      </c>
      <c r="I107" s="61" t="s">
        <v>254</v>
      </c>
      <c r="J107" s="62" t="s">
        <v>255</v>
      </c>
      <c r="K107" s="61">
        <v>-27</v>
      </c>
      <c r="L107" s="61" t="s">
        <v>256</v>
      </c>
      <c r="M107" s="62" t="s">
        <v>109</v>
      </c>
      <c r="N107" s="62"/>
      <c r="O107" s="63" t="s">
        <v>121</v>
      </c>
      <c r="P107" s="63" t="s">
        <v>122</v>
      </c>
    </row>
    <row r="108" spans="1:16" ht="12.75" customHeight="1" thickBot="1">
      <c r="A108" s="17" t="str">
        <f t="shared" si="18"/>
        <v> CLVO 39.47 </v>
      </c>
      <c r="B108" s="6" t="str">
        <f t="shared" si="19"/>
        <v>I</v>
      </c>
      <c r="C108" s="17">
        <f t="shared" si="20"/>
        <v>35740.29</v>
      </c>
      <c r="D108" s="20" t="str">
        <f t="shared" si="21"/>
        <v>vis</v>
      </c>
      <c r="E108" s="60">
        <f>VLOOKUP(C108,Active!C$21:E$972,3,FALSE)</f>
        <v>55.005694292790608</v>
      </c>
      <c r="F108" s="6" t="s">
        <v>102</v>
      </c>
      <c r="G108" s="20" t="str">
        <f t="shared" si="22"/>
        <v>35740.290</v>
      </c>
      <c r="H108" s="17">
        <f t="shared" si="23"/>
        <v>55</v>
      </c>
      <c r="I108" s="61" t="s">
        <v>261</v>
      </c>
      <c r="J108" s="62" t="s">
        <v>262</v>
      </c>
      <c r="K108" s="61">
        <v>55</v>
      </c>
      <c r="L108" s="61" t="s">
        <v>263</v>
      </c>
      <c r="M108" s="62" t="s">
        <v>109</v>
      </c>
      <c r="N108" s="62"/>
      <c r="O108" s="63" t="s">
        <v>121</v>
      </c>
      <c r="P108" s="63" t="s">
        <v>122</v>
      </c>
    </row>
    <row r="109" spans="1:16" ht="12.75" customHeight="1" thickBot="1">
      <c r="A109" s="17" t="str">
        <f t="shared" si="18"/>
        <v> CLVO 39.47 </v>
      </c>
      <c r="B109" s="6" t="str">
        <f t="shared" si="19"/>
        <v>I</v>
      </c>
      <c r="C109" s="17">
        <f t="shared" si="20"/>
        <v>35746.269999999997</v>
      </c>
      <c r="D109" s="20" t="str">
        <f t="shared" si="21"/>
        <v>vis</v>
      </c>
      <c r="E109" s="60">
        <f>VLOOKUP(C109,Active!C$21:E$972,3,FALSE)</f>
        <v>62.02669860166305</v>
      </c>
      <c r="F109" s="6" t="s">
        <v>102</v>
      </c>
      <c r="G109" s="20" t="str">
        <f t="shared" si="22"/>
        <v>35746.270</v>
      </c>
      <c r="H109" s="17">
        <f t="shared" si="23"/>
        <v>62</v>
      </c>
      <c r="I109" s="61" t="s">
        <v>264</v>
      </c>
      <c r="J109" s="62" t="s">
        <v>265</v>
      </c>
      <c r="K109" s="61">
        <v>62</v>
      </c>
      <c r="L109" s="61" t="s">
        <v>266</v>
      </c>
      <c r="M109" s="62" t="s">
        <v>109</v>
      </c>
      <c r="N109" s="62"/>
      <c r="O109" s="63" t="s">
        <v>121</v>
      </c>
      <c r="P109" s="63" t="s">
        <v>122</v>
      </c>
    </row>
    <row r="110" spans="1:16" ht="12.75" customHeight="1" thickBot="1">
      <c r="A110" s="17" t="str">
        <f t="shared" si="18"/>
        <v> CLVO 39.47 </v>
      </c>
      <c r="B110" s="6" t="str">
        <f t="shared" si="19"/>
        <v>I</v>
      </c>
      <c r="C110" s="17">
        <f t="shared" si="20"/>
        <v>36009.42</v>
      </c>
      <c r="D110" s="20" t="str">
        <f t="shared" si="21"/>
        <v>vis</v>
      </c>
      <c r="E110" s="60">
        <f>VLOOKUP(C110,Active!C$21:E$972,3,FALSE)</f>
        <v>370.98611062190594</v>
      </c>
      <c r="F110" s="6" t="s">
        <v>102</v>
      </c>
      <c r="G110" s="20" t="str">
        <f t="shared" si="22"/>
        <v>36009.420</v>
      </c>
      <c r="H110" s="17">
        <f t="shared" si="23"/>
        <v>371</v>
      </c>
      <c r="I110" s="61" t="s">
        <v>267</v>
      </c>
      <c r="J110" s="62" t="s">
        <v>268</v>
      </c>
      <c r="K110" s="61">
        <v>371</v>
      </c>
      <c r="L110" s="61" t="s">
        <v>223</v>
      </c>
      <c r="M110" s="62" t="s">
        <v>109</v>
      </c>
      <c r="N110" s="62"/>
      <c r="O110" s="63" t="s">
        <v>121</v>
      </c>
      <c r="P110" s="63" t="s">
        <v>122</v>
      </c>
    </row>
    <row r="111" spans="1:16" ht="12.75" customHeight="1" thickBot="1">
      <c r="A111" s="17" t="str">
        <f t="shared" si="18"/>
        <v> CLVO 39.47 </v>
      </c>
      <c r="B111" s="6" t="str">
        <f t="shared" si="19"/>
        <v>I</v>
      </c>
      <c r="C111" s="17">
        <f t="shared" si="20"/>
        <v>36015.368000000002</v>
      </c>
      <c r="D111" s="20" t="str">
        <f t="shared" si="21"/>
        <v>vis</v>
      </c>
      <c r="E111" s="60">
        <f>VLOOKUP(C111,Active!C$21:E$972,3,FALSE)</f>
        <v>377.96954433916841</v>
      </c>
      <c r="F111" s="6" t="s">
        <v>102</v>
      </c>
      <c r="G111" s="20" t="str">
        <f t="shared" si="22"/>
        <v>36015.368</v>
      </c>
      <c r="H111" s="17">
        <f t="shared" si="23"/>
        <v>378</v>
      </c>
      <c r="I111" s="61" t="s">
        <v>269</v>
      </c>
      <c r="J111" s="62" t="s">
        <v>270</v>
      </c>
      <c r="K111" s="61">
        <v>378</v>
      </c>
      <c r="L111" s="61" t="s">
        <v>133</v>
      </c>
      <c r="M111" s="62" t="s">
        <v>109</v>
      </c>
      <c r="N111" s="62"/>
      <c r="O111" s="63" t="s">
        <v>121</v>
      </c>
      <c r="P111" s="63" t="s">
        <v>122</v>
      </c>
    </row>
    <row r="112" spans="1:16" ht="12.75" customHeight="1" thickBot="1">
      <c r="A112" s="17" t="str">
        <f t="shared" si="18"/>
        <v> CLVO 39.47 </v>
      </c>
      <c r="B112" s="6" t="str">
        <f t="shared" si="19"/>
        <v>I</v>
      </c>
      <c r="C112" s="17">
        <f t="shared" si="20"/>
        <v>36038.400000000001</v>
      </c>
      <c r="D112" s="20" t="str">
        <f t="shared" si="21"/>
        <v>vis</v>
      </c>
      <c r="E112" s="60">
        <f>VLOOKUP(C112,Active!C$21:E$972,3,FALSE)</f>
        <v>405.01097765723779</v>
      </c>
      <c r="F112" s="6" t="s">
        <v>102</v>
      </c>
      <c r="G112" s="20" t="str">
        <f t="shared" si="22"/>
        <v>36038.400</v>
      </c>
      <c r="H112" s="17">
        <f t="shared" si="23"/>
        <v>405</v>
      </c>
      <c r="I112" s="61" t="s">
        <v>271</v>
      </c>
      <c r="J112" s="62" t="s">
        <v>272</v>
      </c>
      <c r="K112" s="61">
        <v>405</v>
      </c>
      <c r="L112" s="61" t="s">
        <v>273</v>
      </c>
      <c r="M112" s="62" t="s">
        <v>109</v>
      </c>
      <c r="N112" s="62"/>
      <c r="O112" s="63" t="s">
        <v>121</v>
      </c>
      <c r="P112" s="63" t="s">
        <v>122</v>
      </c>
    </row>
    <row r="113" spans="1:16" ht="12.75" customHeight="1" thickBot="1">
      <c r="A113" s="17" t="str">
        <f t="shared" si="18"/>
        <v> CLVO 39.47 </v>
      </c>
      <c r="B113" s="6" t="str">
        <f t="shared" si="19"/>
        <v>I</v>
      </c>
      <c r="C113" s="17">
        <f t="shared" si="20"/>
        <v>36084.347000000002</v>
      </c>
      <c r="D113" s="20" t="str">
        <f t="shared" si="21"/>
        <v>vis</v>
      </c>
      <c r="E113" s="60">
        <f>VLOOKUP(C113,Active!C$21:E$972,3,FALSE)</f>
        <v>458.95647681777001</v>
      </c>
      <c r="F113" s="6" t="s">
        <v>102</v>
      </c>
      <c r="G113" s="20" t="str">
        <f t="shared" si="22"/>
        <v>36084.347</v>
      </c>
      <c r="H113" s="17">
        <f t="shared" si="23"/>
        <v>459</v>
      </c>
      <c r="I113" s="61" t="s">
        <v>274</v>
      </c>
      <c r="J113" s="62" t="s">
        <v>275</v>
      </c>
      <c r="K113" s="61">
        <v>459</v>
      </c>
      <c r="L113" s="61" t="s">
        <v>276</v>
      </c>
      <c r="M113" s="62" t="s">
        <v>109</v>
      </c>
      <c r="N113" s="62"/>
      <c r="O113" s="63" t="s">
        <v>121</v>
      </c>
      <c r="P113" s="63" t="s">
        <v>122</v>
      </c>
    </row>
    <row r="114" spans="1:16" ht="12.75" customHeight="1" thickBot="1">
      <c r="A114" s="17" t="str">
        <f t="shared" si="18"/>
        <v> CLVO 39.47 </v>
      </c>
      <c r="B114" s="6" t="str">
        <f t="shared" si="19"/>
        <v>I</v>
      </c>
      <c r="C114" s="17">
        <f t="shared" si="20"/>
        <v>36125.290999999997</v>
      </c>
      <c r="D114" s="20" t="str">
        <f t="shared" si="21"/>
        <v>vis</v>
      </c>
      <c r="E114" s="60">
        <f>VLOOKUP(C114,Active!C$21:E$972,3,FALSE)</f>
        <v>507.02804879480016</v>
      </c>
      <c r="F114" s="6" t="s">
        <v>102</v>
      </c>
      <c r="G114" s="20" t="str">
        <f t="shared" si="22"/>
        <v>36125.291</v>
      </c>
      <c r="H114" s="17">
        <f t="shared" si="23"/>
        <v>507</v>
      </c>
      <c r="I114" s="61" t="s">
        <v>277</v>
      </c>
      <c r="J114" s="62" t="s">
        <v>278</v>
      </c>
      <c r="K114" s="61">
        <v>507</v>
      </c>
      <c r="L114" s="61" t="s">
        <v>279</v>
      </c>
      <c r="M114" s="62" t="s">
        <v>109</v>
      </c>
      <c r="N114" s="62"/>
      <c r="O114" s="63" t="s">
        <v>121</v>
      </c>
      <c r="P114" s="63" t="s">
        <v>122</v>
      </c>
    </row>
    <row r="115" spans="1:16" ht="12.75" customHeight="1" thickBot="1">
      <c r="A115" s="17" t="str">
        <f t="shared" si="18"/>
        <v> CLVO 39.47 </v>
      </c>
      <c r="B115" s="6" t="str">
        <f t="shared" si="19"/>
        <v>I</v>
      </c>
      <c r="C115" s="17">
        <f t="shared" si="20"/>
        <v>36131.254000000001</v>
      </c>
      <c r="D115" s="20" t="str">
        <f t="shared" si="21"/>
        <v>vis</v>
      </c>
      <c r="E115" s="60">
        <f>VLOOKUP(C115,Active!C$21:E$972,3,FALSE)</f>
        <v>514.0290937268835</v>
      </c>
      <c r="F115" s="6" t="s">
        <v>102</v>
      </c>
      <c r="G115" s="20" t="str">
        <f t="shared" si="22"/>
        <v>36131.254</v>
      </c>
      <c r="H115" s="17">
        <f t="shared" si="23"/>
        <v>514</v>
      </c>
      <c r="I115" s="61" t="s">
        <v>280</v>
      </c>
      <c r="J115" s="62" t="s">
        <v>281</v>
      </c>
      <c r="K115" s="61">
        <v>514</v>
      </c>
      <c r="L115" s="61" t="s">
        <v>282</v>
      </c>
      <c r="M115" s="62" t="s">
        <v>109</v>
      </c>
      <c r="N115" s="62"/>
      <c r="O115" s="63" t="s">
        <v>121</v>
      </c>
      <c r="P115" s="63" t="s">
        <v>122</v>
      </c>
    </row>
    <row r="116" spans="1:16" ht="12.75" customHeight="1" thickBot="1">
      <c r="A116" s="17" t="str">
        <f t="shared" si="18"/>
        <v> MVS 2.124 </v>
      </c>
      <c r="B116" s="6" t="str">
        <f t="shared" si="19"/>
        <v>I</v>
      </c>
      <c r="C116" s="17">
        <f t="shared" si="20"/>
        <v>36318.597000000002</v>
      </c>
      <c r="D116" s="20" t="str">
        <f t="shared" si="21"/>
        <v>vis</v>
      </c>
      <c r="E116" s="60">
        <f>VLOOKUP(C116,Active!C$21:E$972,3,FALSE)</f>
        <v>733.98494828173159</v>
      </c>
      <c r="F116" s="6" t="s">
        <v>102</v>
      </c>
      <c r="G116" s="20" t="str">
        <f t="shared" si="22"/>
        <v>36318.597</v>
      </c>
      <c r="H116" s="17">
        <f t="shared" si="23"/>
        <v>734</v>
      </c>
      <c r="I116" s="61" t="s">
        <v>283</v>
      </c>
      <c r="J116" s="62" t="s">
        <v>284</v>
      </c>
      <c r="K116" s="61">
        <v>734</v>
      </c>
      <c r="L116" s="61" t="s">
        <v>161</v>
      </c>
      <c r="M116" s="62" t="s">
        <v>109</v>
      </c>
      <c r="N116" s="62"/>
      <c r="O116" s="63" t="s">
        <v>285</v>
      </c>
      <c r="P116" s="63" t="s">
        <v>286</v>
      </c>
    </row>
    <row r="117" spans="1:16" ht="12.75" customHeight="1" thickBot="1">
      <c r="A117" s="17" t="str">
        <f t="shared" si="18"/>
        <v> MVS 2.124 </v>
      </c>
      <c r="B117" s="6" t="str">
        <f t="shared" si="19"/>
        <v>I</v>
      </c>
      <c r="C117" s="17">
        <f t="shared" si="20"/>
        <v>37731.646999999997</v>
      </c>
      <c r="D117" s="20" t="str">
        <f t="shared" si="21"/>
        <v>vis</v>
      </c>
      <c r="E117" s="60">
        <f>VLOOKUP(C117,Active!C$21:E$972,3,FALSE)</f>
        <v>2393.0200885257004</v>
      </c>
      <c r="F117" s="6" t="s">
        <v>102</v>
      </c>
      <c r="G117" s="20" t="str">
        <f t="shared" si="22"/>
        <v>37731.647</v>
      </c>
      <c r="H117" s="17">
        <f t="shared" si="23"/>
        <v>2393</v>
      </c>
      <c r="I117" s="61" t="s">
        <v>287</v>
      </c>
      <c r="J117" s="62" t="s">
        <v>288</v>
      </c>
      <c r="K117" s="61">
        <v>2393</v>
      </c>
      <c r="L117" s="61" t="s">
        <v>289</v>
      </c>
      <c r="M117" s="62" t="s">
        <v>109</v>
      </c>
      <c r="N117" s="62"/>
      <c r="O117" s="63" t="s">
        <v>285</v>
      </c>
      <c r="P117" s="63" t="s">
        <v>286</v>
      </c>
    </row>
    <row r="118" spans="1:16" ht="12.75" customHeight="1" thickBot="1">
      <c r="A118" s="17" t="str">
        <f t="shared" si="18"/>
        <v> MVS 2.124 </v>
      </c>
      <c r="B118" s="6" t="str">
        <f t="shared" si="19"/>
        <v>I</v>
      </c>
      <c r="C118" s="17">
        <f t="shared" si="20"/>
        <v>37824.449000000001</v>
      </c>
      <c r="D118" s="20" t="str">
        <f t="shared" si="21"/>
        <v>vis</v>
      </c>
      <c r="E118" s="60">
        <f>VLOOKUP(C118,Active!C$21:E$972,3,FALSE)</f>
        <v>2501.9771523839695</v>
      </c>
      <c r="F118" s="6" t="s">
        <v>102</v>
      </c>
      <c r="G118" s="20" t="str">
        <f t="shared" si="22"/>
        <v>37824.449</v>
      </c>
      <c r="H118" s="17">
        <f t="shared" si="23"/>
        <v>2502</v>
      </c>
      <c r="I118" s="61" t="s">
        <v>290</v>
      </c>
      <c r="J118" s="62" t="s">
        <v>291</v>
      </c>
      <c r="K118" s="61">
        <v>2502</v>
      </c>
      <c r="L118" s="61" t="s">
        <v>292</v>
      </c>
      <c r="M118" s="62" t="s">
        <v>109</v>
      </c>
      <c r="N118" s="62"/>
      <c r="O118" s="63" t="s">
        <v>285</v>
      </c>
      <c r="P118" s="63" t="s">
        <v>286</v>
      </c>
    </row>
    <row r="119" spans="1:16" ht="12.75" customHeight="1" thickBot="1">
      <c r="A119" s="17" t="str">
        <f t="shared" si="18"/>
        <v> MVS 2.124 </v>
      </c>
      <c r="B119" s="6" t="str">
        <f t="shared" si="19"/>
        <v>I</v>
      </c>
      <c r="C119" s="17">
        <f t="shared" si="20"/>
        <v>37911.370999999999</v>
      </c>
      <c r="D119" s="20" t="str">
        <f t="shared" si="21"/>
        <v>vis</v>
      </c>
      <c r="E119" s="60">
        <f>VLOOKUP(C119,Active!C$21:E$972,3,FALSE)</f>
        <v>2604.0306200321661</v>
      </c>
      <c r="F119" s="6" t="s">
        <v>102</v>
      </c>
      <c r="G119" s="20" t="str">
        <f t="shared" si="22"/>
        <v>37911.371</v>
      </c>
      <c r="H119" s="17">
        <f t="shared" si="23"/>
        <v>2604</v>
      </c>
      <c r="I119" s="61" t="s">
        <v>293</v>
      </c>
      <c r="J119" s="62" t="s">
        <v>294</v>
      </c>
      <c r="K119" s="61">
        <v>2604</v>
      </c>
      <c r="L119" s="61" t="s">
        <v>295</v>
      </c>
      <c r="M119" s="62" t="s">
        <v>109</v>
      </c>
      <c r="N119" s="62"/>
      <c r="O119" s="63" t="s">
        <v>285</v>
      </c>
      <c r="P119" s="63" t="s">
        <v>286</v>
      </c>
    </row>
    <row r="120" spans="1:16" ht="12.75" customHeight="1" thickBot="1">
      <c r="A120" s="17" t="str">
        <f t="shared" si="18"/>
        <v> MVS 2.124 </v>
      </c>
      <c r="B120" s="6" t="str">
        <f t="shared" si="19"/>
        <v>I</v>
      </c>
      <c r="C120" s="17">
        <f t="shared" si="20"/>
        <v>37940.29</v>
      </c>
      <c r="D120" s="20" t="str">
        <f t="shared" si="21"/>
        <v>vis</v>
      </c>
      <c r="E120" s="60">
        <f>VLOOKUP(C120,Active!C$21:E$972,3,FALSE)</f>
        <v>2637.9838681272217</v>
      </c>
      <c r="F120" s="6" t="s">
        <v>102</v>
      </c>
      <c r="G120" s="20" t="str">
        <f t="shared" si="22"/>
        <v>37940.290</v>
      </c>
      <c r="H120" s="17">
        <f t="shared" si="23"/>
        <v>2638</v>
      </c>
      <c r="I120" s="61" t="s">
        <v>296</v>
      </c>
      <c r="J120" s="62" t="s">
        <v>297</v>
      </c>
      <c r="K120" s="61">
        <v>2638</v>
      </c>
      <c r="L120" s="61" t="s">
        <v>298</v>
      </c>
      <c r="M120" s="62" t="s">
        <v>109</v>
      </c>
      <c r="N120" s="62"/>
      <c r="O120" s="63" t="s">
        <v>285</v>
      </c>
      <c r="P120" s="63" t="s">
        <v>286</v>
      </c>
    </row>
    <row r="121" spans="1:16" ht="12.75" customHeight="1" thickBot="1">
      <c r="A121" s="17" t="str">
        <f t="shared" si="18"/>
        <v>VSB 40 </v>
      </c>
      <c r="B121" s="6" t="str">
        <f t="shared" si="19"/>
        <v>I</v>
      </c>
      <c r="C121" s="17">
        <f t="shared" si="20"/>
        <v>52353.283199999998</v>
      </c>
      <c r="D121" s="20" t="str">
        <f t="shared" si="21"/>
        <v>vis</v>
      </c>
      <c r="E121" s="60">
        <f>VLOOKUP(C121,Active!C$21:E$972,3,FALSE)</f>
        <v>19560.005165956343</v>
      </c>
      <c r="F121" s="6" t="s">
        <v>102</v>
      </c>
      <c r="G121" s="20" t="str">
        <f t="shared" si="22"/>
        <v>52353.2832</v>
      </c>
      <c r="H121" s="17">
        <f t="shared" si="23"/>
        <v>19560</v>
      </c>
      <c r="I121" s="61" t="s">
        <v>428</v>
      </c>
      <c r="J121" s="62" t="s">
        <v>429</v>
      </c>
      <c r="K121" s="61">
        <v>19560</v>
      </c>
      <c r="L121" s="61" t="s">
        <v>430</v>
      </c>
      <c r="M121" s="62" t="s">
        <v>338</v>
      </c>
      <c r="N121" s="62" t="s">
        <v>339</v>
      </c>
      <c r="O121" s="63" t="s">
        <v>431</v>
      </c>
      <c r="P121" s="64" t="s">
        <v>432</v>
      </c>
    </row>
    <row r="122" spans="1:16" ht="12.75" customHeight="1" thickBot="1">
      <c r="A122" s="17" t="str">
        <f t="shared" si="18"/>
        <v>BAVM 193 </v>
      </c>
      <c r="B122" s="6" t="str">
        <f t="shared" si="19"/>
        <v>I</v>
      </c>
      <c r="C122" s="17">
        <f t="shared" si="20"/>
        <v>54317.382899999997</v>
      </c>
      <c r="D122" s="20" t="str">
        <f t="shared" si="21"/>
        <v>vis</v>
      </c>
      <c r="E122" s="60">
        <f>VLOOKUP(C122,Active!C$21:E$972,3,FALSE)</f>
        <v>21866.017282472138</v>
      </c>
      <c r="F122" s="6" t="s">
        <v>102</v>
      </c>
      <c r="G122" s="20" t="str">
        <f t="shared" si="22"/>
        <v>54317.3829</v>
      </c>
      <c r="H122" s="17">
        <f t="shared" si="23"/>
        <v>21866</v>
      </c>
      <c r="I122" s="61" t="s">
        <v>444</v>
      </c>
      <c r="J122" s="62" t="s">
        <v>445</v>
      </c>
      <c r="K122" s="61" t="s">
        <v>446</v>
      </c>
      <c r="L122" s="61" t="s">
        <v>447</v>
      </c>
      <c r="M122" s="62" t="s">
        <v>436</v>
      </c>
      <c r="N122" s="62" t="s">
        <v>442</v>
      </c>
      <c r="O122" s="63" t="s">
        <v>448</v>
      </c>
      <c r="P122" s="64" t="s">
        <v>449</v>
      </c>
    </row>
    <row r="123" spans="1:16" ht="12.75" customHeight="1" thickBot="1">
      <c r="A123" s="17" t="str">
        <f t="shared" si="18"/>
        <v>BAVM 212 </v>
      </c>
      <c r="B123" s="6" t="str">
        <f t="shared" si="19"/>
        <v>I</v>
      </c>
      <c r="C123" s="17">
        <f t="shared" si="20"/>
        <v>54516.683199999999</v>
      </c>
      <c r="D123" s="20" t="str">
        <f t="shared" si="21"/>
        <v>vis</v>
      </c>
      <c r="E123" s="60">
        <f>VLOOKUP(C123,Active!C$21:E$972,3,FALSE)</f>
        <v>22100.011975626076</v>
      </c>
      <c r="F123" s="6" t="s">
        <v>102</v>
      </c>
      <c r="G123" s="20" t="str">
        <f t="shared" si="22"/>
        <v>54516.6832</v>
      </c>
      <c r="H123" s="17">
        <f t="shared" si="23"/>
        <v>22100</v>
      </c>
      <c r="I123" s="61" t="s">
        <v>450</v>
      </c>
      <c r="J123" s="62" t="s">
        <v>451</v>
      </c>
      <c r="K123" s="61" t="s">
        <v>452</v>
      </c>
      <c r="L123" s="61" t="s">
        <v>453</v>
      </c>
      <c r="M123" s="62" t="s">
        <v>436</v>
      </c>
      <c r="N123" s="62" t="s">
        <v>423</v>
      </c>
      <c r="O123" s="63" t="s">
        <v>454</v>
      </c>
      <c r="P123" s="64" t="s">
        <v>455</v>
      </c>
    </row>
    <row r="124" spans="1:16" ht="12.75" customHeight="1" thickBot="1">
      <c r="A124" s="17" t="str">
        <f t="shared" si="18"/>
        <v>OEJV 0094 </v>
      </c>
      <c r="B124" s="6" t="str">
        <f t="shared" si="19"/>
        <v>II</v>
      </c>
      <c r="C124" s="17">
        <f t="shared" si="20"/>
        <v>54647.428800000002</v>
      </c>
      <c r="D124" s="20" t="str">
        <f t="shared" si="21"/>
        <v>vis</v>
      </c>
      <c r="E124" s="60" t="e">
        <f>VLOOKUP(C124,Active!C$21:E$972,3,FALSE)</f>
        <v>#N/A</v>
      </c>
      <c r="F124" s="6" t="s">
        <v>102</v>
      </c>
      <c r="G124" s="20" t="str">
        <f t="shared" si="22"/>
        <v>54647.4288</v>
      </c>
      <c r="H124" s="17">
        <f t="shared" si="23"/>
        <v>22253.5</v>
      </c>
      <c r="I124" s="61" t="s">
        <v>456</v>
      </c>
      <c r="J124" s="62" t="s">
        <v>457</v>
      </c>
      <c r="K124" s="61" t="s">
        <v>458</v>
      </c>
      <c r="L124" s="61" t="s">
        <v>459</v>
      </c>
      <c r="M124" s="62" t="s">
        <v>436</v>
      </c>
      <c r="N124" s="62" t="s">
        <v>460</v>
      </c>
      <c r="O124" s="63" t="s">
        <v>461</v>
      </c>
      <c r="P124" s="64" t="s">
        <v>462</v>
      </c>
    </row>
    <row r="125" spans="1:16" ht="12.75" customHeight="1" thickBot="1">
      <c r="A125" s="17" t="str">
        <f t="shared" si="18"/>
        <v>BAVM 225 </v>
      </c>
      <c r="B125" s="6" t="str">
        <f t="shared" si="19"/>
        <v>I</v>
      </c>
      <c r="C125" s="17">
        <f t="shared" si="20"/>
        <v>55689.524799999999</v>
      </c>
      <c r="D125" s="20" t="str">
        <f t="shared" si="21"/>
        <v>vis</v>
      </c>
      <c r="E125" s="60">
        <f>VLOOKUP(C125,Active!C$21:E$972,3,FALSE)</f>
        <v>23477.023000246554</v>
      </c>
      <c r="F125" s="6" t="s">
        <v>102</v>
      </c>
      <c r="G125" s="20" t="str">
        <f t="shared" si="22"/>
        <v>55689.5248</v>
      </c>
      <c r="H125" s="17">
        <f t="shared" si="23"/>
        <v>23477</v>
      </c>
      <c r="I125" s="61" t="s">
        <v>472</v>
      </c>
      <c r="J125" s="62" t="s">
        <v>473</v>
      </c>
      <c r="K125" s="61" t="s">
        <v>474</v>
      </c>
      <c r="L125" s="61" t="s">
        <v>475</v>
      </c>
      <c r="M125" s="62" t="s">
        <v>436</v>
      </c>
      <c r="N125" s="62" t="s">
        <v>476</v>
      </c>
      <c r="O125" s="63" t="s">
        <v>477</v>
      </c>
      <c r="P125" s="64" t="s">
        <v>478</v>
      </c>
    </row>
    <row r="126" spans="1:16" ht="12.75" customHeight="1" thickBot="1">
      <c r="A126" s="17" t="str">
        <f t="shared" si="18"/>
        <v>BAVM 241 (=IBVS 6157) </v>
      </c>
      <c r="B126" s="6" t="str">
        <f t="shared" si="19"/>
        <v>II</v>
      </c>
      <c r="C126" s="17">
        <f t="shared" si="20"/>
        <v>57203.491600000001</v>
      </c>
      <c r="D126" s="20" t="str">
        <f t="shared" si="21"/>
        <v>vis</v>
      </c>
      <c r="E126" s="60">
        <f>VLOOKUP(C126,Active!C$21:E$972,3,FALSE)</f>
        <v>25254.542636751081</v>
      </c>
      <c r="F126" s="6" t="s">
        <v>102</v>
      </c>
      <c r="G126" s="20" t="str">
        <f t="shared" si="22"/>
        <v>57203.4916</v>
      </c>
      <c r="H126" s="17">
        <f t="shared" si="23"/>
        <v>25254.5</v>
      </c>
      <c r="I126" s="61" t="s">
        <v>497</v>
      </c>
      <c r="J126" s="62" t="s">
        <v>498</v>
      </c>
      <c r="K126" s="61" t="s">
        <v>499</v>
      </c>
      <c r="L126" s="61" t="s">
        <v>500</v>
      </c>
      <c r="M126" s="62" t="s">
        <v>436</v>
      </c>
      <c r="N126" s="62" t="s">
        <v>442</v>
      </c>
      <c r="O126" s="63" t="s">
        <v>389</v>
      </c>
      <c r="P126" s="64" t="s">
        <v>501</v>
      </c>
    </row>
    <row r="127" spans="1:16">
      <c r="B127" s="6"/>
      <c r="F127" s="6"/>
    </row>
    <row r="128" spans="1:1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</sheetData>
  <phoneticPr fontId="8" type="noConversion"/>
  <hyperlinks>
    <hyperlink ref="P27" r:id="rId1" display="http://www.bav-astro.de/sfs/BAVM_link.php?BAVMnr=56" xr:uid="{00000000-0004-0000-0200-000000000000}"/>
    <hyperlink ref="P34" r:id="rId2" display="http://www.bav-astro.de/sfs/BAVM_link.php?BAVMnr=60" xr:uid="{00000000-0004-0000-0200-000001000000}"/>
    <hyperlink ref="P37" r:id="rId3" display="http://www.bav-astro.de/sfs/BAVM_link.php?BAVMnr=62" xr:uid="{00000000-0004-0000-0200-000002000000}"/>
    <hyperlink ref="P38" r:id="rId4" display="http://www.bav-astro.de/sfs/BAVM_link.php?BAVMnr=62" xr:uid="{00000000-0004-0000-0200-000003000000}"/>
    <hyperlink ref="P43" r:id="rId5" display="http://www.konkoly.hu/cgi-bin/IBVS?5027" xr:uid="{00000000-0004-0000-0200-000004000000}"/>
    <hyperlink ref="P44" r:id="rId6" display="http://www.konkoly.hu/cgi-bin/IBVS?5027" xr:uid="{00000000-0004-0000-0200-000005000000}"/>
    <hyperlink ref="P45" r:id="rId7" display="http://www.konkoly.hu/cgi-bin/IBVS?5287" xr:uid="{00000000-0004-0000-0200-000006000000}"/>
    <hyperlink ref="P46" r:id="rId8" display="http://www.bav-astro.de/sfs/BAVM_link.php?BAVMnr=152" xr:uid="{00000000-0004-0000-0200-000007000000}"/>
    <hyperlink ref="P47" r:id="rId9" display="http://www.bav-astro.de/sfs/BAVM_link.php?BAVMnr=152" xr:uid="{00000000-0004-0000-0200-000008000000}"/>
    <hyperlink ref="P121" r:id="rId10" display="http://vsolj.cetus-net.org/no40.pdf" xr:uid="{00000000-0004-0000-0200-000009000000}"/>
    <hyperlink ref="P49" r:id="rId11" display="http://www.bav-astro.de/sfs/BAVM_link.php?BAVMnr=186" xr:uid="{00000000-0004-0000-0200-00000A000000}"/>
    <hyperlink ref="P122" r:id="rId12" display="http://www.bav-astro.de/sfs/BAVM_link.php?BAVMnr=193" xr:uid="{00000000-0004-0000-0200-00000B000000}"/>
    <hyperlink ref="P123" r:id="rId13" display="http://www.bav-astro.de/sfs/BAVM_link.php?BAVMnr=212" xr:uid="{00000000-0004-0000-0200-00000C000000}"/>
    <hyperlink ref="P124" r:id="rId14" display="http://var.astro.cz/oejv/issues/oejv0094.pdf" xr:uid="{00000000-0004-0000-0200-00000D000000}"/>
    <hyperlink ref="P50" r:id="rId15" display="http://www.bav-astro.de/sfs/BAVM_link.php?BAVMnr=215" xr:uid="{00000000-0004-0000-0200-00000E000000}"/>
    <hyperlink ref="P51" r:id="rId16" display="http://www.bav-astro.de/sfs/BAVM_link.php?BAVMnr=215" xr:uid="{00000000-0004-0000-0200-00000F000000}"/>
    <hyperlink ref="P125" r:id="rId17" display="http://www.bav-astro.de/sfs/BAVM_link.php?BAVMnr=225" xr:uid="{00000000-0004-0000-0200-000010000000}"/>
    <hyperlink ref="P52" r:id="rId18" display="http://www.bav-astro.de/sfs/BAVM_link.php?BAVMnr=220" xr:uid="{00000000-0004-0000-0200-000011000000}"/>
    <hyperlink ref="P53" r:id="rId19" display="http://www.bav-astro.de/sfs/BAVM_link.php?BAVMnr=220" xr:uid="{00000000-0004-0000-0200-000012000000}"/>
    <hyperlink ref="P54" r:id="rId20" display="http://www.bav-astro.de/sfs/BAVM_link.php?BAVMnr=234" xr:uid="{00000000-0004-0000-0200-000013000000}"/>
    <hyperlink ref="P55" r:id="rId21" display="http://www.bav-astro.de/sfs/BAVM_link.php?BAVMnr=238" xr:uid="{00000000-0004-0000-0200-000014000000}"/>
    <hyperlink ref="P126" r:id="rId22" display="http://www.bav-astro.de/sfs/BAVM_link.php?BAVMnr=241" xr:uid="{00000000-0004-0000-02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2024-01-03T06:22:57Z</dcterms:modified>
</cp:coreProperties>
</file>