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67DDBB5-AA43-4518-B5A8-A7DFD7809FCF}" xr6:coauthVersionLast="47" xr6:coauthVersionMax="47" xr10:uidLastSave="{00000000-0000-0000-0000-000000000000}"/>
  <bookViews>
    <workbookView xWindow="13860" yWindow="525" windowWidth="12975" windowHeight="146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4" i="2" l="1"/>
  <c r="F94" i="2" s="1"/>
  <c r="G94" i="2" s="1"/>
  <c r="K94" i="2" s="1"/>
  <c r="Q94" i="2"/>
  <c r="Q93" i="2"/>
  <c r="E92" i="2"/>
  <c r="F92" i="2"/>
  <c r="E26" i="2"/>
  <c r="F26" i="2"/>
  <c r="E28" i="2"/>
  <c r="F28" i="2"/>
  <c r="G28" i="2"/>
  <c r="E29" i="2"/>
  <c r="F29" i="2"/>
  <c r="E34" i="2"/>
  <c r="F34" i="2"/>
  <c r="E36" i="2"/>
  <c r="F36" i="2"/>
  <c r="G36" i="2"/>
  <c r="E37" i="2"/>
  <c r="F37" i="2"/>
  <c r="E42" i="2"/>
  <c r="F42" i="2"/>
  <c r="E44" i="2"/>
  <c r="F44" i="2"/>
  <c r="G44" i="2"/>
  <c r="K44" i="2"/>
  <c r="E45" i="2"/>
  <c r="F45" i="2"/>
  <c r="E50" i="2"/>
  <c r="F50" i="2"/>
  <c r="E52" i="2"/>
  <c r="F52" i="2"/>
  <c r="G52" i="2"/>
  <c r="K52" i="2"/>
  <c r="Q92" i="2"/>
  <c r="C7" i="2"/>
  <c r="E93" i="2"/>
  <c r="F93" i="2"/>
  <c r="G93" i="2"/>
  <c r="K93" i="2"/>
  <c r="E81" i="2"/>
  <c r="F81" i="2"/>
  <c r="G81" i="2"/>
  <c r="K81" i="2"/>
  <c r="E78" i="2"/>
  <c r="F78" i="2"/>
  <c r="G78" i="2"/>
  <c r="E68" i="2"/>
  <c r="F68" i="2"/>
  <c r="E73" i="2"/>
  <c r="F73" i="2"/>
  <c r="G73" i="2"/>
  <c r="K73" i="2"/>
  <c r="E69" i="2"/>
  <c r="F69" i="2"/>
  <c r="E64" i="2"/>
  <c r="F64" i="2"/>
  <c r="E62" i="2"/>
  <c r="F62" i="2"/>
  <c r="G62" i="2"/>
  <c r="K62" i="2"/>
  <c r="E60" i="2"/>
  <c r="F60" i="2"/>
  <c r="E58" i="2"/>
  <c r="F58" i="2"/>
  <c r="G58" i="2"/>
  <c r="K58" i="2"/>
  <c r="E91" i="2"/>
  <c r="F91" i="2"/>
  <c r="E89" i="2"/>
  <c r="F89" i="2"/>
  <c r="G89" i="2"/>
  <c r="E55" i="2"/>
  <c r="F55" i="2"/>
  <c r="E87" i="2"/>
  <c r="F87" i="2"/>
  <c r="G87" i="2"/>
  <c r="E53" i="2"/>
  <c r="F53" i="2"/>
  <c r="G61" i="3"/>
  <c r="C61" i="3"/>
  <c r="G60" i="3"/>
  <c r="C60" i="3"/>
  <c r="G59" i="3"/>
  <c r="C59" i="3"/>
  <c r="G58" i="3"/>
  <c r="C58" i="3"/>
  <c r="E58" i="3"/>
  <c r="G57" i="3"/>
  <c r="C57" i="3"/>
  <c r="G56" i="3"/>
  <c r="C56" i="3"/>
  <c r="G55" i="3"/>
  <c r="C55" i="3"/>
  <c r="G54" i="3"/>
  <c r="C54" i="3"/>
  <c r="E54" i="3"/>
  <c r="G53" i="3"/>
  <c r="C53" i="3"/>
  <c r="G52" i="3"/>
  <c r="C52" i="3"/>
  <c r="E52" i="3"/>
  <c r="G51" i="3"/>
  <c r="C51" i="3"/>
  <c r="G50" i="3"/>
  <c r="C50" i="3"/>
  <c r="E50" i="3"/>
  <c r="G49" i="3"/>
  <c r="C49" i="3"/>
  <c r="G48" i="3"/>
  <c r="C48" i="3"/>
  <c r="E48" i="3"/>
  <c r="G47" i="3"/>
  <c r="C47" i="3"/>
  <c r="G46" i="3"/>
  <c r="C46" i="3"/>
  <c r="E46" i="3"/>
  <c r="G45" i="3"/>
  <c r="C45" i="3"/>
  <c r="G44" i="3"/>
  <c r="C44" i="3"/>
  <c r="E44" i="3"/>
  <c r="G43" i="3"/>
  <c r="C43" i="3"/>
  <c r="G42" i="3"/>
  <c r="C42" i="3"/>
  <c r="E42" i="3"/>
  <c r="G41" i="3"/>
  <c r="C41" i="3"/>
  <c r="G40" i="3"/>
  <c r="C40" i="3"/>
  <c r="E40" i="3"/>
  <c r="G39" i="3"/>
  <c r="C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G33" i="3"/>
  <c r="C33" i="3"/>
  <c r="G32" i="3"/>
  <c r="C32" i="3"/>
  <c r="G31" i="3"/>
  <c r="C31" i="3"/>
  <c r="G30" i="3"/>
  <c r="C30" i="3"/>
  <c r="E30" i="3"/>
  <c r="G29" i="3"/>
  <c r="C29" i="3"/>
  <c r="G28" i="3"/>
  <c r="C28" i="3"/>
  <c r="G27" i="3"/>
  <c r="C27" i="3"/>
  <c r="E27" i="3"/>
  <c r="G26" i="3"/>
  <c r="C26" i="3"/>
  <c r="G25" i="3"/>
  <c r="C25" i="3"/>
  <c r="G24" i="3"/>
  <c r="C24" i="3"/>
  <c r="G23" i="3"/>
  <c r="C23" i="3"/>
  <c r="G22" i="3"/>
  <c r="C22" i="3"/>
  <c r="E22" i="3"/>
  <c r="G21" i="3"/>
  <c r="C21" i="3"/>
  <c r="E21" i="3"/>
  <c r="G20" i="3"/>
  <c r="C20" i="3"/>
  <c r="G19" i="3"/>
  <c r="C19" i="3"/>
  <c r="E19" i="3"/>
  <c r="G18" i="3"/>
  <c r="C18" i="3"/>
  <c r="G17" i="3"/>
  <c r="C17" i="3"/>
  <c r="G16" i="3"/>
  <c r="C16" i="3"/>
  <c r="G15" i="3"/>
  <c r="C15" i="3"/>
  <c r="G14" i="3"/>
  <c r="C14" i="3"/>
  <c r="E14" i="3"/>
  <c r="G13" i="3"/>
  <c r="C13" i="3"/>
  <c r="E13" i="3"/>
  <c r="G12" i="3"/>
  <c r="C12" i="3"/>
  <c r="G11" i="3"/>
  <c r="C11" i="3"/>
  <c r="E11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G69" i="2"/>
  <c r="K69" i="2"/>
  <c r="G68" i="2"/>
  <c r="C9" i="2"/>
  <c r="D9" i="2"/>
  <c r="G53" i="2"/>
  <c r="K53" i="2"/>
  <c r="G55" i="2"/>
  <c r="K55" i="2"/>
  <c r="G91" i="2"/>
  <c r="K91" i="2"/>
  <c r="G60" i="2"/>
  <c r="K60" i="2"/>
  <c r="G64" i="2"/>
  <c r="K64" i="2"/>
  <c r="Q86" i="2"/>
  <c r="Q69" i="2"/>
  <c r="Q70" i="2"/>
  <c r="Q71" i="2"/>
  <c r="Q72" i="2"/>
  <c r="Q73" i="2"/>
  <c r="Q74" i="2"/>
  <c r="Q75" i="2"/>
  <c r="Q76" i="2"/>
  <c r="Q77" i="2"/>
  <c r="K78" i="2"/>
  <c r="Q78" i="2"/>
  <c r="Q79" i="2"/>
  <c r="Q80" i="2"/>
  <c r="Q81" i="2"/>
  <c r="Q82" i="2"/>
  <c r="Q83" i="2"/>
  <c r="Q84" i="2"/>
  <c r="Q85" i="2"/>
  <c r="J68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F11" i="1"/>
  <c r="K28" i="2"/>
  <c r="K36" i="2"/>
  <c r="F16" i="2"/>
  <c r="F17" i="2" s="1"/>
  <c r="C17" i="2"/>
  <c r="Q24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K87" i="2"/>
  <c r="Q87" i="2"/>
  <c r="Q88" i="2"/>
  <c r="K89" i="2"/>
  <c r="Q89" i="2"/>
  <c r="Q90" i="2"/>
  <c r="Q91" i="2"/>
  <c r="C7" i="1"/>
  <c r="G33" i="1"/>
  <c r="H33" i="1"/>
  <c r="C8" i="1"/>
  <c r="E29" i="1"/>
  <c r="F29" i="1"/>
  <c r="G29" i="1"/>
  <c r="H29" i="1"/>
  <c r="E30" i="1"/>
  <c r="F30" i="1"/>
  <c r="E32" i="1"/>
  <c r="F32" i="1"/>
  <c r="G32" i="1"/>
  <c r="H32" i="1"/>
  <c r="E33" i="1"/>
  <c r="F33" i="1"/>
  <c r="E35" i="1"/>
  <c r="F35" i="1"/>
  <c r="G35" i="1"/>
  <c r="H35" i="1"/>
  <c r="E38" i="1"/>
  <c r="F38" i="1"/>
  <c r="E39" i="1"/>
  <c r="F39" i="1"/>
  <c r="E41" i="1"/>
  <c r="F41" i="1"/>
  <c r="E42" i="1"/>
  <c r="F42" i="1"/>
  <c r="E45" i="1"/>
  <c r="F45" i="1"/>
  <c r="E47" i="1"/>
  <c r="F47" i="1"/>
  <c r="G47" i="1"/>
  <c r="H47" i="1"/>
  <c r="E48" i="1"/>
  <c r="F48" i="1"/>
  <c r="E52" i="1"/>
  <c r="F52" i="1"/>
  <c r="E53" i="1"/>
  <c r="F53" i="1"/>
  <c r="E22" i="1"/>
  <c r="F22" i="1"/>
  <c r="G22" i="1"/>
  <c r="H22" i="1"/>
  <c r="E23" i="1"/>
  <c r="F23" i="1"/>
  <c r="E27" i="1"/>
  <c r="F27" i="1"/>
  <c r="G11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21" i="1"/>
  <c r="F21" i="1"/>
  <c r="G21" i="1"/>
  <c r="H21" i="1"/>
  <c r="E14" i="1"/>
  <c r="E15" i="1" s="1"/>
  <c r="C17" i="1"/>
  <c r="Q22" i="1"/>
  <c r="Q23" i="1"/>
  <c r="Q24" i="1"/>
  <c r="Q21" i="1"/>
  <c r="Q25" i="1"/>
  <c r="Q26" i="1"/>
  <c r="Q27" i="1"/>
  <c r="G27" i="1"/>
  <c r="H27" i="1"/>
  <c r="E25" i="1"/>
  <c r="F25" i="1"/>
  <c r="G25" i="1"/>
  <c r="H25" i="1"/>
  <c r="G52" i="1"/>
  <c r="I52" i="1"/>
  <c r="E50" i="1"/>
  <c r="F50" i="1"/>
  <c r="G50" i="1"/>
  <c r="I50" i="1"/>
  <c r="G41" i="1"/>
  <c r="H41" i="1"/>
  <c r="E51" i="3"/>
  <c r="E53" i="3"/>
  <c r="E24" i="1"/>
  <c r="F24" i="1"/>
  <c r="G24" i="1"/>
  <c r="H24" i="1"/>
  <c r="E49" i="1"/>
  <c r="F49" i="1"/>
  <c r="G49" i="1"/>
  <c r="H49" i="1"/>
  <c r="E26" i="3"/>
  <c r="G23" i="1"/>
  <c r="H23" i="1"/>
  <c r="G48" i="1"/>
  <c r="H48" i="1"/>
  <c r="E46" i="1"/>
  <c r="F46" i="1"/>
  <c r="G46" i="1"/>
  <c r="H46" i="1"/>
  <c r="E43" i="1"/>
  <c r="F43" i="1"/>
  <c r="G43" i="1"/>
  <c r="H43" i="1"/>
  <c r="E37" i="1"/>
  <c r="F37" i="1"/>
  <c r="G37" i="1"/>
  <c r="H37" i="1"/>
  <c r="E34" i="1"/>
  <c r="F34" i="1"/>
  <c r="G34" i="1"/>
  <c r="H34" i="1"/>
  <c r="E31" i="1"/>
  <c r="F31" i="1"/>
  <c r="G31" i="1"/>
  <c r="H31" i="1"/>
  <c r="E28" i="1"/>
  <c r="F28" i="1"/>
  <c r="G28" i="1"/>
  <c r="H28" i="1"/>
  <c r="E54" i="1"/>
  <c r="F54" i="1"/>
  <c r="G54" i="1"/>
  <c r="I54" i="1"/>
  <c r="E40" i="1"/>
  <c r="F40" i="1"/>
  <c r="G40" i="1"/>
  <c r="H40" i="1"/>
  <c r="E26" i="1"/>
  <c r="F26" i="1"/>
  <c r="G26" i="1"/>
  <c r="H26" i="1"/>
  <c r="G53" i="1"/>
  <c r="I53" i="1"/>
  <c r="E51" i="1"/>
  <c r="F51" i="1"/>
  <c r="G51" i="1"/>
  <c r="I51" i="1"/>
  <c r="G45" i="1"/>
  <c r="H45" i="1"/>
  <c r="G42" i="1"/>
  <c r="H42" i="1"/>
  <c r="G39" i="1"/>
  <c r="H39" i="1"/>
  <c r="G36" i="1"/>
  <c r="H36" i="1"/>
  <c r="E12" i="3"/>
  <c r="E60" i="3"/>
  <c r="G30" i="1"/>
  <c r="H30" i="1"/>
  <c r="E36" i="1"/>
  <c r="F36" i="1"/>
  <c r="G38" i="1"/>
  <c r="H38" i="1"/>
  <c r="E44" i="1"/>
  <c r="F44" i="1"/>
  <c r="G44" i="1"/>
  <c r="H44" i="1"/>
  <c r="E23" i="3"/>
  <c r="E29" i="3"/>
  <c r="E66" i="2"/>
  <c r="F66" i="2"/>
  <c r="G66" i="2"/>
  <c r="K66" i="2"/>
  <c r="E71" i="2"/>
  <c r="F71" i="2"/>
  <c r="G71" i="2"/>
  <c r="K71" i="2"/>
  <c r="E75" i="2"/>
  <c r="F75" i="2"/>
  <c r="G75" i="2"/>
  <c r="K75" i="2"/>
  <c r="E85" i="2"/>
  <c r="F85" i="2"/>
  <c r="G85" i="2"/>
  <c r="J85" i="2"/>
  <c r="E80" i="2"/>
  <c r="F80" i="2"/>
  <c r="G80" i="2"/>
  <c r="K80" i="2"/>
  <c r="E83" i="2"/>
  <c r="F83" i="2"/>
  <c r="G83" i="2"/>
  <c r="K83" i="2"/>
  <c r="G51" i="2"/>
  <c r="K51" i="2"/>
  <c r="E49" i="2"/>
  <c r="F49" i="2"/>
  <c r="G43" i="2"/>
  <c r="K43" i="2"/>
  <c r="E41" i="2"/>
  <c r="F41" i="2"/>
  <c r="E33" i="2"/>
  <c r="F33" i="2"/>
  <c r="E25" i="2"/>
  <c r="F25" i="2"/>
  <c r="G48" i="2"/>
  <c r="K48" i="2"/>
  <c r="E46" i="2"/>
  <c r="F46" i="2"/>
  <c r="G46" i="2"/>
  <c r="K46" i="2"/>
  <c r="G40" i="2"/>
  <c r="K40" i="2"/>
  <c r="E38" i="2"/>
  <c r="F38" i="2"/>
  <c r="G38" i="2"/>
  <c r="K38" i="2"/>
  <c r="E30" i="2"/>
  <c r="F30" i="2"/>
  <c r="G30" i="2"/>
  <c r="K30" i="2"/>
  <c r="E22" i="2"/>
  <c r="F22" i="2"/>
  <c r="G22" i="2"/>
  <c r="E21" i="2"/>
  <c r="F21" i="2"/>
  <c r="G21" i="2"/>
  <c r="K21" i="2"/>
  <c r="E88" i="2"/>
  <c r="F88" i="2"/>
  <c r="G88" i="2"/>
  <c r="K88" i="2"/>
  <c r="E90" i="2"/>
  <c r="F90" i="2"/>
  <c r="G90" i="2"/>
  <c r="K90" i="2"/>
  <c r="E59" i="2"/>
  <c r="F59" i="2"/>
  <c r="G59" i="2"/>
  <c r="K59" i="2"/>
  <c r="E63" i="2"/>
  <c r="F63" i="2"/>
  <c r="G63" i="2"/>
  <c r="K63" i="2"/>
  <c r="E67" i="2"/>
  <c r="F67" i="2"/>
  <c r="G67" i="2"/>
  <c r="K67" i="2"/>
  <c r="E72" i="2"/>
  <c r="F72" i="2"/>
  <c r="G72" i="2"/>
  <c r="K72" i="2"/>
  <c r="E76" i="2"/>
  <c r="F76" i="2"/>
  <c r="G76" i="2"/>
  <c r="K76" i="2"/>
  <c r="E77" i="2"/>
  <c r="F77" i="2"/>
  <c r="G77" i="2"/>
  <c r="K77" i="2"/>
  <c r="E86" i="2"/>
  <c r="F86" i="2"/>
  <c r="G86" i="2"/>
  <c r="J86" i="2"/>
  <c r="E51" i="2"/>
  <c r="F51" i="2"/>
  <c r="G45" i="2"/>
  <c r="K45" i="2"/>
  <c r="E43" i="2"/>
  <c r="F43" i="2"/>
  <c r="G37" i="2"/>
  <c r="K37" i="2"/>
  <c r="E35" i="2"/>
  <c r="F35" i="2"/>
  <c r="G35" i="2"/>
  <c r="K35" i="2"/>
  <c r="G29" i="2"/>
  <c r="K29" i="2"/>
  <c r="E27" i="2"/>
  <c r="F27" i="2"/>
  <c r="G27" i="2"/>
  <c r="K27" i="2"/>
  <c r="G50" i="2"/>
  <c r="K50" i="2"/>
  <c r="E48" i="2"/>
  <c r="F48" i="2"/>
  <c r="G42" i="2"/>
  <c r="K42" i="2"/>
  <c r="E40" i="2"/>
  <c r="F40" i="2"/>
  <c r="G34" i="2"/>
  <c r="K34" i="2"/>
  <c r="E32" i="2"/>
  <c r="F32" i="2"/>
  <c r="G32" i="2"/>
  <c r="K32" i="2"/>
  <c r="G26" i="2"/>
  <c r="K26" i="2"/>
  <c r="E24" i="2"/>
  <c r="F24" i="2"/>
  <c r="G24" i="2"/>
  <c r="J24" i="2"/>
  <c r="G92" i="2"/>
  <c r="K92" i="2"/>
  <c r="E54" i="2"/>
  <c r="F54" i="2"/>
  <c r="G54" i="2"/>
  <c r="K54" i="2"/>
  <c r="E56" i="2"/>
  <c r="F56" i="2"/>
  <c r="G56" i="2"/>
  <c r="K56" i="2"/>
  <c r="E57" i="2"/>
  <c r="F57" i="2"/>
  <c r="G57" i="2"/>
  <c r="K57" i="2"/>
  <c r="E61" i="2"/>
  <c r="F61" i="2"/>
  <c r="G61" i="2"/>
  <c r="K61" i="2"/>
  <c r="E65" i="2"/>
  <c r="F65" i="2"/>
  <c r="G65" i="2"/>
  <c r="K65" i="2"/>
  <c r="E70" i="2"/>
  <c r="F70" i="2"/>
  <c r="G70" i="2"/>
  <c r="K70" i="2"/>
  <c r="E74" i="2"/>
  <c r="F74" i="2"/>
  <c r="G74" i="2"/>
  <c r="K74" i="2"/>
  <c r="E84" i="2"/>
  <c r="F84" i="2"/>
  <c r="G84" i="2"/>
  <c r="J84" i="2"/>
  <c r="E79" i="2"/>
  <c r="F79" i="2"/>
  <c r="G79" i="2"/>
  <c r="K79" i="2"/>
  <c r="E82" i="2"/>
  <c r="F82" i="2"/>
  <c r="G82" i="2"/>
  <c r="K82" i="2"/>
  <c r="G49" i="2"/>
  <c r="K49" i="2"/>
  <c r="E47" i="2"/>
  <c r="G41" i="2"/>
  <c r="K41" i="2"/>
  <c r="E39" i="2"/>
  <c r="G33" i="2"/>
  <c r="K33" i="2"/>
  <c r="E31" i="2"/>
  <c r="G25" i="2"/>
  <c r="K25" i="2"/>
  <c r="E23" i="2"/>
  <c r="F23" i="2"/>
  <c r="G23" i="2"/>
  <c r="K23" i="2"/>
  <c r="E61" i="3"/>
  <c r="E17" i="3"/>
  <c r="E47" i="3"/>
  <c r="E55" i="3"/>
  <c r="E41" i="3"/>
  <c r="E49" i="3"/>
  <c r="E59" i="3"/>
  <c r="E31" i="3"/>
  <c r="F39" i="2"/>
  <c r="G39" i="2"/>
  <c r="K39" i="2"/>
  <c r="E24" i="3"/>
  <c r="K22" i="2"/>
  <c r="F47" i="2"/>
  <c r="G47" i="2"/>
  <c r="K47" i="2"/>
  <c r="E32" i="3"/>
  <c r="E45" i="3"/>
  <c r="E43" i="3"/>
  <c r="E25" i="3"/>
  <c r="E39" i="3"/>
  <c r="E34" i="3"/>
  <c r="E15" i="3"/>
  <c r="F31" i="2"/>
  <c r="G31" i="2"/>
  <c r="E16" i="3"/>
  <c r="E33" i="3"/>
  <c r="E18" i="3"/>
  <c r="E36" i="3"/>
  <c r="E28" i="3"/>
  <c r="E57" i="3"/>
  <c r="E20" i="3"/>
  <c r="E56" i="3"/>
  <c r="K31" i="2"/>
  <c r="C12" i="1"/>
  <c r="C12" i="2"/>
  <c r="C11" i="2"/>
  <c r="C11" i="1"/>
  <c r="O94" i="2" l="1"/>
  <c r="R94" i="2" s="1"/>
  <c r="O39" i="1"/>
  <c r="R39" i="1" s="1"/>
  <c r="O41" i="1"/>
  <c r="R41" i="1" s="1"/>
  <c r="O25" i="1"/>
  <c r="R25" i="1" s="1"/>
  <c r="O24" i="1"/>
  <c r="R24" i="1" s="1"/>
  <c r="O34" i="1"/>
  <c r="R34" i="1" s="1"/>
  <c r="O22" i="1"/>
  <c r="R22" i="1" s="1"/>
  <c r="O27" i="1"/>
  <c r="R27" i="1" s="1"/>
  <c r="O42" i="1"/>
  <c r="R42" i="1" s="1"/>
  <c r="O51" i="1"/>
  <c r="R51" i="1" s="1"/>
  <c r="O53" i="1"/>
  <c r="R53" i="1" s="1"/>
  <c r="O37" i="1"/>
  <c r="R37" i="1" s="1"/>
  <c r="O21" i="1"/>
  <c r="R21" i="1" s="1"/>
  <c r="O54" i="1"/>
  <c r="R54" i="1" s="1"/>
  <c r="O28" i="1"/>
  <c r="R28" i="1" s="1"/>
  <c r="O52" i="1"/>
  <c r="R52" i="1" s="1"/>
  <c r="O50" i="1"/>
  <c r="R50" i="1" s="1"/>
  <c r="O36" i="1"/>
  <c r="R36" i="1" s="1"/>
  <c r="O47" i="1"/>
  <c r="R47" i="1" s="1"/>
  <c r="O49" i="1"/>
  <c r="R49" i="1" s="1"/>
  <c r="O33" i="1"/>
  <c r="R33" i="1" s="1"/>
  <c r="O48" i="1"/>
  <c r="R48" i="1" s="1"/>
  <c r="O46" i="1"/>
  <c r="R46" i="1" s="1"/>
  <c r="O23" i="1"/>
  <c r="R23" i="1" s="1"/>
  <c r="O44" i="1"/>
  <c r="R44" i="1" s="1"/>
  <c r="O26" i="1"/>
  <c r="R26" i="1" s="1"/>
  <c r="O31" i="1"/>
  <c r="R31" i="1" s="1"/>
  <c r="O43" i="1"/>
  <c r="R43" i="1" s="1"/>
  <c r="O45" i="1"/>
  <c r="R45" i="1" s="1"/>
  <c r="O29" i="1"/>
  <c r="R29" i="1" s="1"/>
  <c r="O35" i="1"/>
  <c r="R35" i="1" s="1"/>
  <c r="O40" i="1"/>
  <c r="R40" i="1" s="1"/>
  <c r="O38" i="1"/>
  <c r="R38" i="1" s="1"/>
  <c r="O32" i="1"/>
  <c r="R32" i="1" s="1"/>
  <c r="O30" i="1"/>
  <c r="R30" i="1" s="1"/>
  <c r="C15" i="1"/>
  <c r="O37" i="2"/>
  <c r="R37" i="2" s="1"/>
  <c r="O41" i="2"/>
  <c r="R41" i="2" s="1"/>
  <c r="O62" i="2"/>
  <c r="R62" i="2" s="1"/>
  <c r="O31" i="2"/>
  <c r="R31" i="2" s="1"/>
  <c r="O61" i="2"/>
  <c r="R61" i="2" s="1"/>
  <c r="O53" i="2"/>
  <c r="R53" i="2" s="1"/>
  <c r="O71" i="2"/>
  <c r="R71" i="2" s="1"/>
  <c r="O79" i="2"/>
  <c r="R79" i="2" s="1"/>
  <c r="O27" i="2"/>
  <c r="R27" i="2" s="1"/>
  <c r="O86" i="2"/>
  <c r="R86" i="2" s="1"/>
  <c r="O76" i="2"/>
  <c r="R76" i="2" s="1"/>
  <c r="O84" i="2"/>
  <c r="R84" i="2" s="1"/>
  <c r="O44" i="2"/>
  <c r="R44" i="2" s="1"/>
  <c r="O87" i="2"/>
  <c r="R87" i="2" s="1"/>
  <c r="O52" i="2"/>
  <c r="R52" i="2" s="1"/>
  <c r="O26" i="2"/>
  <c r="R26" i="2" s="1"/>
  <c r="C15" i="2"/>
  <c r="O38" i="2"/>
  <c r="R38" i="2" s="1"/>
  <c r="O49" i="2"/>
  <c r="R49" i="2" s="1"/>
  <c r="O46" i="2"/>
  <c r="R46" i="2" s="1"/>
  <c r="O89" i="2"/>
  <c r="R89" i="2" s="1"/>
  <c r="O48" i="2"/>
  <c r="R48" i="2" s="1"/>
  <c r="O58" i="2"/>
  <c r="R58" i="2" s="1"/>
  <c r="O67" i="2"/>
  <c r="R67" i="2" s="1"/>
  <c r="O59" i="2"/>
  <c r="R59" i="2" s="1"/>
  <c r="O51" i="2"/>
  <c r="R51" i="2" s="1"/>
  <c r="O73" i="2"/>
  <c r="R73" i="2" s="1"/>
  <c r="O81" i="2"/>
  <c r="R81" i="2" s="1"/>
  <c r="O35" i="2"/>
  <c r="R35" i="2" s="1"/>
  <c r="O70" i="2"/>
  <c r="R70" i="2" s="1"/>
  <c r="O78" i="2"/>
  <c r="R78" i="2" s="1"/>
  <c r="O68" i="2"/>
  <c r="R68" i="2" s="1"/>
  <c r="O90" i="2"/>
  <c r="R90" i="2" s="1"/>
  <c r="O64" i="2"/>
  <c r="R64" i="2" s="1"/>
  <c r="O21" i="2"/>
  <c r="R21" i="2" s="1"/>
  <c r="O33" i="2"/>
  <c r="R33" i="2" s="1"/>
  <c r="O45" i="2"/>
  <c r="R45" i="2" s="1"/>
  <c r="O91" i="2"/>
  <c r="R91" i="2" s="1"/>
  <c r="O22" i="2"/>
  <c r="R22" i="2" s="1"/>
  <c r="O34" i="2"/>
  <c r="R34" i="2" s="1"/>
  <c r="O39" i="2"/>
  <c r="R39" i="2" s="1"/>
  <c r="O54" i="2"/>
  <c r="R54" i="2" s="1"/>
  <c r="O65" i="2"/>
  <c r="R65" i="2" s="1"/>
  <c r="O57" i="2"/>
  <c r="R57" i="2" s="1"/>
  <c r="O92" i="2"/>
  <c r="R92" i="2" s="1"/>
  <c r="O75" i="2"/>
  <c r="R75" i="2" s="1"/>
  <c r="O83" i="2"/>
  <c r="R83" i="2" s="1"/>
  <c r="O43" i="2"/>
  <c r="R43" i="2" s="1"/>
  <c r="O72" i="2"/>
  <c r="R72" i="2" s="1"/>
  <c r="O80" i="2"/>
  <c r="R80" i="2" s="1"/>
  <c r="O28" i="2"/>
  <c r="R28" i="2" s="1"/>
  <c r="O25" i="2"/>
  <c r="R25" i="2" s="1"/>
  <c r="O60" i="2"/>
  <c r="R60" i="2" s="1"/>
  <c r="O29" i="2"/>
  <c r="R29" i="2" s="1"/>
  <c r="O40" i="2"/>
  <c r="R40" i="2" s="1"/>
  <c r="O23" i="2"/>
  <c r="R23" i="2" s="1"/>
  <c r="O30" i="2"/>
  <c r="R30" i="2" s="1"/>
  <c r="O24" i="2"/>
  <c r="R24" i="2" s="1"/>
  <c r="O66" i="2"/>
  <c r="R66" i="2" s="1"/>
  <c r="O50" i="2"/>
  <c r="R50" i="2" s="1"/>
  <c r="O63" i="2"/>
  <c r="R63" i="2" s="1"/>
  <c r="O55" i="2"/>
  <c r="R55" i="2" s="1"/>
  <c r="O69" i="2"/>
  <c r="R69" i="2" s="1"/>
  <c r="O77" i="2"/>
  <c r="R77" i="2" s="1"/>
  <c r="O85" i="2"/>
  <c r="R85" i="2" s="1"/>
  <c r="O93" i="2"/>
  <c r="R93" i="2" s="1"/>
  <c r="O74" i="2"/>
  <c r="R74" i="2" s="1"/>
  <c r="O82" i="2"/>
  <c r="R82" i="2" s="1"/>
  <c r="O36" i="2"/>
  <c r="R36" i="2" s="1"/>
  <c r="O32" i="2"/>
  <c r="R32" i="2" s="1"/>
  <c r="O56" i="2"/>
  <c r="R56" i="2" s="1"/>
  <c r="O47" i="2"/>
  <c r="R47" i="2" s="1"/>
  <c r="O88" i="2"/>
  <c r="R88" i="2" s="1"/>
  <c r="O42" i="2"/>
  <c r="R42" i="2" s="1"/>
  <c r="C16" i="2"/>
  <c r="D18" i="2" s="1"/>
  <c r="C16" i="1"/>
  <c r="D18" i="1" s="1"/>
  <c r="R19" i="2" l="1"/>
  <c r="C18" i="2"/>
  <c r="F18" i="2"/>
  <c r="F19" i="2" s="1"/>
  <c r="R19" i="1"/>
  <c r="C18" i="1"/>
  <c r="E16" i="1"/>
  <c r="E17" i="1" s="1"/>
</calcChain>
</file>

<file path=xl/sharedStrings.xml><?xml version="1.0" encoding="utf-8"?>
<sst xmlns="http://schemas.openxmlformats.org/spreadsheetml/2006/main" count="722" uniqueCount="249">
  <si>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</si>
  <si>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</si>
  <si>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</si>
  <si>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</si>
  <si>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</si>
  <si>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</si>
  <si>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</si>
  <si>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</si>
  <si>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</si>
  <si>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</si>
  <si>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</si>
  <si>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</si>
  <si>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</si>
  <si>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</si>
  <si>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</si>
  <si>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</si>
  <si>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</si>
  <si>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</si>
  <si>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</si>
  <si>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</si>
  <si>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</si>
  <si>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</si>
  <si>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</si>
  <si>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</si>
  <si>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</si>
  <si>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</si>
  <si>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</si>
  <si>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</si>
  <si>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</si>
  <si>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</si>
  <si>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</si>
  <si>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</si>
  <si>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</si>
  <si>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</si>
  <si>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</si>
  <si>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</si>
  <si>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</si>
  <si>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</si>
  <si>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</si>
  <si>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V994 Her / GSC 2092-0711 </t>
  </si>
  <si>
    <t>EA</t>
  </si>
  <si>
    <t>IBVS 5462</t>
  </si>
  <si>
    <t>I</t>
  </si>
  <si>
    <t>IBVS 5579</t>
  </si>
  <si>
    <t>II</t>
  </si>
  <si>
    <t>IBVS 5684</t>
  </si>
  <si>
    <t>IBVS 5753</t>
  </si>
  <si>
    <t>?</t>
  </si>
  <si>
    <t>IBVS 5313</t>
  </si>
  <si>
    <t>Add cycle</t>
  </si>
  <si>
    <t>Old Cycle</t>
  </si>
  <si>
    <t>IBVS 5979</t>
  </si>
  <si>
    <t>OEJV 0137</t>
  </si>
  <si>
    <t>OEJV</t>
  </si>
  <si>
    <t>IBVS 6007</t>
  </si>
  <si>
    <t>IBVS 6084</t>
  </si>
  <si>
    <t>IBVS 6114</t>
  </si>
  <si>
    <t>IBVS 6118</t>
  </si>
  <si>
    <t>IBVS 6149</t>
  </si>
  <si>
    <t>BRUTAL period!-but it gets worse!!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</si>
  <si>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</si>
  <si>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</si>
  <si>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</si>
  <si>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</si>
  <si>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</si>
  <si>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</si>
  <si>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</si>
  <si>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</si>
  <si>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</si>
  <si>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</si>
  <si>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</si>
  <si>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2452937.4701 </t>
  </si>
  <si>
    <t> 24.10.2003 23:16 </t>
  </si>
  <si>
    <t> 0.2851 </t>
  </si>
  <si>
    <t>C </t>
  </si>
  <si>
    <t>R</t>
  </si>
  <si>
    <t> T.Hegedüs </t>
  </si>
  <si>
    <t>IBVS 5684 </t>
  </si>
  <si>
    <t>2453206.365 </t>
  </si>
  <si>
    <t> 19.07.2004 20:45 </t>
  </si>
  <si>
    <t> 0.041 </t>
  </si>
  <si>
    <t>V;R</t>
  </si>
  <si>
    <t> T.Borkovits </t>
  </si>
  <si>
    <t>IBVS 5753 </t>
  </si>
  <si>
    <t>2454283.4131 </t>
  </si>
  <si>
    <t> 01.07.2007 21:54 </t>
  </si>
  <si>
    <t> 0.0216 </t>
  </si>
  <si>
    <t> T.Borkovits et al. </t>
  </si>
  <si>
    <t>IBVS 5979 </t>
  </si>
  <si>
    <t>2454290.515 </t>
  </si>
  <si>
    <t> 09.07.2007 00:21 </t>
  </si>
  <si>
    <t> 0.023 </t>
  </si>
  <si>
    <t>2454290.517 </t>
  </si>
  <si>
    <t> 09.07.2007 00:24 </t>
  </si>
  <si>
    <t> 0.025 </t>
  </si>
  <si>
    <t>2454298.3787 </t>
  </si>
  <si>
    <t> 16.07.2007 21:05 </t>
  </si>
  <si>
    <t> 0.0366 </t>
  </si>
  <si>
    <t>2454300.4457 </t>
  </si>
  <si>
    <t> 18.07.2007 22:41 </t>
  </si>
  <si>
    <t> 0.0136 </t>
  </si>
  <si>
    <t>2454307.5424 </t>
  </si>
  <si>
    <t> 26.07.2007 01:01 </t>
  </si>
  <si>
    <t> 0.0101 </t>
  </si>
  <si>
    <t>2454314.5204 </t>
  </si>
  <si>
    <t> 02.08.2007 00:29 </t>
  </si>
  <si>
    <t> -0.1122 </t>
  </si>
  <si>
    <t>2454315.522 </t>
  </si>
  <si>
    <t> 03.08.2007 00:31 </t>
  </si>
  <si>
    <t> 0.139 </t>
  </si>
  <si>
    <t>2454332.457 </t>
  </si>
  <si>
    <t> 19.08.2007 22:58 </t>
  </si>
  <si>
    <t> 0.034 </t>
  </si>
  <si>
    <t>2454334.523 </t>
  </si>
  <si>
    <t> 22.08.2007 00:33 </t>
  </si>
  <si>
    <t> 0.010 </t>
  </si>
  <si>
    <t>2454347.3084 </t>
  </si>
  <si>
    <t> 03.09.2007 19:24 </t>
  </si>
  <si>
    <t> 0.0147 </t>
  </si>
  <si>
    <t>2454360.3524 </t>
  </si>
  <si>
    <t> 16.09.2007 20:27 </t>
  </si>
  <si>
    <t> 0.2783 </t>
  </si>
  <si>
    <t>2454361.357 </t>
  </si>
  <si>
    <t> 17.09.2007 20:34 </t>
  </si>
  <si>
    <t> 0.533 </t>
  </si>
  <si>
    <t>2454364.3439 </t>
  </si>
  <si>
    <t> 20.09.2007 20:15 </t>
  </si>
  <si>
    <t> 0.6796 </t>
  </si>
  <si>
    <t>2454374.2829 </t>
  </si>
  <si>
    <t> 30.09.2007 18:47 </t>
  </si>
  <si>
    <t> 0.6782 </t>
  </si>
  <si>
    <t>2454383.2729 </t>
  </si>
  <si>
    <t> 09.10.2007 18:32 </t>
  </si>
  <si>
    <t> 0.4780 </t>
  </si>
  <si>
    <t>2454610.3494 </t>
  </si>
  <si>
    <t> 23.05.2008 20:23 </t>
  </si>
  <si>
    <t> 0.3466 </t>
  </si>
  <si>
    <t>B;V;R</t>
  </si>
  <si>
    <t>2454618.516 </t>
  </si>
  <si>
    <t> 01.06.2008 00:23 </t>
  </si>
  <si>
    <t> -0.007 </t>
  </si>
  <si>
    <t>2454650.5498 </t>
  </si>
  <si>
    <t> 03.07.2008 01:11 </t>
  </si>
  <si>
    <t> 0.7857 </t>
  </si>
  <si>
    <t>2454653.3886 </t>
  </si>
  <si>
    <t> 05.07.2008 21:19 </t>
  </si>
  <si>
    <t> 0.7844 </t>
  </si>
  <si>
    <t>2454699.4777 </t>
  </si>
  <si>
    <t> 20.08.2008 23:27 </t>
  </si>
  <si>
    <t> 0.0118 </t>
  </si>
  <si>
    <t>2454713.4349 </t>
  </si>
  <si>
    <t> 03.09.2008 22:26 </t>
  </si>
  <si>
    <t> 0.4385 </t>
  </si>
  <si>
    <t>2455313.40261 </t>
  </si>
  <si>
    <t> 26.04.2010 21:39 </t>
  </si>
  <si>
    <t> 0.47559 </t>
  </si>
  <si>
    <t> R.Uhlar </t>
  </si>
  <si>
    <t>IBVS 6007 </t>
  </si>
  <si>
    <t>2455314.48274 </t>
  </si>
  <si>
    <t> 27.04.2010 23:35 </t>
  </si>
  <si>
    <t> 0.13567 </t>
  </si>
  <si>
    <t>2455315.48964 </t>
  </si>
  <si>
    <t> 28.04.2010 23:45 </t>
  </si>
  <si>
    <t> 0.39250 </t>
  </si>
  <si>
    <t>2455375.40806 </t>
  </si>
  <si>
    <t> 27.06.2010 21:47 </t>
  </si>
  <si>
    <t> -0.00112 </t>
  </si>
  <si>
    <t>2455389.48381 </t>
  </si>
  <si>
    <t> 11.07.2010 23:36 </t>
  </si>
  <si>
    <t> 0.54412 </t>
  </si>
  <si>
    <t>2455392.44298 </t>
  </si>
  <si>
    <t> 14.07.2010 22:37 </t>
  </si>
  <si>
    <t> 0.66320 </t>
  </si>
  <si>
    <t> Šmelcer 83/15 </t>
  </si>
  <si>
    <t>OEJV 0137 </t>
  </si>
  <si>
    <t>2455392.44428 </t>
  </si>
  <si>
    <t> 14.07.2010 22:39 </t>
  </si>
  <si>
    <t> 0.66450 </t>
  </si>
  <si>
    <t>2455392.44779 </t>
  </si>
  <si>
    <t> 14.07.2010 22:44 </t>
  </si>
  <si>
    <t> 0.66801 </t>
  </si>
  <si>
    <t>2455397.49810 </t>
  </si>
  <si>
    <t> 19.07.2010 23:57 </t>
  </si>
  <si>
    <t> 0.78819 </t>
  </si>
  <si>
    <t>2455413.40408 </t>
  </si>
  <si>
    <t> 04.08.2010 21:41 </t>
  </si>
  <si>
    <t> 1.07363 </t>
  </si>
  <si>
    <t> Šmelcer 60/30 </t>
  </si>
  <si>
    <t>2455413.40458 </t>
  </si>
  <si>
    <t> 04.08.2010 21:42 </t>
  </si>
  <si>
    <t> 1.07413 </t>
  </si>
  <si>
    <t> Šmelcer 60/28 </t>
  </si>
  <si>
    <t>2455413.40478 </t>
  </si>
  <si>
    <t> 1.07433 </t>
  </si>
  <si>
    <t> Šmelcer 50/26 </t>
  </si>
  <si>
    <t>2455424.47871 </t>
  </si>
  <si>
    <t> 15.08.2010 23:29 </t>
  </si>
  <si>
    <t> 0.78787 </t>
  </si>
  <si>
    <t> P.Svoboda </t>
  </si>
  <si>
    <t>2455641.55985 </t>
  </si>
  <si>
    <t> 21.03.2011 01:26 </t>
  </si>
  <si>
    <t> 0.60151 </t>
  </si>
  <si>
    <t>2455642.56748 </t>
  </si>
  <si>
    <t> 22.03.2011 01:37 </t>
  </si>
  <si>
    <t> 0.85907 </t>
  </si>
  <si>
    <t>2455654.51845 </t>
  </si>
  <si>
    <t> 03.04.2011 00:26 </t>
  </si>
  <si>
    <t> 0.77967 </t>
  </si>
  <si>
    <t>2455681.50533 </t>
  </si>
  <si>
    <t> 30.04.2011 00:07 </t>
  </si>
  <si>
    <t> 0.78562 </t>
  </si>
  <si>
    <t>2455683.55108 </t>
  </si>
  <si>
    <t> 02.05.2011 01:13 </t>
  </si>
  <si>
    <t> 0.66125 </t>
  </si>
  <si>
    <t>2455688.39802 </t>
  </si>
  <si>
    <t> 06.05.2011 21:33 </t>
  </si>
  <si>
    <t> 0.57806 </t>
  </si>
  <si>
    <t>2455691.44530 </t>
  </si>
  <si>
    <t> 09.05.2011 22:41 </t>
  </si>
  <si>
    <t> 0.78525 </t>
  </si>
  <si>
    <t>2455691.56016 </t>
  </si>
  <si>
    <t> 10.05.2011 01:26 </t>
  </si>
  <si>
    <t> 0.90011 </t>
  </si>
  <si>
    <t>2455779.48535 </t>
  </si>
  <si>
    <t> 05.08.2011 23:38 </t>
  </si>
  <si>
    <t> 0.78226 </t>
  </si>
  <si>
    <t>2455799.36956 </t>
  </si>
  <si>
    <t> 25.08.2011 20:52 </t>
  </si>
  <si>
    <t> 0.78578 </t>
  </si>
  <si>
    <t>2456490.4522 </t>
  </si>
  <si>
    <t> 16.07.2013 22:51 </t>
  </si>
  <si>
    <t> 0.9745 </t>
  </si>
  <si>
    <t>-I</t>
  </si>
  <si>
    <t> F.Agerer </t>
  </si>
  <si>
    <t>BAVM 232 </t>
  </si>
  <si>
    <t>2456539.4483 </t>
  </si>
  <si>
    <t> 03.09.2013 22:45 </t>
  </si>
  <si>
    <t> 1.0190 </t>
  </si>
  <si>
    <t>BAVM 234 </t>
  </si>
  <si>
    <t>2456540.4583 </t>
  </si>
  <si>
    <t> 04.09.2013 22:59 </t>
  </si>
  <si>
    <t> 1.2789 </t>
  </si>
  <si>
    <t>2456815.4382 </t>
  </si>
  <si>
    <t> 06.06.2014 22:31 </t>
  </si>
  <si>
    <t> 1.5194 </t>
  </si>
  <si>
    <t>BAVM 238 </t>
  </si>
  <si>
    <t>OEJV 0179</t>
  </si>
  <si>
    <t>JBAV, 60</t>
  </si>
  <si>
    <t xml:space="preserve">V0994 Her / GSC 2092-0711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</si>
</sst>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14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  <xf numFmtId="0" fontId="3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V994 Her - O-C Diagr.</a:t>
            </a:r>
          </a:p>
        </c:rich>
      </c:tx>
      <c:layout>
        <c:manualLayout>
          <c:xMode val="edge"/>
          <c:yMode val="edge"/>
          <c:x val="0.3736600306278713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0566615620214"/>
          <c:y val="0.14035127795846455"/>
          <c:w val="0.8300153139356815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F-408B-A1FE-999F8D5078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F-408B-A1FE-999F8D5078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3">
                  <c:v>0</c:v>
                </c:pt>
                <c:pt idx="47">
                  <c:v>1.5899999998509884E-2</c:v>
                </c:pt>
                <c:pt idx="63">
                  <c:v>1.1999999995168764E-2</c:v>
                </c:pt>
                <c:pt idx="64">
                  <c:v>2.1999999997206032E-2</c:v>
                </c:pt>
                <c:pt idx="65">
                  <c:v>1.8999999956577085E-3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0F-408B-A1FE-999F8D5078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6.2099999995552935E-2</c:v>
                </c:pt>
                <c:pt idx="1">
                  <c:v>6.309999999939464E-2</c:v>
                </c:pt>
                <c:pt idx="2">
                  <c:v>6.339999999909196E-2</c:v>
                </c:pt>
                <c:pt idx="4">
                  <c:v>-3.6100000004807953E-2</c:v>
                </c:pt>
                <c:pt idx="5">
                  <c:v>3.3799999997427221E-2</c:v>
                </c:pt>
                <c:pt idx="6">
                  <c:v>-7.1300000003247987E-2</c:v>
                </c:pt>
                <c:pt idx="7">
                  <c:v>-2.3200000003271271E-2</c:v>
                </c:pt>
                <c:pt idx="8">
                  <c:v>7.8699999998207204E-2</c:v>
                </c:pt>
                <c:pt idx="9">
                  <c:v>8.0699999998614658E-2</c:v>
                </c:pt>
                <c:pt idx="10">
                  <c:v>-5.7600000000093132E-2</c:v>
                </c:pt>
                <c:pt idx="11">
                  <c:v>9.3999999953666702E-3</c:v>
                </c:pt>
                <c:pt idx="12">
                  <c:v>0.10609999999724096</c:v>
                </c:pt>
                <c:pt idx="13">
                  <c:v>8.4100000000034925E-2</c:v>
                </c:pt>
                <c:pt idx="14">
                  <c:v>8.5699999995995313E-2</c:v>
                </c:pt>
                <c:pt idx="15">
                  <c:v>2.0700000000942964E-2</c:v>
                </c:pt>
                <c:pt idx="16">
                  <c:v>8.6699999999837019E-2</c:v>
                </c:pt>
                <c:pt idx="17">
                  <c:v>-0.12789999999949941</c:v>
                </c:pt>
                <c:pt idx="18">
                  <c:v>-8.3899999997811392E-2</c:v>
                </c:pt>
                <c:pt idx="19">
                  <c:v>-7.9299999997601844E-2</c:v>
                </c:pt>
                <c:pt idx="20">
                  <c:v>-9.2400000001362059E-2</c:v>
                </c:pt>
                <c:pt idx="21">
                  <c:v>-0.15340000000287546</c:v>
                </c:pt>
                <c:pt idx="22">
                  <c:v>-0.16339999999763677</c:v>
                </c:pt>
                <c:pt idx="23">
                  <c:v>-8.6900000002060551E-2</c:v>
                </c:pt>
                <c:pt idx="24">
                  <c:v>7.970000000204891E-2</c:v>
                </c:pt>
                <c:pt idx="25">
                  <c:v>0.11349999999947613</c:v>
                </c:pt>
                <c:pt idx="26">
                  <c:v>-4.7700000002805609E-2</c:v>
                </c:pt>
                <c:pt idx="27">
                  <c:v>4.1400000001885928E-2</c:v>
                </c:pt>
                <c:pt idx="28">
                  <c:v>-1.4000000010128133E-3</c:v>
                </c:pt>
                <c:pt idx="29">
                  <c:v>-3.3690000003844034E-2</c:v>
                </c:pt>
                <c:pt idx="30">
                  <c:v>4.6439999998256098E-2</c:v>
                </c:pt>
                <c:pt idx="31">
                  <c:v>5.333999999857042E-2</c:v>
                </c:pt>
                <c:pt idx="32">
                  <c:v>-2.8239999999641441E-2</c:v>
                </c:pt>
                <c:pt idx="33">
                  <c:v>4.7509999996691477E-2</c:v>
                </c:pt>
                <c:pt idx="34">
                  <c:v>1.1489999997138511E-2</c:v>
                </c:pt>
                <c:pt idx="35">
                  <c:v>6.1799999995855615E-2</c:v>
                </c:pt>
                <c:pt idx="36">
                  <c:v>4.2410000001837034E-2</c:v>
                </c:pt>
                <c:pt idx="37">
                  <c:v>0.12354999999661231</c:v>
                </c:pt>
                <c:pt idx="38">
                  <c:v>0.13117999999667518</c:v>
                </c:pt>
                <c:pt idx="39">
                  <c:v>8.2150000002002344E-2</c:v>
                </c:pt>
                <c:pt idx="40">
                  <c:v>6.9029999998747371E-2</c:v>
                </c:pt>
                <c:pt idx="41">
                  <c:v>0.11477999999624444</c:v>
                </c:pt>
                <c:pt idx="42">
                  <c:v>-3.8280000000668224E-2</c:v>
                </c:pt>
                <c:pt idx="43">
                  <c:v>8.9999999981955625E-3</c:v>
                </c:pt>
                <c:pt idx="44">
                  <c:v>0.12385999999969499</c:v>
                </c:pt>
                <c:pt idx="45">
                  <c:v>4.905000000144355E-2</c:v>
                </c:pt>
                <c:pt idx="46">
                  <c:v>-6.6740000002027955E-2</c:v>
                </c:pt>
                <c:pt idx="48">
                  <c:v>0.17343999999866355</c:v>
                </c:pt>
                <c:pt idx="49">
                  <c:v>0.18024999999761349</c:v>
                </c:pt>
                <c:pt idx="50">
                  <c:v>9.4629999999597203E-2</c:v>
                </c:pt>
                <c:pt idx="51">
                  <c:v>-6.3990000002377201E-2</c:v>
                </c:pt>
                <c:pt idx="52">
                  <c:v>-3.590000000258442E-3</c:v>
                </c:pt>
                <c:pt idx="53">
                  <c:v>3.3159999999043066E-2</c:v>
                </c:pt>
                <c:pt idx="54">
                  <c:v>-6.5050000004703179E-2</c:v>
                </c:pt>
                <c:pt idx="55">
                  <c:v>1.4289999999164138E-2</c:v>
                </c:pt>
                <c:pt idx="56">
                  <c:v>0.16059999999561114</c:v>
                </c:pt>
                <c:pt idx="57">
                  <c:v>7.2800000001734588E-2</c:v>
                </c:pt>
                <c:pt idx="58">
                  <c:v>8.5890000002109446E-2</c:v>
                </c:pt>
                <c:pt idx="59">
                  <c:v>9.5170000000507571E-2</c:v>
                </c:pt>
                <c:pt idx="60">
                  <c:v>5.1279999999678694E-2</c:v>
                </c:pt>
                <c:pt idx="61">
                  <c:v>1.0159999997995328E-2</c:v>
                </c:pt>
                <c:pt idx="62">
                  <c:v>9.5439999997324776E-2</c:v>
                </c:pt>
                <c:pt idx="66">
                  <c:v>6.6799999985960312E-3</c:v>
                </c:pt>
                <c:pt idx="67">
                  <c:v>7.980000002135057E-3</c:v>
                </c:pt>
                <c:pt idx="68">
                  <c:v>-3.2220000000961591E-2</c:v>
                </c:pt>
                <c:pt idx="69">
                  <c:v>-3.1719999999040738E-2</c:v>
                </c:pt>
                <c:pt idx="70">
                  <c:v>-3.1520000004093163E-2</c:v>
                </c:pt>
                <c:pt idx="71">
                  <c:v>6.9069999997736886E-2</c:v>
                </c:pt>
                <c:pt idx="72">
                  <c:v>6.339999999909196E-2</c:v>
                </c:pt>
                <c:pt idx="73">
                  <c:v>2.8000000020256266E-3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0F-408B-A1FE-999F8D5078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0F-408B-A1FE-999F8D5078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0F-408B-A1FE-999F8D5078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5.9999999999999995E-4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6.8000000000000005E-4</c:v>
                  </c:pt>
                  <c:pt idx="30">
                    <c:v>4.6000000000000001E-4</c:v>
                  </c:pt>
                  <c:pt idx="31">
                    <c:v>4.2000000000000002E-4</c:v>
                  </c:pt>
                  <c:pt idx="32">
                    <c:v>3.6999999999999999E-4</c:v>
                  </c:pt>
                  <c:pt idx="33">
                    <c:v>2.2499999999999998E-3</c:v>
                  </c:pt>
                  <c:pt idx="34">
                    <c:v>5.5000000000000003E-4</c:v>
                  </c:pt>
                  <c:pt idx="35">
                    <c:v>3.2000000000000003E-4</c:v>
                  </c:pt>
                  <c:pt idx="36">
                    <c:v>7.9000000000000001E-4</c:v>
                  </c:pt>
                  <c:pt idx="37">
                    <c:v>1.2E-4</c:v>
                  </c:pt>
                  <c:pt idx="38">
                    <c:v>4.2000000000000002E-4</c:v>
                  </c:pt>
                  <c:pt idx="39">
                    <c:v>9.7000000000000005E-4</c:v>
                  </c:pt>
                  <c:pt idx="40">
                    <c:v>3.6000000000000002E-4</c:v>
                  </c:pt>
                  <c:pt idx="41">
                    <c:v>2.4000000000000001E-4</c:v>
                  </c:pt>
                  <c:pt idx="42">
                    <c:v>2.9E-4</c:v>
                  </c:pt>
                  <c:pt idx="43">
                    <c:v>1.2999999999999999E-4</c:v>
                  </c:pt>
                  <c:pt idx="44">
                    <c:v>1.1E-4</c:v>
                  </c:pt>
                  <c:pt idx="45">
                    <c:v>1.25E-3</c:v>
                  </c:pt>
                  <c:pt idx="46">
                    <c:v>3.3E-4</c:v>
                  </c:pt>
                  <c:pt idx="47">
                    <c:v>6.3E-3</c:v>
                  </c:pt>
                  <c:pt idx="48">
                    <c:v>2.0699999999999998E-3</c:v>
                  </c:pt>
                  <c:pt idx="49">
                    <c:v>2.9E-4</c:v>
                  </c:pt>
                  <c:pt idx="50">
                    <c:v>2.0000000000000001E-4</c:v>
                  </c:pt>
                  <c:pt idx="51">
                    <c:v>2.0400000000000001E-3</c:v>
                  </c:pt>
                  <c:pt idx="52">
                    <c:v>4.0000000000000002E-4</c:v>
                  </c:pt>
                  <c:pt idx="53">
                    <c:v>5.4000000000000001E-4</c:v>
                  </c:pt>
                  <c:pt idx="54">
                    <c:v>8.0999999999999996E-4</c:v>
                  </c:pt>
                  <c:pt idx="55">
                    <c:v>2.5899999999999999E-3</c:v>
                  </c:pt>
                  <c:pt idx="56">
                    <c:v>4.8999999999999998E-4</c:v>
                  </c:pt>
                  <c:pt idx="57">
                    <c:v>2.5899999999999999E-3</c:v>
                  </c:pt>
                  <c:pt idx="58">
                    <c:v>8.9999999999999998E-4</c:v>
                  </c:pt>
                  <c:pt idx="59">
                    <c:v>2.7E-4</c:v>
                  </c:pt>
                  <c:pt idx="60">
                    <c:v>7.7999999999999999E-4</c:v>
                  </c:pt>
                  <c:pt idx="61">
                    <c:v>2.47E-3</c:v>
                  </c:pt>
                  <c:pt idx="62">
                    <c:v>1.32E-3</c:v>
                  </c:pt>
                  <c:pt idx="63">
                    <c:v>8.8999999999999999E-3</c:v>
                  </c:pt>
                  <c:pt idx="64">
                    <c:v>6.7999999999999996E-3</c:v>
                  </c:pt>
                  <c:pt idx="65">
                    <c:v>4.1000000000000003E-3</c:v>
                  </c:pt>
                  <c:pt idx="66">
                    <c:v>5.0000000000000001E-4</c:v>
                  </c:pt>
                  <c:pt idx="67">
                    <c:v>6.9999999999999999E-4</c:v>
                  </c:pt>
                  <c:pt idx="68">
                    <c:v>6.9999999999999999E-4</c:v>
                  </c:pt>
                  <c:pt idx="69">
                    <c:v>5.9999999999999995E-4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1.6000000000000001E-3</c:v>
                  </c:pt>
                  <c:pt idx="73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0F-408B-A1FE-999F8D5078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0</c:v>
                </c:pt>
                <c:pt idx="4">
                  <c:v>192.5</c:v>
                </c:pt>
                <c:pt idx="5">
                  <c:v>243</c:v>
                </c:pt>
                <c:pt idx="6">
                  <c:v>377.5</c:v>
                </c:pt>
                <c:pt idx="7">
                  <c:v>916</c:v>
                </c:pt>
                <c:pt idx="8">
                  <c:v>919.5</c:v>
                </c:pt>
                <c:pt idx="9">
                  <c:v>919.5</c:v>
                </c:pt>
                <c:pt idx="10">
                  <c:v>923.5</c:v>
                </c:pt>
                <c:pt idx="11">
                  <c:v>924.5</c:v>
                </c:pt>
                <c:pt idx="12">
                  <c:v>928</c:v>
                </c:pt>
                <c:pt idx="13">
                  <c:v>931.5</c:v>
                </c:pt>
                <c:pt idx="14">
                  <c:v>932</c:v>
                </c:pt>
                <c:pt idx="15">
                  <c:v>940.5</c:v>
                </c:pt>
                <c:pt idx="16">
                  <c:v>941.5</c:v>
                </c:pt>
                <c:pt idx="17">
                  <c:v>948</c:v>
                </c:pt>
                <c:pt idx="18">
                  <c:v>954.5</c:v>
                </c:pt>
                <c:pt idx="19">
                  <c:v>955</c:v>
                </c:pt>
                <c:pt idx="20">
                  <c:v>956.5</c:v>
                </c:pt>
                <c:pt idx="21">
                  <c:v>961.5</c:v>
                </c:pt>
                <c:pt idx="22">
                  <c:v>966</c:v>
                </c:pt>
                <c:pt idx="23">
                  <c:v>1079.5</c:v>
                </c:pt>
                <c:pt idx="24">
                  <c:v>1083.5</c:v>
                </c:pt>
                <c:pt idx="25">
                  <c:v>1099.5</c:v>
                </c:pt>
                <c:pt idx="26">
                  <c:v>1101</c:v>
                </c:pt>
                <c:pt idx="27">
                  <c:v>1124</c:v>
                </c:pt>
                <c:pt idx="28">
                  <c:v>1131</c:v>
                </c:pt>
                <c:pt idx="29">
                  <c:v>1431</c:v>
                </c:pt>
                <c:pt idx="30">
                  <c:v>1431.5</c:v>
                </c:pt>
                <c:pt idx="31">
                  <c:v>1432</c:v>
                </c:pt>
                <c:pt idx="32">
                  <c:v>1462</c:v>
                </c:pt>
                <c:pt idx="33">
                  <c:v>1469</c:v>
                </c:pt>
                <c:pt idx="34">
                  <c:v>1470.5</c:v>
                </c:pt>
                <c:pt idx="35">
                  <c:v>1473</c:v>
                </c:pt>
                <c:pt idx="36">
                  <c:v>1486.5</c:v>
                </c:pt>
                <c:pt idx="37">
                  <c:v>1595</c:v>
                </c:pt>
                <c:pt idx="38">
                  <c:v>1595.5</c:v>
                </c:pt>
                <c:pt idx="39">
                  <c:v>1601.5</c:v>
                </c:pt>
                <c:pt idx="40">
                  <c:v>1615</c:v>
                </c:pt>
                <c:pt idx="41">
                  <c:v>1616</c:v>
                </c:pt>
                <c:pt idx="42">
                  <c:v>1618.5</c:v>
                </c:pt>
                <c:pt idx="43">
                  <c:v>1620</c:v>
                </c:pt>
                <c:pt idx="44">
                  <c:v>1620</c:v>
                </c:pt>
                <c:pt idx="45">
                  <c:v>1664</c:v>
                </c:pt>
                <c:pt idx="46">
                  <c:v>1674</c:v>
                </c:pt>
                <c:pt idx="47">
                  <c:v>2019.5</c:v>
                </c:pt>
                <c:pt idx="48">
                  <c:v>1951.5</c:v>
                </c:pt>
                <c:pt idx="49">
                  <c:v>1958.5</c:v>
                </c:pt>
                <c:pt idx="50">
                  <c:v>1995</c:v>
                </c:pt>
                <c:pt idx="51">
                  <c:v>1999.5</c:v>
                </c:pt>
                <c:pt idx="52">
                  <c:v>2002</c:v>
                </c:pt>
                <c:pt idx="53">
                  <c:v>2003</c:v>
                </c:pt>
                <c:pt idx="54">
                  <c:v>2006</c:v>
                </c:pt>
                <c:pt idx="55">
                  <c:v>2007</c:v>
                </c:pt>
                <c:pt idx="56">
                  <c:v>2142.5</c:v>
                </c:pt>
                <c:pt idx="57">
                  <c:v>2153.5</c:v>
                </c:pt>
                <c:pt idx="58">
                  <c:v>2157.5</c:v>
                </c:pt>
                <c:pt idx="59">
                  <c:v>2158</c:v>
                </c:pt>
                <c:pt idx="60">
                  <c:v>2188</c:v>
                </c:pt>
                <c:pt idx="61">
                  <c:v>2194</c:v>
                </c:pt>
                <c:pt idx="62">
                  <c:v>2195.5</c:v>
                </c:pt>
                <c:pt idx="63">
                  <c:v>2044</c:v>
                </c:pt>
                <c:pt idx="64">
                  <c:v>2044.5</c:v>
                </c:pt>
                <c:pt idx="65">
                  <c:v>2182</c:v>
                </c:pt>
                <c:pt idx="66">
                  <c:v>1470.5</c:v>
                </c:pt>
                <c:pt idx="67">
                  <c:v>1470.5</c:v>
                </c:pt>
                <c:pt idx="68">
                  <c:v>1481</c:v>
                </c:pt>
                <c:pt idx="69">
                  <c:v>1481</c:v>
                </c:pt>
                <c:pt idx="70">
                  <c:v>1481</c:v>
                </c:pt>
                <c:pt idx="71">
                  <c:v>2321.5</c:v>
                </c:pt>
                <c:pt idx="72">
                  <c:v>2733</c:v>
                </c:pt>
                <c:pt idx="73">
                  <c:v>3458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-1.5995254537825764E-2</c:v>
                </c:pt>
                <c:pt idx="1">
                  <c:v>-1.5995254537825764E-2</c:v>
                </c:pt>
                <c:pt idx="2">
                  <c:v>-1.5995254537825764E-2</c:v>
                </c:pt>
                <c:pt idx="3">
                  <c:v>-1.651483152784209E-2</c:v>
                </c:pt>
                <c:pt idx="4">
                  <c:v>-1.110842230740192E-2</c:v>
                </c:pt>
                <c:pt idx="5">
                  <c:v>-9.6901175508708626E-3</c:v>
                </c:pt>
                <c:pt idx="6">
                  <c:v>-5.9126524072386413E-3</c:v>
                </c:pt>
                <c:pt idx="7">
                  <c:v>9.2112507886420412E-3</c:v>
                </c:pt>
                <c:pt idx="8">
                  <c:v>9.3095491381045906E-3</c:v>
                </c:pt>
                <c:pt idx="9">
                  <c:v>9.3095491381045906E-3</c:v>
                </c:pt>
                <c:pt idx="10">
                  <c:v>9.4218901089189316E-3</c:v>
                </c:pt>
                <c:pt idx="11">
                  <c:v>9.4499753516225152E-3</c:v>
                </c:pt>
                <c:pt idx="12">
                  <c:v>9.5482737010850645E-3</c:v>
                </c:pt>
                <c:pt idx="13">
                  <c:v>9.6465720505476138E-3</c:v>
                </c:pt>
                <c:pt idx="14">
                  <c:v>9.6606146718994056E-3</c:v>
                </c:pt>
                <c:pt idx="15">
                  <c:v>9.899339234879883E-3</c:v>
                </c:pt>
                <c:pt idx="16">
                  <c:v>9.9274244775834665E-3</c:v>
                </c:pt>
                <c:pt idx="17">
                  <c:v>1.010997855515677E-2</c:v>
                </c:pt>
                <c:pt idx="18">
                  <c:v>1.0292532632730077E-2</c:v>
                </c:pt>
                <c:pt idx="19">
                  <c:v>1.0306575254081869E-2</c:v>
                </c:pt>
                <c:pt idx="20">
                  <c:v>1.0348703118137247E-2</c:v>
                </c:pt>
                <c:pt idx="21">
                  <c:v>1.0489129331655172E-2</c:v>
                </c:pt>
                <c:pt idx="22">
                  <c:v>1.0615512923821308E-2</c:v>
                </c:pt>
                <c:pt idx="23">
                  <c:v>1.3803187970678237E-2</c:v>
                </c:pt>
                <c:pt idx="24">
                  <c:v>1.3915528941492578E-2</c:v>
                </c:pt>
                <c:pt idx="25">
                  <c:v>1.4364892824749943E-2</c:v>
                </c:pt>
                <c:pt idx="26">
                  <c:v>1.4407020688805321E-2</c:v>
                </c:pt>
                <c:pt idx="27">
                  <c:v>1.5052981270987781E-2</c:v>
                </c:pt>
                <c:pt idx="28">
                  <c:v>1.5249577969912879E-2</c:v>
                </c:pt>
                <c:pt idx="29">
                  <c:v>2.3675150780988467E-2</c:v>
                </c:pt>
                <c:pt idx="30">
                  <c:v>2.3689193402340263E-2</c:v>
                </c:pt>
                <c:pt idx="31">
                  <c:v>2.3703236023692058E-2</c:v>
                </c:pt>
                <c:pt idx="32">
                  <c:v>2.4545793304799612E-2</c:v>
                </c:pt>
                <c:pt idx="33">
                  <c:v>2.4742390003724711E-2</c:v>
                </c:pt>
                <c:pt idx="34">
                  <c:v>2.478451786778009E-2</c:v>
                </c:pt>
                <c:pt idx="35">
                  <c:v>2.4854730974539052E-2</c:v>
                </c:pt>
                <c:pt idx="36">
                  <c:v>2.5233881751037454E-2</c:v>
                </c:pt>
                <c:pt idx="37">
                  <c:v>2.8281130584376458E-2</c:v>
                </c:pt>
                <c:pt idx="38">
                  <c:v>2.8295173205728254E-2</c:v>
                </c:pt>
                <c:pt idx="39">
                  <c:v>2.8463684661949762E-2</c:v>
                </c:pt>
                <c:pt idx="40">
                  <c:v>2.8842835438448164E-2</c:v>
                </c:pt>
                <c:pt idx="41">
                  <c:v>2.8870920681151747E-2</c:v>
                </c:pt>
                <c:pt idx="42">
                  <c:v>2.894113378791071E-2</c:v>
                </c:pt>
                <c:pt idx="43">
                  <c:v>2.8983261651966089E-2</c:v>
                </c:pt>
                <c:pt idx="44">
                  <c:v>2.8983261651966089E-2</c:v>
                </c:pt>
                <c:pt idx="45">
                  <c:v>3.021901233092384E-2</c:v>
                </c:pt>
                <c:pt idx="46">
                  <c:v>3.0499864757959697E-2</c:v>
                </c:pt>
                <c:pt idx="47">
                  <c:v>4.0203316112048415E-2</c:v>
                </c:pt>
                <c:pt idx="48">
                  <c:v>3.8293519608204617E-2</c:v>
                </c:pt>
                <c:pt idx="49">
                  <c:v>3.8490116307129715E-2</c:v>
                </c:pt>
                <c:pt idx="50">
                  <c:v>3.951522766581058E-2</c:v>
                </c:pt>
                <c:pt idx="51">
                  <c:v>3.964161125797671E-2</c:v>
                </c:pt>
                <c:pt idx="52">
                  <c:v>3.9711824364735672E-2</c:v>
                </c:pt>
                <c:pt idx="53">
                  <c:v>3.9739909607439262E-2</c:v>
                </c:pt>
                <c:pt idx="54">
                  <c:v>3.9824165335550013E-2</c:v>
                </c:pt>
                <c:pt idx="55">
                  <c:v>3.9852250578253604E-2</c:v>
                </c:pt>
                <c:pt idx="56">
                  <c:v>4.3657800964589405E-2</c:v>
                </c:pt>
                <c:pt idx="57">
                  <c:v>4.3966738634328845E-2</c:v>
                </c:pt>
                <c:pt idx="58">
                  <c:v>4.4079079605143186E-2</c:v>
                </c:pt>
                <c:pt idx="59">
                  <c:v>4.4093122226494981E-2</c:v>
                </c:pt>
                <c:pt idx="60">
                  <c:v>4.4935679507602543E-2</c:v>
                </c:pt>
                <c:pt idx="61">
                  <c:v>4.5104190963824051E-2</c:v>
                </c:pt>
                <c:pt idx="62">
                  <c:v>4.5146318827879429E-2</c:v>
                </c:pt>
                <c:pt idx="63">
                  <c:v>4.0891404558286257E-2</c:v>
                </c:pt>
                <c:pt idx="64">
                  <c:v>4.0905447179638052E-2</c:v>
                </c:pt>
                <c:pt idx="65">
                  <c:v>4.4767168051381027E-2</c:v>
                </c:pt>
                <c:pt idx="66">
                  <c:v>2.478451786778009E-2</c:v>
                </c:pt>
                <c:pt idx="67">
                  <c:v>2.478451786778009E-2</c:v>
                </c:pt>
                <c:pt idx="68">
                  <c:v>2.5079412916167734E-2</c:v>
                </c:pt>
                <c:pt idx="69">
                  <c:v>2.5079412916167734E-2</c:v>
                </c:pt>
                <c:pt idx="70">
                  <c:v>2.5079412916167734E-2</c:v>
                </c:pt>
                <c:pt idx="71">
                  <c:v>4.8685059408531177E-2</c:v>
                </c:pt>
                <c:pt idx="72">
                  <c:v>6.024213678105652E-2</c:v>
                </c:pt>
                <c:pt idx="73">
                  <c:v>8.0603937741155873E-2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0F-408B-A1FE-999F8D50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83920"/>
        <c:axId val="1"/>
      </c:scatterChart>
      <c:valAx>
        <c:axId val="84078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52067381317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8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96018376722817"/>
          <c:y val="0.92397937099967764"/>
          <c:w val="0.6401225114854517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V994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  <c:pt idx="1">
                  <c:v>-0.43665200000395998</c:v>
                </c:pt>
                <c:pt idx="2">
                  <c:v>-0.43565200000011828</c:v>
                </c:pt>
                <c:pt idx="3">
                  <c:v>-0.43535200000042096</c:v>
                </c:pt>
                <c:pt idx="4">
                  <c:v>-0.43994000000384403</c:v>
                </c:pt>
                <c:pt idx="5">
                  <c:v>-0.40834400000312598</c:v>
                </c:pt>
                <c:pt idx="6">
                  <c:v>-0.25450000000273576</c:v>
                </c:pt>
                <c:pt idx="7">
                  <c:v>-0.25388800000655465</c:v>
                </c:pt>
                <c:pt idx="8">
                  <c:v>-0.44341200000053504</c:v>
                </c:pt>
                <c:pt idx="9">
                  <c:v>-0.44141200000012759</c:v>
                </c:pt>
                <c:pt idx="10">
                  <c:v>0.12886399999842979</c:v>
                </c:pt>
                <c:pt idx="11">
                  <c:v>0.11259999999310821</c:v>
                </c:pt>
                <c:pt idx="12">
                  <c:v>-8.2124000000476371E-2</c:v>
                </c:pt>
                <c:pt idx="13">
                  <c:v>-0.39554800000041723</c:v>
                </c:pt>
                <c:pt idx="14">
                  <c:v>-0.43558000000484753</c:v>
                </c:pt>
                <c:pt idx="15">
                  <c:v>-0.16669199999887496</c:v>
                </c:pt>
                <c:pt idx="16">
                  <c:v>-0.18395600000076229</c:v>
                </c:pt>
                <c:pt idx="17">
                  <c:v>0.10186000000248896</c:v>
                </c:pt>
                <c:pt idx="18">
                  <c:v>-0.39535600000090199</c:v>
                </c:pt>
                <c:pt idx="19">
                  <c:v>-0.43238800000108313</c:v>
                </c:pt>
                <c:pt idx="20">
                  <c:v>0.47124800000165123</c:v>
                </c:pt>
                <c:pt idx="21">
                  <c:v>-6.0720000037690625E-3</c:v>
                </c:pt>
                <c:pt idx="22">
                  <c:v>-0.39075999999477062</c:v>
                </c:pt>
                <c:pt idx="23">
                  <c:v>-0.39003600000432925</c:v>
                </c:pt>
                <c:pt idx="24">
                  <c:v>0.48514000000432134</c:v>
                </c:pt>
                <c:pt idx="25">
                  <c:v>0.22834799999691313</c:v>
                </c:pt>
                <c:pt idx="26">
                  <c:v>-5.7747999999264721E-2</c:v>
                </c:pt>
                <c:pt idx="27">
                  <c:v>0.19954400000278838</c:v>
                </c:pt>
                <c:pt idx="28">
                  <c:v>-0.42610399999830406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AA1-8E78-1075C5E589A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29">
                  <c:v>0.47954400000162423</c:v>
                </c:pt>
                <c:pt idx="30">
                  <c:v>0.48084400000516325</c:v>
                </c:pt>
                <c:pt idx="31">
                  <c:v>-0.43362799999886192</c:v>
                </c:pt>
                <c:pt idx="32">
                  <c:v>-0.43312799999694107</c:v>
                </c:pt>
                <c:pt idx="33">
                  <c:v>-0.4329280000019935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AA1-8E78-1075C5E589A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AA1-8E78-1075C5E589A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AA1-8E78-1075C5E589A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A-4AA1-8E78-1075C5E589A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A-4AA1-8E78-1075C5E589A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1E-4</c:v>
                  </c:pt>
                  <c:pt idx="8">
                    <c:v>3.0000000000000001E-3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1E-3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2.9999999999999997E-4</c:v>
                  </c:pt>
                  <c:pt idx="23">
                    <c:v>8.0000000000000004E-4</c:v>
                  </c:pt>
                  <c:pt idx="24">
                    <c:v>1.2999999999999999E-3</c:v>
                  </c:pt>
                  <c:pt idx="25">
                    <c:v>3.0000000000000001E-3</c:v>
                  </c:pt>
                  <c:pt idx="26">
                    <c:v>1.2999999999999999E-3</c:v>
                  </c:pt>
                  <c:pt idx="27">
                    <c:v>1.4E-3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A-4AA1-8E78-1075C5E589A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185</c:v>
                </c:pt>
                <c:pt idx="5">
                  <c:v>233.5</c:v>
                </c:pt>
                <c:pt idx="6">
                  <c:v>362.5</c:v>
                </c:pt>
                <c:pt idx="7">
                  <c:v>879.5</c:v>
                </c:pt>
                <c:pt idx="8">
                  <c:v>883</c:v>
                </c:pt>
                <c:pt idx="9">
                  <c:v>883</c:v>
                </c:pt>
                <c:pt idx="10">
                  <c:v>886.5</c:v>
                </c:pt>
                <c:pt idx="11">
                  <c:v>887.5</c:v>
                </c:pt>
                <c:pt idx="12">
                  <c:v>891</c:v>
                </c:pt>
                <c:pt idx="13">
                  <c:v>894.5</c:v>
                </c:pt>
                <c:pt idx="14">
                  <c:v>895</c:v>
                </c:pt>
                <c:pt idx="15">
                  <c:v>903</c:v>
                </c:pt>
                <c:pt idx="16">
                  <c:v>904</c:v>
                </c:pt>
                <c:pt idx="17">
                  <c:v>910</c:v>
                </c:pt>
                <c:pt idx="18">
                  <c:v>916.5</c:v>
                </c:pt>
                <c:pt idx="19">
                  <c:v>917</c:v>
                </c:pt>
                <c:pt idx="20">
                  <c:v>918</c:v>
                </c:pt>
                <c:pt idx="21">
                  <c:v>923</c:v>
                </c:pt>
                <c:pt idx="22">
                  <c:v>927.5</c:v>
                </c:pt>
                <c:pt idx="23">
                  <c:v>1036.5</c:v>
                </c:pt>
                <c:pt idx="24">
                  <c:v>1040</c:v>
                </c:pt>
                <c:pt idx="25">
                  <c:v>1055.5</c:v>
                </c:pt>
                <c:pt idx="26">
                  <c:v>1057</c:v>
                </c:pt>
                <c:pt idx="27">
                  <c:v>1079</c:v>
                </c:pt>
                <c:pt idx="28">
                  <c:v>1086</c:v>
                </c:pt>
                <c:pt idx="29">
                  <c:v>1411.5</c:v>
                </c:pt>
                <c:pt idx="30">
                  <c:v>1411.5</c:v>
                </c:pt>
                <c:pt idx="31">
                  <c:v>1422</c:v>
                </c:pt>
                <c:pt idx="32">
                  <c:v>1422</c:v>
                </c:pt>
                <c:pt idx="33">
                  <c:v>1422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-0.43020456718926076</c:v>
                </c:pt>
                <c:pt idx="1">
                  <c:v>-0.42476414592884848</c:v>
                </c:pt>
                <c:pt idx="2">
                  <c:v>-0.42476414592884848</c:v>
                </c:pt>
                <c:pt idx="3">
                  <c:v>-0.42476414592884848</c:v>
                </c:pt>
                <c:pt idx="4">
                  <c:v>-0.3742891264572456</c:v>
                </c:pt>
                <c:pt idx="5">
                  <c:v>-0.35963021361669029</c:v>
                </c:pt>
                <c:pt idx="6">
                  <c:v>-0.32064052791706893</c:v>
                </c:pt>
                <c:pt idx="7">
                  <c:v>-0.16437953949300499</c:v>
                </c:pt>
                <c:pt idx="8">
                  <c:v>-0.16332167980348039</c:v>
                </c:pt>
                <c:pt idx="9">
                  <c:v>-0.16332167980348039</c:v>
                </c:pt>
                <c:pt idx="10">
                  <c:v>-0.16226382011395579</c:v>
                </c:pt>
                <c:pt idx="11">
                  <c:v>-0.16196157448837734</c:v>
                </c:pt>
                <c:pt idx="12">
                  <c:v>-0.16090371479885268</c:v>
                </c:pt>
                <c:pt idx="13">
                  <c:v>-0.15984585510932808</c:v>
                </c:pt>
                <c:pt idx="14">
                  <c:v>-0.15969473229653885</c:v>
                </c:pt>
                <c:pt idx="15">
                  <c:v>-0.1572767672919112</c:v>
                </c:pt>
                <c:pt idx="16">
                  <c:v>-0.15697452166633274</c:v>
                </c:pt>
                <c:pt idx="17">
                  <c:v>-0.15516104791286195</c:v>
                </c:pt>
                <c:pt idx="18">
                  <c:v>-0.15319645134660198</c:v>
                </c:pt>
                <c:pt idx="19">
                  <c:v>-0.15304532853381275</c:v>
                </c:pt>
                <c:pt idx="20">
                  <c:v>-0.1527430829082343</c:v>
                </c:pt>
                <c:pt idx="21">
                  <c:v>-0.15123185478034196</c:v>
                </c:pt>
                <c:pt idx="22">
                  <c:v>-0.1498717494652389</c:v>
                </c:pt>
                <c:pt idx="23">
                  <c:v>-0.11692697627718673</c:v>
                </c:pt>
                <c:pt idx="24">
                  <c:v>-0.11586911658766214</c:v>
                </c:pt>
                <c:pt idx="25">
                  <c:v>-0.111184309391196</c:v>
                </c:pt>
                <c:pt idx="26">
                  <c:v>-0.11073094095282832</c:v>
                </c:pt>
                <c:pt idx="27">
                  <c:v>-0.10408153719010221</c:v>
                </c:pt>
                <c:pt idx="28">
                  <c:v>-0.10196581781105296</c:v>
                </c:pt>
                <c:pt idx="29">
                  <c:v>-3.5848666852641431E-3</c:v>
                </c:pt>
                <c:pt idx="30">
                  <c:v>-3.5848666852641431E-3</c:v>
                </c:pt>
                <c:pt idx="31">
                  <c:v>-4.1128761669034786E-4</c:v>
                </c:pt>
                <c:pt idx="32">
                  <c:v>-4.1128761669034786E-4</c:v>
                </c:pt>
                <c:pt idx="33">
                  <c:v>-4.1128761669034786E-4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A-4AA1-8E78-1075C5E58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8344"/>
        <c:axId val="1"/>
      </c:scatterChart>
      <c:valAx>
        <c:axId val="84077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7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58646616541354"/>
          <c:y val="0.92375366568914952"/>
          <c:w val="0.8902255639097744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A453B2D-3F45-36A3-2624-2FDD1479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66675</xdr:rowOff>
    </xdr:from>
    <xdr:to>
      <xdr:col>16</xdr:col>
      <xdr:colOff>247650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0BE3EF-B11C-5A11-4326-D469CD336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79" TargetMode="External"/><Relationship Id="rId18" Type="http://schemas.openxmlformats.org/officeDocument/2006/relationships/hyperlink" Target="http://www.konkoly.hu/cgi-bin/IBVS?5979" TargetMode="External"/><Relationship Id="rId26" Type="http://schemas.openxmlformats.org/officeDocument/2006/relationships/hyperlink" Target="http://www.konkoly.hu/cgi-bin/IBVS?6007" TargetMode="External"/><Relationship Id="rId39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5979" TargetMode="External"/><Relationship Id="rId21" Type="http://schemas.openxmlformats.org/officeDocument/2006/relationships/hyperlink" Target="http://www.konkoly.hu/cgi-bin/IBVS?5979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konkoly.hu/cgi-bin/IBVS?6007" TargetMode="External"/><Relationship Id="rId47" Type="http://schemas.openxmlformats.org/officeDocument/2006/relationships/hyperlink" Target="http://www.konkoly.hu/cgi-bin/IBVS?6007" TargetMode="External"/><Relationship Id="rId50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5979" TargetMode="External"/><Relationship Id="rId12" Type="http://schemas.openxmlformats.org/officeDocument/2006/relationships/hyperlink" Target="http://www.konkoly.hu/cgi-bin/IBVS?5979" TargetMode="External"/><Relationship Id="rId17" Type="http://schemas.openxmlformats.org/officeDocument/2006/relationships/hyperlink" Target="http://www.konkoly.hu/cgi-bin/IBVS?5979" TargetMode="External"/><Relationship Id="rId25" Type="http://schemas.openxmlformats.org/officeDocument/2006/relationships/hyperlink" Target="http://www.konkoly.hu/cgi-bin/IBVS?6007" TargetMode="External"/><Relationship Id="rId33" Type="http://schemas.openxmlformats.org/officeDocument/2006/relationships/hyperlink" Target="http://www.konkoly.hu/cgi-bin/IBVS?6007" TargetMode="External"/><Relationship Id="rId38" Type="http://schemas.openxmlformats.org/officeDocument/2006/relationships/hyperlink" Target="http://www.konkoly.hu/cgi-bin/IBVS?6007" TargetMode="External"/><Relationship Id="rId46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5753" TargetMode="External"/><Relationship Id="rId16" Type="http://schemas.openxmlformats.org/officeDocument/2006/relationships/hyperlink" Target="http://www.konkoly.hu/cgi-bin/IBVS?5979" TargetMode="External"/><Relationship Id="rId20" Type="http://schemas.openxmlformats.org/officeDocument/2006/relationships/hyperlink" Target="http://www.konkoly.hu/cgi-bin/IBVS?5979" TargetMode="External"/><Relationship Id="rId29" Type="http://schemas.openxmlformats.org/officeDocument/2006/relationships/hyperlink" Target="http://www.konkoly.hu/cgi-bin/IBVS?6007" TargetMode="External"/><Relationship Id="rId41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684" TargetMode="External"/><Relationship Id="rId6" Type="http://schemas.openxmlformats.org/officeDocument/2006/relationships/hyperlink" Target="http://www.konkoly.hu/cgi-bin/IBVS?5979" TargetMode="External"/><Relationship Id="rId11" Type="http://schemas.openxmlformats.org/officeDocument/2006/relationships/hyperlink" Target="http://www.konkoly.hu/cgi-bin/IBVS?5979" TargetMode="External"/><Relationship Id="rId24" Type="http://schemas.openxmlformats.org/officeDocument/2006/relationships/hyperlink" Target="http://www.konkoly.hu/cgi-bin/IBVS?5979" TargetMode="External"/><Relationship Id="rId32" Type="http://schemas.openxmlformats.org/officeDocument/2006/relationships/hyperlink" Target="http://www.konkoly.hu/cgi-bin/IBVS?6007" TargetMode="External"/><Relationship Id="rId37" Type="http://schemas.openxmlformats.org/officeDocument/2006/relationships/hyperlink" Target="http://www.konkoly.hu/cgi-bin/IBVS?6007" TargetMode="External"/><Relationship Id="rId40" Type="http://schemas.openxmlformats.org/officeDocument/2006/relationships/hyperlink" Target="http://www.konkoly.hu/cgi-bin/IBVS?6007" TargetMode="External"/><Relationship Id="rId45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5979" TargetMode="External"/><Relationship Id="rId15" Type="http://schemas.openxmlformats.org/officeDocument/2006/relationships/hyperlink" Target="http://www.konkoly.hu/cgi-bin/IBVS?5979" TargetMode="External"/><Relationship Id="rId23" Type="http://schemas.openxmlformats.org/officeDocument/2006/relationships/hyperlink" Target="http://www.konkoly.hu/cgi-bin/IBVS?5979" TargetMode="External"/><Relationship Id="rId28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var.astro.cz/oejv/issues/oejv0137.pdf" TargetMode="External"/><Relationship Id="rId49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979" TargetMode="External"/><Relationship Id="rId19" Type="http://schemas.openxmlformats.org/officeDocument/2006/relationships/hyperlink" Target="http://www.konkoly.hu/cgi-bin/IBVS?5979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979" TargetMode="External"/><Relationship Id="rId9" Type="http://schemas.openxmlformats.org/officeDocument/2006/relationships/hyperlink" Target="http://www.konkoly.hu/cgi-bin/IBVS?5979" TargetMode="External"/><Relationship Id="rId14" Type="http://schemas.openxmlformats.org/officeDocument/2006/relationships/hyperlink" Target="http://www.konkoly.hu/cgi-bin/IBVS?5979" TargetMode="External"/><Relationship Id="rId22" Type="http://schemas.openxmlformats.org/officeDocument/2006/relationships/hyperlink" Target="http://www.konkoly.hu/cgi-bin/IBVS?5979" TargetMode="External"/><Relationship Id="rId27" Type="http://schemas.openxmlformats.org/officeDocument/2006/relationships/hyperlink" Target="http://www.konkoly.hu/cgi-bin/IBVS?6007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www.konkoly.hu/cgi-bin/IBVS?6007" TargetMode="External"/><Relationship Id="rId48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konkoly.hu/cgi-bin/IBVS?5979" TargetMode="External"/><Relationship Id="rId51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37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5" t="s">
        <v>248</v>
      </c>
    </row>
    <row r="2" spans="1:6" x14ac:dyDescent="0.2">
      <c r="A2" t="s">
        <v>25</v>
      </c>
      <c r="B2" s="29" t="s">
        <v>40</v>
      </c>
      <c r="C2" s="3"/>
      <c r="D2" s="3"/>
    </row>
    <row r="3" spans="1:6" ht="13.5" thickBot="1" x14ac:dyDescent="0.25">
      <c r="C3" s="52" t="s">
        <v>59</v>
      </c>
    </row>
    <row r="4" spans="1:6" ht="14.25" thickTop="1" thickBot="1" x14ac:dyDescent="0.25">
      <c r="A4" s="5" t="s">
        <v>1</v>
      </c>
      <c r="C4" s="8">
        <v>52451.436300000001</v>
      </c>
      <c r="D4" s="9">
        <v>2.0832639999999998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52451.436300000001</v>
      </c>
    </row>
    <row r="8" spans="1:6" x14ac:dyDescent="0.2">
      <c r="A8" t="s">
        <v>4</v>
      </c>
      <c r="C8">
        <v>2</v>
      </c>
    </row>
    <row r="9" spans="1:6" x14ac:dyDescent="0.2">
      <c r="A9" s="27" t="s">
        <v>38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INTERCEPT(INDIRECT($D$9):G990,INDIRECT($C$9):F990)</f>
        <v>-1.651483152784209E-2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SLOPE(INDIRECT($D$9):G990,INDIRECT($C$9):F990)</f>
        <v>2.8085242703585297E-5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(C7+C11)+(C8+C12)*INT(MAX(F21:F3531))</f>
        <v>59367.516903937743</v>
      </c>
      <c r="E15" s="16" t="s">
        <v>49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2.0000280852427035</v>
      </c>
      <c r="E16" s="16" t="s">
        <v>34</v>
      </c>
      <c r="F16" s="17">
        <f ca="1">NOW()+15018.5+$C$5/24</f>
        <v>59960.70651157407</v>
      </c>
    </row>
    <row r="17" spans="1:18" ht="13.5" thickBot="1" x14ac:dyDescent="0.25">
      <c r="A17" s="16" t="s">
        <v>31</v>
      </c>
      <c r="B17" s="12"/>
      <c r="C17" s="12">
        <f>COUNT(C21:C2189)</f>
        <v>74</v>
      </c>
      <c r="E17" s="16" t="s">
        <v>50</v>
      </c>
      <c r="F17" s="17">
        <f ca="1">ROUND(2*(F16-$C$7)/$C$8,0)/2+F15</f>
        <v>3755.5</v>
      </c>
    </row>
    <row r="18" spans="1:18" ht="14.25" thickTop="1" thickBot="1" x14ac:dyDescent="0.25">
      <c r="A18" s="18" t="s">
        <v>6</v>
      </c>
      <c r="B18" s="12"/>
      <c r="C18" s="21">
        <f ca="1">+C15</f>
        <v>59367.516903937743</v>
      </c>
      <c r="D18" s="22">
        <f ca="1">+C16</f>
        <v>2.0000280852427035</v>
      </c>
      <c r="E18" s="16" t="s">
        <v>35</v>
      </c>
      <c r="F18" s="26">
        <f ca="1">ROUND(2*(F16-$C$15)/$C$16,0)/2+F15</f>
        <v>297.5</v>
      </c>
    </row>
    <row r="19" spans="1:18" ht="13.5" thickTop="1" x14ac:dyDescent="0.2">
      <c r="E19" s="16" t="s">
        <v>36</v>
      </c>
      <c r="F19" s="20">
        <f ca="1">+$C$15+$C$16*F18-15018.5-$C$5/24</f>
        <v>44944.421092630786</v>
      </c>
      <c r="R19">
        <f ca="1">SQRT(SUM(R21:R54)/(COUNT(R21:R54)-1))</f>
        <v>7.9505716874899698E-2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6" t="s">
        <v>48</v>
      </c>
      <c r="B21" s="31" t="s">
        <v>42</v>
      </c>
      <c r="C21" s="32">
        <v>52488.498399999997</v>
      </c>
      <c r="D21" s="32">
        <v>5.9999999999999995E-4</v>
      </c>
      <c r="E21" s="31">
        <f t="shared" ref="E21:E52" si="0">+(C21-C$7)/C$8</f>
        <v>18.531049999997776</v>
      </c>
      <c r="F21">
        <f t="shared" ref="F21:F52" si="1">ROUND(2*E21,0)/2</f>
        <v>18.5</v>
      </c>
      <c r="G21" s="31">
        <f t="shared" ref="G21:G52" si="2">+C21-(C$7+F21*C$8)</f>
        <v>6.2099999995552935E-2</v>
      </c>
      <c r="I21" s="31"/>
      <c r="K21" s="31">
        <f>+G21</f>
        <v>6.2099999995552935E-2</v>
      </c>
      <c r="L21" s="31"/>
      <c r="M21" s="31"/>
      <c r="N21" s="31"/>
      <c r="O21" s="31">
        <f t="shared" ref="O21:O52" ca="1" si="3">+C$11+C$12*$F21</f>
        <v>-1.5995254537825764E-2</v>
      </c>
      <c r="P21" s="31"/>
      <c r="Q21" s="33">
        <f t="shared" ref="Q21:Q52" si="4">+C21-15018.5</f>
        <v>37469.998399999997</v>
      </c>
      <c r="R21">
        <f ca="1">(O21-K21)^2</f>
        <v>6.0988687806332069E-3</v>
      </c>
    </row>
    <row r="22" spans="1:18" s="31" customFormat="1" x14ac:dyDescent="0.2">
      <c r="A22" s="36" t="s">
        <v>48</v>
      </c>
      <c r="B22" s="31" t="s">
        <v>42</v>
      </c>
      <c r="C22" s="32">
        <v>52488.499400000001</v>
      </c>
      <c r="D22" s="32">
        <v>1E-4</v>
      </c>
      <c r="E22" s="31">
        <f t="shared" si="0"/>
        <v>18.531549999999697</v>
      </c>
      <c r="F22">
        <f t="shared" si="1"/>
        <v>18.5</v>
      </c>
      <c r="G22" s="31">
        <f t="shared" si="2"/>
        <v>6.309999999939464E-2</v>
      </c>
      <c r="K22" s="31">
        <f>+G22</f>
        <v>6.309999999939464E-2</v>
      </c>
      <c r="O22" s="31">
        <f t="shared" ca="1" si="3"/>
        <v>-1.5995254537825764E-2</v>
      </c>
      <c r="Q22" s="33">
        <f t="shared" si="4"/>
        <v>37469.999400000001</v>
      </c>
      <c r="R22">
        <f ca="1">(O22-K22)^2</f>
        <v>6.2560592903076863E-3</v>
      </c>
    </row>
    <row r="23" spans="1:18" s="31" customFormat="1" x14ac:dyDescent="0.2">
      <c r="A23" s="36" t="s">
        <v>48</v>
      </c>
      <c r="B23" s="31" t="s">
        <v>42</v>
      </c>
      <c r="C23" s="32">
        <v>52488.4997</v>
      </c>
      <c r="D23" s="32">
        <v>2.9999999999999997E-4</v>
      </c>
      <c r="E23" s="31">
        <f t="shared" si="0"/>
        <v>18.531699999999546</v>
      </c>
      <c r="F23">
        <f t="shared" si="1"/>
        <v>18.5</v>
      </c>
      <c r="G23" s="31">
        <f t="shared" si="2"/>
        <v>6.339999999909196E-2</v>
      </c>
      <c r="K23" s="31">
        <f>+G23</f>
        <v>6.339999999909196E-2</v>
      </c>
      <c r="O23" s="31">
        <f t="shared" ca="1" si="3"/>
        <v>-1.5995254537825764E-2</v>
      </c>
      <c r="Q23" s="33">
        <f t="shared" si="4"/>
        <v>37469.9997</v>
      </c>
      <c r="R23">
        <f ca="1">(O23-K23)^2</f>
        <v>6.3036064429819556E-3</v>
      </c>
    </row>
    <row r="24" spans="1:18" s="31" customFormat="1" x14ac:dyDescent="0.2">
      <c r="A24" s="36" t="s">
        <v>41</v>
      </c>
      <c r="B24" s="30" t="s">
        <v>42</v>
      </c>
      <c r="C24" s="37">
        <v>52451.436300000001</v>
      </c>
      <c r="D24" s="38">
        <v>4.0000000000000002E-4</v>
      </c>
      <c r="E24">
        <f t="shared" si="0"/>
        <v>0</v>
      </c>
      <c r="F24">
        <f t="shared" si="1"/>
        <v>0</v>
      </c>
      <c r="G24">
        <f t="shared" si="2"/>
        <v>0</v>
      </c>
      <c r="I24"/>
      <c r="J24" s="26">
        <f>+G24</f>
        <v>0</v>
      </c>
      <c r="L24"/>
      <c r="M24"/>
      <c r="N24"/>
      <c r="O24">
        <f t="shared" ca="1" si="3"/>
        <v>-1.651483152784209E-2</v>
      </c>
      <c r="P24"/>
      <c r="Q24" s="2">
        <f t="shared" si="4"/>
        <v>37432.936300000001</v>
      </c>
      <c r="R24">
        <f ca="1">(O24-J24)^2</f>
        <v>2.7273966039300713E-4</v>
      </c>
    </row>
    <row r="25" spans="1:18" s="31" customFormat="1" x14ac:dyDescent="0.2">
      <c r="A25" s="36" t="s">
        <v>43</v>
      </c>
      <c r="B25" s="34" t="s">
        <v>44</v>
      </c>
      <c r="C25" s="39">
        <v>52836.400199999996</v>
      </c>
      <c r="D25" s="38">
        <v>2.0000000000000001E-4</v>
      </c>
      <c r="E25" s="31">
        <f t="shared" si="0"/>
        <v>192.4819499999976</v>
      </c>
      <c r="F25">
        <f t="shared" si="1"/>
        <v>192.5</v>
      </c>
      <c r="G25" s="31">
        <f t="shared" si="2"/>
        <v>-3.6100000004807953E-2</v>
      </c>
      <c r="K25" s="31">
        <f t="shared" ref="K25:K67" si="5">+G25</f>
        <v>-3.6100000004807953E-2</v>
      </c>
      <c r="O25" s="31">
        <f t="shared" ca="1" si="3"/>
        <v>-1.110842230740192E-2</v>
      </c>
      <c r="Q25" s="33">
        <f t="shared" si="4"/>
        <v>37817.900199999996</v>
      </c>
      <c r="R25">
        <f t="shared" ref="R25:R67" ca="1" si="6">(O25-K25)^2</f>
        <v>6.2457895580548259E-4</v>
      </c>
    </row>
    <row r="26" spans="1:18" s="31" customFormat="1" x14ac:dyDescent="0.2">
      <c r="A26" s="36" t="s">
        <v>45</v>
      </c>
      <c r="B26" s="35" t="s">
        <v>44</v>
      </c>
      <c r="C26" s="40">
        <v>52937.470099999999</v>
      </c>
      <c r="D26" s="41">
        <v>1E-4</v>
      </c>
      <c r="E26" s="31">
        <f t="shared" si="0"/>
        <v>243.01689999999871</v>
      </c>
      <c r="F26">
        <f t="shared" si="1"/>
        <v>243</v>
      </c>
      <c r="G26" s="31">
        <f t="shared" si="2"/>
        <v>3.3799999997427221E-2</v>
      </c>
      <c r="K26" s="31">
        <f t="shared" si="5"/>
        <v>3.3799999997427221E-2</v>
      </c>
      <c r="O26" s="31">
        <f t="shared" ca="1" si="3"/>
        <v>-9.6901175508708626E-3</v>
      </c>
      <c r="Q26" s="33">
        <f t="shared" si="4"/>
        <v>37918.970099999999</v>
      </c>
      <c r="R26">
        <f t="shared" ca="1" si="6"/>
        <v>1.8913903243647848E-3</v>
      </c>
    </row>
    <row r="27" spans="1:18" s="31" customFormat="1" x14ac:dyDescent="0.2">
      <c r="A27" s="32" t="s">
        <v>46</v>
      </c>
      <c r="B27" s="35" t="s">
        <v>47</v>
      </c>
      <c r="C27" s="40">
        <v>53206.364999999998</v>
      </c>
      <c r="D27" s="41">
        <v>2E-3</v>
      </c>
      <c r="E27" s="31">
        <f t="shared" si="0"/>
        <v>377.46434999999838</v>
      </c>
      <c r="F27">
        <f t="shared" si="1"/>
        <v>377.5</v>
      </c>
      <c r="G27" s="31">
        <f t="shared" si="2"/>
        <v>-7.1300000003247987E-2</v>
      </c>
      <c r="K27" s="31">
        <f t="shared" si="5"/>
        <v>-7.1300000003247987E-2</v>
      </c>
      <c r="O27" s="31">
        <f t="shared" ca="1" si="3"/>
        <v>-5.9126524072386413E-3</v>
      </c>
      <c r="Q27" s="33">
        <f t="shared" si="4"/>
        <v>38187.864999999998</v>
      </c>
      <c r="R27">
        <f t="shared" ca="1" si="6"/>
        <v>4.27550522564135E-3</v>
      </c>
    </row>
    <row r="28" spans="1:18" x14ac:dyDescent="0.2">
      <c r="A28" s="48" t="s">
        <v>51</v>
      </c>
      <c r="B28" s="35" t="s">
        <v>42</v>
      </c>
      <c r="C28" s="40">
        <v>54283.413099999998</v>
      </c>
      <c r="D28" s="32">
        <v>1E-4</v>
      </c>
      <c r="E28" s="31">
        <f t="shared" si="0"/>
        <v>915.98839999999836</v>
      </c>
      <c r="F28">
        <f t="shared" si="1"/>
        <v>916</v>
      </c>
      <c r="G28" s="31">
        <f t="shared" si="2"/>
        <v>-2.3200000003271271E-2</v>
      </c>
      <c r="I28" s="31"/>
      <c r="K28" s="31">
        <f t="shared" si="5"/>
        <v>-2.3200000003271271E-2</v>
      </c>
      <c r="L28" s="31"/>
      <c r="M28" s="31"/>
      <c r="N28" s="31"/>
      <c r="O28" s="31">
        <f t="shared" ca="1" si="3"/>
        <v>9.2112507886420412E-3</v>
      </c>
      <c r="P28" s="31"/>
      <c r="Q28" s="33">
        <f t="shared" si="4"/>
        <v>39264.913099999998</v>
      </c>
      <c r="R28">
        <f t="shared" ca="1" si="6"/>
        <v>1.0504891778963016E-3</v>
      </c>
    </row>
    <row r="29" spans="1:18" x14ac:dyDescent="0.2">
      <c r="A29" s="48" t="s">
        <v>51</v>
      </c>
      <c r="B29" s="35" t="s">
        <v>42</v>
      </c>
      <c r="C29" s="40">
        <v>54290.514999999999</v>
      </c>
      <c r="D29" s="32">
        <v>3.0000000000000001E-3</v>
      </c>
      <c r="E29" s="31">
        <f t="shared" si="0"/>
        <v>919.5393499999991</v>
      </c>
      <c r="F29">
        <f t="shared" si="1"/>
        <v>919.5</v>
      </c>
      <c r="G29" s="31">
        <f t="shared" si="2"/>
        <v>7.8699999998207204E-2</v>
      </c>
      <c r="I29" s="31"/>
      <c r="K29" s="31">
        <f t="shared" si="5"/>
        <v>7.8699999998207204E-2</v>
      </c>
      <c r="L29" s="31"/>
      <c r="M29" s="31"/>
      <c r="N29" s="31"/>
      <c r="O29" s="31">
        <f t="shared" ca="1" si="3"/>
        <v>9.3095491381045906E-3</v>
      </c>
      <c r="P29" s="31"/>
      <c r="Q29" s="33">
        <f t="shared" si="4"/>
        <v>39272.014999999999</v>
      </c>
      <c r="R29">
        <f t="shared" ca="1" si="6"/>
        <v>4.8150346705683163E-3</v>
      </c>
    </row>
    <row r="30" spans="1:18" x14ac:dyDescent="0.2">
      <c r="A30" s="48" t="s">
        <v>51</v>
      </c>
      <c r="B30" s="35" t="s">
        <v>42</v>
      </c>
      <c r="C30" s="40">
        <v>54290.517</v>
      </c>
      <c r="D30" s="32">
        <v>1E-3</v>
      </c>
      <c r="E30" s="31">
        <f t="shared" si="0"/>
        <v>919.54034999999931</v>
      </c>
      <c r="F30">
        <f t="shared" si="1"/>
        <v>919.5</v>
      </c>
      <c r="G30" s="31">
        <f t="shared" si="2"/>
        <v>8.0699999998614658E-2</v>
      </c>
      <c r="I30" s="31"/>
      <c r="K30" s="31">
        <f t="shared" si="5"/>
        <v>8.0699999998614658E-2</v>
      </c>
      <c r="L30" s="31"/>
      <c r="M30" s="31"/>
      <c r="N30" s="31"/>
      <c r="O30" s="31">
        <f t="shared" ca="1" si="3"/>
        <v>9.3095491381045906E-3</v>
      </c>
      <c r="P30" s="31"/>
      <c r="Q30" s="33">
        <f t="shared" si="4"/>
        <v>39272.017</v>
      </c>
      <c r="R30">
        <f t="shared" ca="1" si="6"/>
        <v>5.0965964740669039E-3</v>
      </c>
    </row>
    <row r="31" spans="1:18" x14ac:dyDescent="0.2">
      <c r="A31" s="48" t="s">
        <v>51</v>
      </c>
      <c r="B31" s="35" t="s">
        <v>44</v>
      </c>
      <c r="C31" s="40">
        <v>54298.378700000001</v>
      </c>
      <c r="D31" s="32">
        <v>2.0000000000000001E-4</v>
      </c>
      <c r="E31" s="31">
        <f t="shared" si="0"/>
        <v>923.47119999999995</v>
      </c>
      <c r="F31">
        <f t="shared" si="1"/>
        <v>923.5</v>
      </c>
      <c r="G31" s="31">
        <f t="shared" si="2"/>
        <v>-5.7600000000093132E-2</v>
      </c>
      <c r="I31" s="31"/>
      <c r="K31" s="31">
        <f t="shared" si="5"/>
        <v>-5.7600000000093132E-2</v>
      </c>
      <c r="L31" s="31"/>
      <c r="M31" s="31"/>
      <c r="N31" s="31"/>
      <c r="O31" s="31">
        <f t="shared" ca="1" si="3"/>
        <v>9.4218901089189316E-3</v>
      </c>
      <c r="P31" s="31"/>
      <c r="Q31" s="33">
        <f t="shared" si="4"/>
        <v>39279.878700000001</v>
      </c>
      <c r="R31">
        <f t="shared" ca="1" si="6"/>
        <v>4.4919337537844889E-3</v>
      </c>
    </row>
    <row r="32" spans="1:18" x14ac:dyDescent="0.2">
      <c r="A32" s="48" t="s">
        <v>51</v>
      </c>
      <c r="B32" s="35" t="s">
        <v>42</v>
      </c>
      <c r="C32" s="40">
        <v>54300.445699999997</v>
      </c>
      <c r="D32" s="32">
        <v>4.0000000000000002E-4</v>
      </c>
      <c r="E32" s="31">
        <f t="shared" si="0"/>
        <v>924.50469999999768</v>
      </c>
      <c r="F32">
        <f t="shared" si="1"/>
        <v>924.5</v>
      </c>
      <c r="G32" s="31">
        <f t="shared" si="2"/>
        <v>9.3999999953666702E-3</v>
      </c>
      <c r="I32" s="31"/>
      <c r="K32" s="31">
        <f t="shared" si="5"/>
        <v>9.3999999953666702E-3</v>
      </c>
      <c r="L32" s="31"/>
      <c r="M32" s="31"/>
      <c r="N32" s="31"/>
      <c r="O32" s="31">
        <f t="shared" ca="1" si="3"/>
        <v>9.4499753516225152E-3</v>
      </c>
      <c r="P32" s="31"/>
      <c r="Q32" s="33">
        <f t="shared" si="4"/>
        <v>39281.945699999997</v>
      </c>
      <c r="R32">
        <f t="shared" ca="1" si="6"/>
        <v>2.4975362328986241E-9</v>
      </c>
    </row>
    <row r="33" spans="1:18" x14ac:dyDescent="0.2">
      <c r="A33" s="48" t="s">
        <v>51</v>
      </c>
      <c r="B33" s="35" t="s">
        <v>42</v>
      </c>
      <c r="C33" s="40">
        <v>54307.542399999998</v>
      </c>
      <c r="D33" s="32">
        <v>5.0000000000000001E-4</v>
      </c>
      <c r="E33" s="31">
        <f t="shared" si="0"/>
        <v>928.05304999999862</v>
      </c>
      <c r="F33">
        <f t="shared" si="1"/>
        <v>928</v>
      </c>
      <c r="G33" s="31">
        <f t="shared" si="2"/>
        <v>0.10609999999724096</v>
      </c>
      <c r="I33" s="31"/>
      <c r="K33" s="31">
        <f t="shared" si="5"/>
        <v>0.10609999999724096</v>
      </c>
      <c r="L33" s="31"/>
      <c r="M33" s="31"/>
      <c r="N33" s="31"/>
      <c r="O33" s="31">
        <f t="shared" ca="1" si="3"/>
        <v>9.5482737010850645E-3</v>
      </c>
      <c r="P33" s="31"/>
      <c r="Q33" s="33">
        <f t="shared" si="4"/>
        <v>39289.042399999998</v>
      </c>
      <c r="R33">
        <f t="shared" ca="1" si="6"/>
        <v>9.3222358507678016E-3</v>
      </c>
    </row>
    <row r="34" spans="1:18" x14ac:dyDescent="0.2">
      <c r="A34" s="48" t="s">
        <v>51</v>
      </c>
      <c r="B34" s="35" t="s">
        <v>44</v>
      </c>
      <c r="C34" s="40">
        <v>54314.520400000001</v>
      </c>
      <c r="D34" s="32">
        <v>8.0000000000000004E-4</v>
      </c>
      <c r="E34" s="31">
        <f t="shared" si="0"/>
        <v>931.54205000000002</v>
      </c>
      <c r="F34">
        <f t="shared" si="1"/>
        <v>931.5</v>
      </c>
      <c r="G34" s="31">
        <f t="shared" si="2"/>
        <v>8.4100000000034925E-2</v>
      </c>
      <c r="I34" s="31"/>
      <c r="K34" s="31">
        <f t="shared" si="5"/>
        <v>8.4100000000034925E-2</v>
      </c>
      <c r="L34" s="31"/>
      <c r="M34" s="31"/>
      <c r="N34" s="31"/>
      <c r="O34" s="31">
        <f t="shared" ca="1" si="3"/>
        <v>9.6465720505476138E-3</v>
      </c>
      <c r="P34" s="31"/>
      <c r="Q34" s="33">
        <f t="shared" si="4"/>
        <v>39296.020400000001</v>
      </c>
      <c r="R34">
        <f t="shared" ca="1" si="6"/>
        <v>5.5433129334294985E-3</v>
      </c>
    </row>
    <row r="35" spans="1:18" x14ac:dyDescent="0.2">
      <c r="A35" s="48" t="s">
        <v>51</v>
      </c>
      <c r="B35" s="35" t="s">
        <v>42</v>
      </c>
      <c r="C35" s="40">
        <v>54315.521999999997</v>
      </c>
      <c r="D35" s="32">
        <v>1E-3</v>
      </c>
      <c r="E35" s="31">
        <f t="shared" si="0"/>
        <v>932.042849999998</v>
      </c>
      <c r="F35">
        <f t="shared" si="1"/>
        <v>932</v>
      </c>
      <c r="G35" s="31">
        <f t="shared" si="2"/>
        <v>8.5699999995995313E-2</v>
      </c>
      <c r="I35" s="31"/>
      <c r="K35" s="31">
        <f t="shared" si="5"/>
        <v>8.5699999995995313E-2</v>
      </c>
      <c r="L35" s="31"/>
      <c r="M35" s="31"/>
      <c r="N35" s="31"/>
      <c r="O35" s="31">
        <f t="shared" ca="1" si="3"/>
        <v>9.6606146718994056E-3</v>
      </c>
      <c r="P35" s="31"/>
      <c r="Q35" s="33">
        <f t="shared" si="4"/>
        <v>39297.021999999997</v>
      </c>
      <c r="R35">
        <f t="shared" ca="1" si="6"/>
        <v>5.7819881204663314E-3</v>
      </c>
    </row>
    <row r="36" spans="1:18" x14ac:dyDescent="0.2">
      <c r="A36" s="48" t="s">
        <v>51</v>
      </c>
      <c r="B36" s="35" t="s">
        <v>44</v>
      </c>
      <c r="C36" s="40">
        <v>54332.457000000002</v>
      </c>
      <c r="D36" s="32">
        <v>1E-3</v>
      </c>
      <c r="E36" s="31">
        <f t="shared" si="0"/>
        <v>940.51035000000047</v>
      </c>
      <c r="F36">
        <f t="shared" si="1"/>
        <v>940.5</v>
      </c>
      <c r="G36" s="31">
        <f t="shared" si="2"/>
        <v>2.0700000000942964E-2</v>
      </c>
      <c r="I36" s="31"/>
      <c r="K36" s="31">
        <f t="shared" si="5"/>
        <v>2.0700000000942964E-2</v>
      </c>
      <c r="L36" s="31"/>
      <c r="M36" s="31"/>
      <c r="N36" s="31"/>
      <c r="O36" s="31">
        <f t="shared" ca="1" si="3"/>
        <v>9.899339234879883E-3</v>
      </c>
      <c r="P36" s="31"/>
      <c r="Q36" s="33">
        <f t="shared" si="4"/>
        <v>39313.957000000002</v>
      </c>
      <c r="R36">
        <f t="shared" ca="1" si="6"/>
        <v>1.1665427298357434E-4</v>
      </c>
    </row>
    <row r="37" spans="1:18" x14ac:dyDescent="0.2">
      <c r="A37" s="48" t="s">
        <v>51</v>
      </c>
      <c r="B37" s="35" t="s">
        <v>42</v>
      </c>
      <c r="C37" s="40">
        <v>54334.523000000001</v>
      </c>
      <c r="D37" s="32"/>
      <c r="E37" s="31">
        <f t="shared" si="0"/>
        <v>941.54334999999992</v>
      </c>
      <c r="F37">
        <f t="shared" si="1"/>
        <v>941.5</v>
      </c>
      <c r="G37" s="31">
        <f t="shared" si="2"/>
        <v>8.6699999999837019E-2</v>
      </c>
      <c r="I37" s="31"/>
      <c r="K37" s="31">
        <f t="shared" si="5"/>
        <v>8.6699999999837019E-2</v>
      </c>
      <c r="L37" s="31"/>
      <c r="M37" s="31"/>
      <c r="N37" s="31"/>
      <c r="O37" s="31">
        <f t="shared" ca="1" si="3"/>
        <v>9.9274244775834665E-3</v>
      </c>
      <c r="P37" s="31"/>
      <c r="Q37" s="33">
        <f t="shared" si="4"/>
        <v>39316.023000000001</v>
      </c>
      <c r="R37">
        <f t="shared" ca="1" si="6"/>
        <v>5.8940283523201261E-3</v>
      </c>
    </row>
    <row r="38" spans="1:18" x14ac:dyDescent="0.2">
      <c r="A38" s="48" t="s">
        <v>51</v>
      </c>
      <c r="B38" s="35" t="s">
        <v>42</v>
      </c>
      <c r="C38" s="40">
        <v>54347.308400000002</v>
      </c>
      <c r="D38" s="32">
        <v>2.9999999999999997E-4</v>
      </c>
      <c r="E38" s="31">
        <f t="shared" si="0"/>
        <v>947.93605000000025</v>
      </c>
      <c r="F38">
        <f t="shared" si="1"/>
        <v>948</v>
      </c>
      <c r="G38" s="31">
        <f t="shared" si="2"/>
        <v>-0.12789999999949941</v>
      </c>
      <c r="I38" s="31"/>
      <c r="K38" s="31">
        <f t="shared" si="5"/>
        <v>-0.12789999999949941</v>
      </c>
      <c r="L38" s="31"/>
      <c r="M38" s="31"/>
      <c r="N38" s="31"/>
      <c r="O38" s="31">
        <f t="shared" ca="1" si="3"/>
        <v>1.010997855515677E-2</v>
      </c>
      <c r="P38" s="31"/>
      <c r="Q38" s="33">
        <f t="shared" si="4"/>
        <v>39328.808400000002</v>
      </c>
      <c r="R38">
        <f t="shared" ca="1" si="6"/>
        <v>1.9046754180656662E-2</v>
      </c>
    </row>
    <row r="39" spans="1:18" x14ac:dyDescent="0.2">
      <c r="A39" s="48" t="s">
        <v>51</v>
      </c>
      <c r="B39" s="35" t="s">
        <v>44</v>
      </c>
      <c r="C39" s="40">
        <v>54360.352400000003</v>
      </c>
      <c r="D39" s="32">
        <v>4.0000000000000002E-4</v>
      </c>
      <c r="E39" s="31">
        <f t="shared" si="0"/>
        <v>954.45805000000109</v>
      </c>
      <c r="F39">
        <f t="shared" si="1"/>
        <v>954.5</v>
      </c>
      <c r="G39" s="31">
        <f t="shared" si="2"/>
        <v>-8.3899999997811392E-2</v>
      </c>
      <c r="I39" s="31"/>
      <c r="K39" s="31">
        <f t="shared" si="5"/>
        <v>-8.3899999997811392E-2</v>
      </c>
      <c r="L39" s="31"/>
      <c r="M39" s="31"/>
      <c r="N39" s="31"/>
      <c r="O39" s="31">
        <f t="shared" ca="1" si="3"/>
        <v>1.0292532632730077E-2</v>
      </c>
      <c r="P39" s="31"/>
      <c r="Q39" s="33">
        <f t="shared" si="4"/>
        <v>39341.852400000003</v>
      </c>
      <c r="R39">
        <f t="shared" ca="1" si="6"/>
        <v>8.8722332033556207E-3</v>
      </c>
    </row>
    <row r="40" spans="1:18" x14ac:dyDescent="0.2">
      <c r="A40" s="48" t="s">
        <v>51</v>
      </c>
      <c r="B40" s="35" t="s">
        <v>42</v>
      </c>
      <c r="C40" s="40">
        <v>54361.357000000004</v>
      </c>
      <c r="D40" s="32">
        <v>2.0000000000000001E-4</v>
      </c>
      <c r="E40" s="31">
        <f t="shared" si="0"/>
        <v>954.9603500000012</v>
      </c>
      <c r="F40">
        <f t="shared" si="1"/>
        <v>955</v>
      </c>
      <c r="G40" s="31">
        <f t="shared" si="2"/>
        <v>-7.9299999997601844E-2</v>
      </c>
      <c r="I40" s="31"/>
      <c r="K40" s="31">
        <f t="shared" si="5"/>
        <v>-7.9299999997601844E-2</v>
      </c>
      <c r="L40" s="31"/>
      <c r="M40" s="31"/>
      <c r="N40" s="31"/>
      <c r="O40" s="31">
        <f t="shared" ca="1" si="3"/>
        <v>1.0306575254081869E-2</v>
      </c>
      <c r="P40" s="31"/>
      <c r="Q40" s="33">
        <f t="shared" si="4"/>
        <v>39342.857000000004</v>
      </c>
      <c r="R40">
        <f t="shared" ca="1" si="6"/>
        <v>8.029338328335656E-3</v>
      </c>
    </row>
    <row r="41" spans="1:18" x14ac:dyDescent="0.2">
      <c r="A41" s="48" t="s">
        <v>51</v>
      </c>
      <c r="B41" s="35" t="s">
        <v>42</v>
      </c>
      <c r="C41" s="40">
        <v>54364.3439</v>
      </c>
      <c r="D41" s="32">
        <v>2.9999999999999997E-4</v>
      </c>
      <c r="E41" s="31">
        <f t="shared" si="0"/>
        <v>956.45379999999932</v>
      </c>
      <c r="F41">
        <f t="shared" si="1"/>
        <v>956.5</v>
      </c>
      <c r="G41" s="31">
        <f t="shared" si="2"/>
        <v>-9.2400000001362059E-2</v>
      </c>
      <c r="I41" s="31"/>
      <c r="K41" s="31">
        <f t="shared" si="5"/>
        <v>-9.2400000001362059E-2</v>
      </c>
      <c r="L41" s="31"/>
      <c r="M41" s="31"/>
      <c r="N41" s="31"/>
      <c r="O41" s="31">
        <f t="shared" ca="1" si="3"/>
        <v>1.0348703118137247E-2</v>
      </c>
      <c r="P41" s="31"/>
      <c r="Q41" s="33">
        <f t="shared" si="4"/>
        <v>39345.8439</v>
      </c>
      <c r="R41">
        <f t="shared" ca="1" si="6"/>
        <v>1.0557295992739007E-2</v>
      </c>
    </row>
    <row r="42" spans="1:18" x14ac:dyDescent="0.2">
      <c r="A42" s="48" t="s">
        <v>51</v>
      </c>
      <c r="B42" s="35" t="s">
        <v>42</v>
      </c>
      <c r="C42" s="40">
        <v>54374.282899999998</v>
      </c>
      <c r="D42" s="32">
        <v>6.9999999999999999E-4</v>
      </c>
      <c r="E42" s="31">
        <f t="shared" si="0"/>
        <v>961.42329999999856</v>
      </c>
      <c r="F42">
        <f t="shared" si="1"/>
        <v>961.5</v>
      </c>
      <c r="G42" s="31">
        <f t="shared" si="2"/>
        <v>-0.15340000000287546</v>
      </c>
      <c r="I42" s="31"/>
      <c r="K42" s="31">
        <f t="shared" si="5"/>
        <v>-0.15340000000287546</v>
      </c>
      <c r="L42" s="31"/>
      <c r="M42" s="31"/>
      <c r="N42" s="31"/>
      <c r="O42" s="31">
        <f t="shared" ca="1" si="3"/>
        <v>1.0489129331655172E-2</v>
      </c>
      <c r="P42" s="31"/>
      <c r="Q42" s="33">
        <f t="shared" si="4"/>
        <v>39355.782899999998</v>
      </c>
      <c r="R42">
        <f t="shared" ca="1" si="6"/>
        <v>2.6859646714030506E-2</v>
      </c>
    </row>
    <row r="43" spans="1:18" x14ac:dyDescent="0.2">
      <c r="A43" s="48" t="s">
        <v>51</v>
      </c>
      <c r="B43" s="35" t="s">
        <v>44</v>
      </c>
      <c r="C43" s="40">
        <v>54383.272900000004</v>
      </c>
      <c r="D43" s="32">
        <v>2.9999999999999997E-4</v>
      </c>
      <c r="E43" s="31">
        <f t="shared" si="0"/>
        <v>965.91830000000118</v>
      </c>
      <c r="F43">
        <f t="shared" si="1"/>
        <v>966</v>
      </c>
      <c r="G43" s="31">
        <f t="shared" si="2"/>
        <v>-0.16339999999763677</v>
      </c>
      <c r="I43" s="31"/>
      <c r="K43" s="31">
        <f t="shared" si="5"/>
        <v>-0.16339999999763677</v>
      </c>
      <c r="L43" s="31"/>
      <c r="M43" s="31"/>
      <c r="N43" s="31"/>
      <c r="O43" s="31">
        <f t="shared" ca="1" si="3"/>
        <v>1.0615512923821308E-2</v>
      </c>
      <c r="P43" s="31"/>
      <c r="Q43" s="33">
        <f t="shared" si="4"/>
        <v>39364.772900000004</v>
      </c>
      <c r="R43">
        <f t="shared" ca="1" si="6"/>
        <v>3.0281398737318145E-2</v>
      </c>
    </row>
    <row r="44" spans="1:18" x14ac:dyDescent="0.2">
      <c r="A44" s="48" t="s">
        <v>51</v>
      </c>
      <c r="B44" s="35" t="s">
        <v>44</v>
      </c>
      <c r="C44" s="40">
        <v>54610.349399999999</v>
      </c>
      <c r="D44" s="32">
        <v>8.0000000000000004E-4</v>
      </c>
      <c r="E44" s="31">
        <f t="shared" si="0"/>
        <v>1079.456549999999</v>
      </c>
      <c r="F44">
        <f t="shared" si="1"/>
        <v>1079.5</v>
      </c>
      <c r="G44" s="31">
        <f t="shared" si="2"/>
        <v>-8.6900000002060551E-2</v>
      </c>
      <c r="I44" s="31"/>
      <c r="K44" s="31">
        <f t="shared" si="5"/>
        <v>-8.6900000002060551E-2</v>
      </c>
      <c r="L44" s="31"/>
      <c r="M44" s="31"/>
      <c r="N44" s="31"/>
      <c r="O44" s="31">
        <f t="shared" ca="1" si="3"/>
        <v>1.3803187970678237E-2</v>
      </c>
      <c r="P44" s="31"/>
      <c r="Q44" s="33">
        <f t="shared" si="4"/>
        <v>39591.849399999999</v>
      </c>
      <c r="R44">
        <f t="shared" ca="1" si="6"/>
        <v>1.0141132067872764E-2</v>
      </c>
    </row>
    <row r="45" spans="1:18" x14ac:dyDescent="0.2">
      <c r="A45" s="48" t="s">
        <v>51</v>
      </c>
      <c r="B45" s="35" t="s">
        <v>42</v>
      </c>
      <c r="C45" s="40">
        <v>54618.516000000003</v>
      </c>
      <c r="D45" s="32">
        <v>1.2999999999999999E-3</v>
      </c>
      <c r="E45" s="31">
        <f t="shared" si="0"/>
        <v>1083.539850000001</v>
      </c>
      <c r="F45">
        <f t="shared" si="1"/>
        <v>1083.5</v>
      </c>
      <c r="G45" s="31">
        <f t="shared" si="2"/>
        <v>7.970000000204891E-2</v>
      </c>
      <c r="I45" s="31"/>
      <c r="K45" s="31">
        <f t="shared" si="5"/>
        <v>7.970000000204891E-2</v>
      </c>
      <c r="L45" s="31"/>
      <c r="M45" s="31"/>
      <c r="N45" s="31"/>
      <c r="O45" s="31">
        <f t="shared" ca="1" si="3"/>
        <v>1.3915528941492578E-2</v>
      </c>
      <c r="P45" s="31"/>
      <c r="Q45" s="33">
        <f t="shared" si="4"/>
        <v>39600.016000000003</v>
      </c>
      <c r="R45">
        <f t="shared" ca="1" si="6"/>
        <v>4.3275966327171742E-3</v>
      </c>
    </row>
    <row r="46" spans="1:18" x14ac:dyDescent="0.2">
      <c r="A46" s="48" t="s">
        <v>51</v>
      </c>
      <c r="B46" s="35" t="s">
        <v>44</v>
      </c>
      <c r="C46" s="40">
        <v>54650.549800000001</v>
      </c>
      <c r="D46" s="32">
        <v>3.0000000000000001E-3</v>
      </c>
      <c r="E46" s="31">
        <f t="shared" si="0"/>
        <v>1099.5567499999997</v>
      </c>
      <c r="F46">
        <f t="shared" si="1"/>
        <v>1099.5</v>
      </c>
      <c r="G46" s="31">
        <f t="shared" si="2"/>
        <v>0.11349999999947613</v>
      </c>
      <c r="I46" s="31"/>
      <c r="K46" s="31">
        <f t="shared" si="5"/>
        <v>0.11349999999947613</v>
      </c>
      <c r="L46" s="31"/>
      <c r="M46" s="31"/>
      <c r="N46" s="31"/>
      <c r="O46" s="31">
        <f t="shared" ca="1" si="3"/>
        <v>1.4364892824749943E-2</v>
      </c>
      <c r="P46" s="31"/>
      <c r="Q46" s="33">
        <f t="shared" si="4"/>
        <v>39632.049800000001</v>
      </c>
      <c r="R46">
        <f t="shared" ca="1" si="6"/>
        <v>9.827769474544449E-3</v>
      </c>
    </row>
    <row r="47" spans="1:18" x14ac:dyDescent="0.2">
      <c r="A47" s="48" t="s">
        <v>51</v>
      </c>
      <c r="B47" s="35" t="s">
        <v>44</v>
      </c>
      <c r="C47" s="40">
        <v>54653.388599999998</v>
      </c>
      <c r="D47" s="32">
        <v>1.2999999999999999E-3</v>
      </c>
      <c r="E47" s="31">
        <f t="shared" si="0"/>
        <v>1100.9761499999986</v>
      </c>
      <c r="F47">
        <f t="shared" si="1"/>
        <v>1101</v>
      </c>
      <c r="G47" s="31">
        <f t="shared" si="2"/>
        <v>-4.7700000002805609E-2</v>
      </c>
      <c r="I47" s="31"/>
      <c r="K47" s="31">
        <f t="shared" si="5"/>
        <v>-4.7700000002805609E-2</v>
      </c>
      <c r="L47" s="31"/>
      <c r="M47" s="31"/>
      <c r="N47" s="31"/>
      <c r="O47" s="31">
        <f t="shared" ca="1" si="3"/>
        <v>1.4407020688805321E-2</v>
      </c>
      <c r="P47" s="31"/>
      <c r="Q47" s="33">
        <f t="shared" si="4"/>
        <v>39634.888599999998</v>
      </c>
      <c r="R47">
        <f t="shared" ca="1" si="6"/>
        <v>3.8572820191881889E-3</v>
      </c>
    </row>
    <row r="48" spans="1:18" x14ac:dyDescent="0.2">
      <c r="A48" s="48" t="s">
        <v>51</v>
      </c>
      <c r="B48" s="35" t="s">
        <v>42</v>
      </c>
      <c r="C48" s="40">
        <v>54699.477700000003</v>
      </c>
      <c r="D48" s="32">
        <v>1.4E-3</v>
      </c>
      <c r="E48" s="31">
        <f t="shared" si="0"/>
        <v>1124.0207000000009</v>
      </c>
      <c r="F48">
        <f t="shared" si="1"/>
        <v>1124</v>
      </c>
      <c r="G48" s="31">
        <f t="shared" si="2"/>
        <v>4.1400000001885928E-2</v>
      </c>
      <c r="I48" s="31"/>
      <c r="K48" s="31">
        <f t="shared" si="5"/>
        <v>4.1400000001885928E-2</v>
      </c>
      <c r="L48" s="31"/>
      <c r="M48" s="31"/>
      <c r="N48" s="31"/>
      <c r="O48" s="31">
        <f t="shared" ca="1" si="3"/>
        <v>1.5052981270987781E-2</v>
      </c>
      <c r="P48" s="31"/>
      <c r="Q48" s="33">
        <f t="shared" si="4"/>
        <v>39680.977700000003</v>
      </c>
      <c r="R48">
        <f t="shared" ca="1" si="6"/>
        <v>6.941653960062978E-4</v>
      </c>
    </row>
    <row r="49" spans="1:18" x14ac:dyDescent="0.2">
      <c r="A49" s="48" t="s">
        <v>51</v>
      </c>
      <c r="B49" s="35" t="s">
        <v>42</v>
      </c>
      <c r="C49" s="40">
        <v>54713.4349</v>
      </c>
      <c r="D49" s="32">
        <v>1.4E-3</v>
      </c>
      <c r="E49" s="31">
        <f t="shared" si="0"/>
        <v>1130.9992999999995</v>
      </c>
      <c r="F49">
        <f t="shared" si="1"/>
        <v>1131</v>
      </c>
      <c r="G49" s="31">
        <f t="shared" si="2"/>
        <v>-1.4000000010128133E-3</v>
      </c>
      <c r="I49" s="31"/>
      <c r="K49" s="31">
        <f t="shared" si="5"/>
        <v>-1.4000000010128133E-3</v>
      </c>
      <c r="L49" s="31"/>
      <c r="M49" s="31"/>
      <c r="N49" s="31"/>
      <c r="O49" s="31">
        <f t="shared" ca="1" si="3"/>
        <v>1.5249577969912879E-2</v>
      </c>
      <c r="P49" s="31"/>
      <c r="Q49" s="33">
        <f t="shared" si="4"/>
        <v>39694.9349</v>
      </c>
      <c r="R49">
        <f t="shared" ca="1" si="6"/>
        <v>2.7720844660993413E-4</v>
      </c>
    </row>
    <row r="50" spans="1:18" x14ac:dyDescent="0.2">
      <c r="A50" s="36" t="s">
        <v>54</v>
      </c>
      <c r="B50" s="49" t="s">
        <v>42</v>
      </c>
      <c r="C50" s="36">
        <v>55313.402609999997</v>
      </c>
      <c r="D50" s="36">
        <v>6.8000000000000005E-4</v>
      </c>
      <c r="E50" s="31">
        <f t="shared" si="0"/>
        <v>1430.9831549999981</v>
      </c>
      <c r="F50">
        <f t="shared" si="1"/>
        <v>1431</v>
      </c>
      <c r="G50" s="31">
        <f t="shared" si="2"/>
        <v>-3.3690000003844034E-2</v>
      </c>
      <c r="I50" s="31"/>
      <c r="K50" s="31">
        <f t="shared" si="5"/>
        <v>-3.3690000003844034E-2</v>
      </c>
      <c r="L50" s="31"/>
      <c r="M50" s="31"/>
      <c r="N50" s="31"/>
      <c r="O50" s="31">
        <f t="shared" ca="1" si="3"/>
        <v>2.3675150780988467E-2</v>
      </c>
      <c r="P50" s="31"/>
      <c r="Q50" s="33">
        <f t="shared" si="4"/>
        <v>40294.902609999997</v>
      </c>
      <c r="R50">
        <f t="shared" ca="1" si="6"/>
        <v>3.2907605245665688E-3</v>
      </c>
    </row>
    <row r="51" spans="1:18" x14ac:dyDescent="0.2">
      <c r="A51" s="36" t="s">
        <v>54</v>
      </c>
      <c r="B51" s="49" t="s">
        <v>42</v>
      </c>
      <c r="C51" s="36">
        <v>55314.482739999999</v>
      </c>
      <c r="D51" s="36">
        <v>4.6000000000000001E-4</v>
      </c>
      <c r="E51" s="31">
        <f t="shared" si="0"/>
        <v>1431.5232199999991</v>
      </c>
      <c r="F51">
        <f t="shared" si="1"/>
        <v>1431.5</v>
      </c>
      <c r="G51" s="31">
        <f t="shared" si="2"/>
        <v>4.6439999998256098E-2</v>
      </c>
      <c r="I51" s="31"/>
      <c r="K51" s="31">
        <f t="shared" si="5"/>
        <v>4.6439999998256098E-2</v>
      </c>
      <c r="L51" s="31"/>
      <c r="M51" s="31"/>
      <c r="N51" s="31"/>
      <c r="O51" s="31">
        <f t="shared" ca="1" si="3"/>
        <v>2.3689193402340263E-2</v>
      </c>
      <c r="P51" s="31"/>
      <c r="Q51" s="33">
        <f t="shared" si="4"/>
        <v>40295.982739999999</v>
      </c>
      <c r="R51">
        <f t="shared" ca="1" si="6"/>
        <v>5.1759920076476754E-4</v>
      </c>
    </row>
    <row r="52" spans="1:18" x14ac:dyDescent="0.2">
      <c r="A52" s="36" t="s">
        <v>54</v>
      </c>
      <c r="B52" s="49" t="s">
        <v>42</v>
      </c>
      <c r="C52" s="36">
        <v>55315.48964</v>
      </c>
      <c r="D52" s="36">
        <v>4.2000000000000002E-4</v>
      </c>
      <c r="E52" s="31">
        <f t="shared" si="0"/>
        <v>1432.0266699999993</v>
      </c>
      <c r="F52">
        <f t="shared" si="1"/>
        <v>1432</v>
      </c>
      <c r="G52" s="31">
        <f t="shared" si="2"/>
        <v>5.333999999857042E-2</v>
      </c>
      <c r="I52" s="31"/>
      <c r="K52" s="31">
        <f t="shared" si="5"/>
        <v>5.333999999857042E-2</v>
      </c>
      <c r="L52" s="31"/>
      <c r="M52" s="31"/>
      <c r="N52" s="31"/>
      <c r="O52" s="31">
        <f t="shared" ca="1" si="3"/>
        <v>2.3703236023692058E-2</v>
      </c>
      <c r="P52" s="31"/>
      <c r="Q52" s="33">
        <f t="shared" si="4"/>
        <v>40296.98964</v>
      </c>
      <c r="R52">
        <f t="shared" ca="1" si="6"/>
        <v>8.7833777890264787E-4</v>
      </c>
    </row>
    <row r="53" spans="1:18" x14ac:dyDescent="0.2">
      <c r="A53" s="36" t="s">
        <v>54</v>
      </c>
      <c r="B53" s="49" t="s">
        <v>42</v>
      </c>
      <c r="C53" s="36">
        <v>55375.408060000002</v>
      </c>
      <c r="D53" s="36">
        <v>3.6999999999999999E-4</v>
      </c>
      <c r="E53" s="31">
        <f t="shared" ref="E53:E84" si="7">+(C53-C$7)/C$8</f>
        <v>1461.9858800000002</v>
      </c>
      <c r="F53">
        <f t="shared" ref="F53:F84" si="8">ROUND(2*E53,0)/2</f>
        <v>1462</v>
      </c>
      <c r="G53" s="31">
        <f t="shared" ref="G53:G84" si="9">+C53-(C$7+F53*C$8)</f>
        <v>-2.8239999999641441E-2</v>
      </c>
      <c r="I53" s="31"/>
      <c r="K53" s="31">
        <f t="shared" si="5"/>
        <v>-2.8239999999641441E-2</v>
      </c>
      <c r="L53" s="31"/>
      <c r="M53" s="31"/>
      <c r="N53" s="31"/>
      <c r="O53" s="31">
        <f t="shared" ref="O53:O84" ca="1" si="10">+C$11+C$12*$F53</f>
        <v>2.4545793304799612E-2</v>
      </c>
      <c r="P53" s="31"/>
      <c r="Q53" s="33">
        <f t="shared" ref="Q53:Q84" si="11">+C53-15018.5</f>
        <v>40356.908060000002</v>
      </c>
      <c r="R53">
        <f t="shared" ca="1" si="6"/>
        <v>2.7863399747791741E-3</v>
      </c>
    </row>
    <row r="54" spans="1:18" x14ac:dyDescent="0.2">
      <c r="A54" s="36" t="s">
        <v>54</v>
      </c>
      <c r="B54" s="49" t="s">
        <v>42</v>
      </c>
      <c r="C54" s="36">
        <v>55389.483809999998</v>
      </c>
      <c r="D54" s="36">
        <v>2.2499999999999998E-3</v>
      </c>
      <c r="E54" s="31">
        <f t="shared" si="7"/>
        <v>1469.0237549999983</v>
      </c>
      <c r="F54">
        <f t="shared" si="8"/>
        <v>1469</v>
      </c>
      <c r="G54" s="31">
        <f t="shared" si="9"/>
        <v>4.7509999996691477E-2</v>
      </c>
      <c r="I54" s="31"/>
      <c r="K54" s="31">
        <f t="shared" si="5"/>
        <v>4.7509999996691477E-2</v>
      </c>
      <c r="L54" s="31"/>
      <c r="M54" s="31"/>
      <c r="N54" s="31"/>
      <c r="O54" s="31">
        <f t="shared" ca="1" si="10"/>
        <v>2.4742390003724711E-2</v>
      </c>
      <c r="P54" s="31"/>
      <c r="Q54" s="33">
        <f t="shared" si="11"/>
        <v>40370.983809999998</v>
      </c>
      <c r="R54">
        <f t="shared" ca="1" si="6"/>
        <v>5.1836406479184008E-4</v>
      </c>
    </row>
    <row r="55" spans="1:18" x14ac:dyDescent="0.2">
      <c r="A55" s="36" t="s">
        <v>54</v>
      </c>
      <c r="B55" s="49" t="s">
        <v>42</v>
      </c>
      <c r="C55" s="36">
        <v>55392.447789999998</v>
      </c>
      <c r="D55" s="36">
        <v>5.5000000000000003E-4</v>
      </c>
      <c r="E55" s="31">
        <f t="shared" si="7"/>
        <v>1470.5057449999986</v>
      </c>
      <c r="F55">
        <f t="shared" si="8"/>
        <v>1470.5</v>
      </c>
      <c r="G55" s="31">
        <f t="shared" si="9"/>
        <v>1.1489999997138511E-2</v>
      </c>
      <c r="I55" s="31"/>
      <c r="K55" s="31">
        <f t="shared" si="5"/>
        <v>1.1489999997138511E-2</v>
      </c>
      <c r="L55" s="31"/>
      <c r="M55" s="31"/>
      <c r="N55" s="31"/>
      <c r="O55" s="31">
        <f t="shared" ca="1" si="10"/>
        <v>2.478451786778009E-2</v>
      </c>
      <c r="P55" s="31"/>
      <c r="Q55" s="33">
        <f t="shared" si="11"/>
        <v>40373.947789999998</v>
      </c>
      <c r="R55">
        <f t="shared" ca="1" si="6"/>
        <v>1.7674420541280829E-4</v>
      </c>
    </row>
    <row r="56" spans="1:18" x14ac:dyDescent="0.2">
      <c r="A56" s="36" t="s">
        <v>54</v>
      </c>
      <c r="B56" s="49" t="s">
        <v>42</v>
      </c>
      <c r="C56" s="36">
        <v>55397.498099999997</v>
      </c>
      <c r="D56" s="36">
        <v>3.2000000000000003E-4</v>
      </c>
      <c r="E56" s="31">
        <f t="shared" si="7"/>
        <v>1473.0308999999979</v>
      </c>
      <c r="F56">
        <f t="shared" si="8"/>
        <v>1473</v>
      </c>
      <c r="G56" s="31">
        <f t="shared" si="9"/>
        <v>6.1799999995855615E-2</v>
      </c>
      <c r="I56" s="31"/>
      <c r="K56" s="31">
        <f t="shared" si="5"/>
        <v>6.1799999995855615E-2</v>
      </c>
      <c r="L56" s="31"/>
      <c r="M56" s="31"/>
      <c r="N56" s="31"/>
      <c r="O56" s="31">
        <f t="shared" ca="1" si="10"/>
        <v>2.4854730974539052E-2</v>
      </c>
      <c r="P56" s="31"/>
      <c r="Q56" s="33">
        <f t="shared" si="11"/>
        <v>40378.998099999997</v>
      </c>
      <c r="R56">
        <f t="shared" ca="1" si="6"/>
        <v>1.3649529030574533E-3</v>
      </c>
    </row>
    <row r="57" spans="1:18" x14ac:dyDescent="0.2">
      <c r="A57" s="36" t="s">
        <v>54</v>
      </c>
      <c r="B57" s="49" t="s">
        <v>42</v>
      </c>
      <c r="C57" s="36">
        <v>55424.478710000003</v>
      </c>
      <c r="D57" s="36">
        <v>7.9000000000000001E-4</v>
      </c>
      <c r="E57" s="31">
        <f t="shared" si="7"/>
        <v>1486.5212050000009</v>
      </c>
      <c r="F57">
        <f t="shared" si="8"/>
        <v>1486.5</v>
      </c>
      <c r="G57" s="31">
        <f t="shared" si="9"/>
        <v>4.2410000001837034E-2</v>
      </c>
      <c r="I57" s="31"/>
      <c r="K57" s="31">
        <f t="shared" si="5"/>
        <v>4.2410000001837034E-2</v>
      </c>
      <c r="L57" s="31"/>
      <c r="M57" s="31"/>
      <c r="N57" s="31"/>
      <c r="O57" s="31">
        <f t="shared" ca="1" si="10"/>
        <v>2.5233881751037454E-2</v>
      </c>
      <c r="P57" s="31"/>
      <c r="Q57" s="33">
        <f t="shared" si="11"/>
        <v>40405.978710000003</v>
      </c>
      <c r="R57">
        <f t="shared" ca="1" si="6"/>
        <v>2.9501903816545039E-4</v>
      </c>
    </row>
    <row r="58" spans="1:18" x14ac:dyDescent="0.2">
      <c r="A58" s="36" t="s">
        <v>54</v>
      </c>
      <c r="B58" s="49" t="s">
        <v>42</v>
      </c>
      <c r="C58" s="36">
        <v>55641.559849999998</v>
      </c>
      <c r="D58" s="36">
        <v>1.2E-4</v>
      </c>
      <c r="E58" s="31">
        <f t="shared" si="7"/>
        <v>1595.0617749999983</v>
      </c>
      <c r="F58">
        <f t="shared" si="8"/>
        <v>1595</v>
      </c>
      <c r="G58" s="31">
        <f t="shared" si="9"/>
        <v>0.12354999999661231</v>
      </c>
      <c r="I58" s="31"/>
      <c r="K58" s="31">
        <f t="shared" si="5"/>
        <v>0.12354999999661231</v>
      </c>
      <c r="L58" s="31"/>
      <c r="M58" s="31"/>
      <c r="N58" s="31"/>
      <c r="O58" s="31">
        <f t="shared" ca="1" si="10"/>
        <v>2.8281130584376458E-2</v>
      </c>
      <c r="P58" s="31"/>
      <c r="Q58" s="33">
        <f t="shared" si="11"/>
        <v>40623.059849999998</v>
      </c>
      <c r="R58">
        <f t="shared" ca="1" si="6"/>
        <v>9.0761574790856493E-3</v>
      </c>
    </row>
    <row r="59" spans="1:18" x14ac:dyDescent="0.2">
      <c r="A59" s="36" t="s">
        <v>54</v>
      </c>
      <c r="B59" s="49" t="s">
        <v>42</v>
      </c>
      <c r="C59" s="36">
        <v>55642.567479999998</v>
      </c>
      <c r="D59" s="36">
        <v>4.2000000000000002E-4</v>
      </c>
      <c r="E59" s="31">
        <f t="shared" si="7"/>
        <v>1595.5655899999983</v>
      </c>
      <c r="F59">
        <f t="shared" si="8"/>
        <v>1595.5</v>
      </c>
      <c r="G59" s="31">
        <f t="shared" si="9"/>
        <v>0.13117999999667518</v>
      </c>
      <c r="I59" s="31"/>
      <c r="K59" s="31">
        <f t="shared" si="5"/>
        <v>0.13117999999667518</v>
      </c>
      <c r="L59" s="31"/>
      <c r="M59" s="31"/>
      <c r="N59" s="31"/>
      <c r="O59" s="31">
        <f t="shared" ca="1" si="10"/>
        <v>2.8295173205728254E-2</v>
      </c>
      <c r="P59" s="31"/>
      <c r="Q59" s="33">
        <f t="shared" si="11"/>
        <v>40624.067479999998</v>
      </c>
      <c r="R59">
        <f t="shared" ca="1" si="6"/>
        <v>1.0585287583803152E-2</v>
      </c>
    </row>
    <row r="60" spans="1:18" x14ac:dyDescent="0.2">
      <c r="A60" s="36" t="s">
        <v>54</v>
      </c>
      <c r="B60" s="49" t="s">
        <v>42</v>
      </c>
      <c r="C60" s="36">
        <v>55654.518450000003</v>
      </c>
      <c r="D60" s="36">
        <v>9.7000000000000005E-4</v>
      </c>
      <c r="E60" s="31">
        <f t="shared" si="7"/>
        <v>1601.541075000001</v>
      </c>
      <c r="F60">
        <f t="shared" si="8"/>
        <v>1601.5</v>
      </c>
      <c r="G60" s="31">
        <f t="shared" si="9"/>
        <v>8.2150000002002344E-2</v>
      </c>
      <c r="I60" s="31"/>
      <c r="K60" s="31">
        <f t="shared" si="5"/>
        <v>8.2150000002002344E-2</v>
      </c>
      <c r="L60" s="31"/>
      <c r="M60" s="31"/>
      <c r="N60" s="31"/>
      <c r="O60" s="31">
        <f t="shared" ca="1" si="10"/>
        <v>2.8463684661949762E-2</v>
      </c>
      <c r="P60" s="31"/>
      <c r="Q60" s="33">
        <f t="shared" si="11"/>
        <v>40636.018450000003</v>
      </c>
      <c r="R60">
        <f t="shared" ca="1" si="6"/>
        <v>2.8822204547915651E-3</v>
      </c>
    </row>
    <row r="61" spans="1:18" x14ac:dyDescent="0.2">
      <c r="A61" s="36" t="s">
        <v>54</v>
      </c>
      <c r="B61" s="49" t="s">
        <v>42</v>
      </c>
      <c r="C61" s="36">
        <v>55681.50533</v>
      </c>
      <c r="D61" s="36">
        <v>3.6000000000000002E-4</v>
      </c>
      <c r="E61" s="31">
        <f t="shared" si="7"/>
        <v>1615.0345149999994</v>
      </c>
      <c r="F61">
        <f t="shared" si="8"/>
        <v>1615</v>
      </c>
      <c r="G61" s="31">
        <f t="shared" si="9"/>
        <v>6.9029999998747371E-2</v>
      </c>
      <c r="I61" s="31"/>
      <c r="K61" s="31">
        <f t="shared" si="5"/>
        <v>6.9029999998747371E-2</v>
      </c>
      <c r="L61" s="31"/>
      <c r="M61" s="31"/>
      <c r="N61" s="31"/>
      <c r="O61" s="31">
        <f t="shared" ca="1" si="10"/>
        <v>2.8842835438448164E-2</v>
      </c>
      <c r="P61" s="31"/>
      <c r="Q61" s="33">
        <f t="shared" si="11"/>
        <v>40663.00533</v>
      </c>
      <c r="R61">
        <f t="shared" ca="1" si="6"/>
        <v>1.6150081953965685E-3</v>
      </c>
    </row>
    <row r="62" spans="1:18" x14ac:dyDescent="0.2">
      <c r="A62" s="36" t="s">
        <v>54</v>
      </c>
      <c r="B62" s="49" t="s">
        <v>42</v>
      </c>
      <c r="C62" s="36">
        <v>55683.551079999997</v>
      </c>
      <c r="D62" s="36">
        <v>2.4000000000000001E-4</v>
      </c>
      <c r="E62" s="31">
        <f t="shared" si="7"/>
        <v>1616.0573899999981</v>
      </c>
      <c r="F62">
        <f t="shared" si="8"/>
        <v>1616</v>
      </c>
      <c r="G62" s="31">
        <f t="shared" si="9"/>
        <v>0.11477999999624444</v>
      </c>
      <c r="I62" s="31"/>
      <c r="K62" s="31">
        <f t="shared" si="5"/>
        <v>0.11477999999624444</v>
      </c>
      <c r="L62" s="31"/>
      <c r="M62" s="31"/>
      <c r="N62" s="31"/>
      <c r="O62" s="31">
        <f t="shared" ca="1" si="10"/>
        <v>2.8870920681151747E-2</v>
      </c>
      <c r="P62" s="31"/>
      <c r="Q62" s="33">
        <f t="shared" si="11"/>
        <v>40665.051079999997</v>
      </c>
      <c r="R62">
        <f t="shared" ca="1" si="6"/>
        <v>7.3803699087668885E-3</v>
      </c>
    </row>
    <row r="63" spans="1:18" x14ac:dyDescent="0.2">
      <c r="A63" s="36" t="s">
        <v>54</v>
      </c>
      <c r="B63" s="49" t="s">
        <v>42</v>
      </c>
      <c r="C63" s="36">
        <v>55688.398020000001</v>
      </c>
      <c r="D63" s="36">
        <v>2.9E-4</v>
      </c>
      <c r="E63" s="31">
        <f t="shared" si="7"/>
        <v>1618.4808599999997</v>
      </c>
      <c r="F63">
        <f t="shared" si="8"/>
        <v>1618.5</v>
      </c>
      <c r="G63" s="31">
        <f t="shared" si="9"/>
        <v>-3.8280000000668224E-2</v>
      </c>
      <c r="I63" s="31"/>
      <c r="K63" s="31">
        <f t="shared" si="5"/>
        <v>-3.8280000000668224E-2</v>
      </c>
      <c r="L63" s="31"/>
      <c r="M63" s="31"/>
      <c r="N63" s="31"/>
      <c r="O63" s="31">
        <f t="shared" ca="1" si="10"/>
        <v>2.894113378791071E-2</v>
      </c>
      <c r="P63" s="31"/>
      <c r="Q63" s="33">
        <f t="shared" si="11"/>
        <v>40669.898020000001</v>
      </c>
      <c r="R63">
        <f t="shared" ca="1" si="6"/>
        <v>4.5186808278220294E-3</v>
      </c>
    </row>
    <row r="64" spans="1:18" x14ac:dyDescent="0.2">
      <c r="A64" s="36" t="s">
        <v>54</v>
      </c>
      <c r="B64" s="49" t="s">
        <v>44</v>
      </c>
      <c r="C64" s="36">
        <v>55691.445299999999</v>
      </c>
      <c r="D64" s="36">
        <v>1.2999999999999999E-4</v>
      </c>
      <c r="E64" s="31">
        <f t="shared" si="7"/>
        <v>1620.0044999999991</v>
      </c>
      <c r="F64">
        <f t="shared" si="8"/>
        <v>1620</v>
      </c>
      <c r="G64" s="31">
        <f t="shared" si="9"/>
        <v>8.9999999981955625E-3</v>
      </c>
      <c r="I64" s="31"/>
      <c r="K64" s="31">
        <f t="shared" si="5"/>
        <v>8.9999999981955625E-3</v>
      </c>
      <c r="L64" s="31"/>
      <c r="M64" s="31"/>
      <c r="N64" s="31"/>
      <c r="O64" s="31">
        <f t="shared" ca="1" si="10"/>
        <v>2.8983261651966089E-2</v>
      </c>
      <c r="P64" s="31"/>
      <c r="Q64" s="33">
        <f t="shared" si="11"/>
        <v>40672.945299999999</v>
      </c>
      <c r="R64">
        <f t="shared" ca="1" si="6"/>
        <v>3.9933074632305553E-4</v>
      </c>
    </row>
    <row r="65" spans="1:18" x14ac:dyDescent="0.2">
      <c r="A65" s="36" t="s">
        <v>54</v>
      </c>
      <c r="B65" s="49" t="s">
        <v>44</v>
      </c>
      <c r="C65" s="36">
        <v>55691.560160000001</v>
      </c>
      <c r="D65" s="36">
        <v>1.1E-4</v>
      </c>
      <c r="E65" s="31">
        <f t="shared" si="7"/>
        <v>1620.0619299999998</v>
      </c>
      <c r="F65">
        <f t="shared" si="8"/>
        <v>1620</v>
      </c>
      <c r="G65" s="31">
        <f t="shared" si="9"/>
        <v>0.12385999999969499</v>
      </c>
      <c r="I65" s="31"/>
      <c r="K65" s="31">
        <f t="shared" si="5"/>
        <v>0.12385999999969499</v>
      </c>
      <c r="L65" s="31"/>
      <c r="M65" s="31"/>
      <c r="N65" s="31"/>
      <c r="O65" s="31">
        <f t="shared" ca="1" si="10"/>
        <v>2.8983261651966089E-2</v>
      </c>
      <c r="P65" s="31"/>
      <c r="Q65" s="33">
        <f t="shared" si="11"/>
        <v>40673.060160000001</v>
      </c>
      <c r="R65">
        <f t="shared" ca="1" si="6"/>
        <v>9.0015954795034121E-3</v>
      </c>
    </row>
    <row r="66" spans="1:18" x14ac:dyDescent="0.2">
      <c r="A66" s="36" t="s">
        <v>54</v>
      </c>
      <c r="B66" s="49" t="s">
        <v>42</v>
      </c>
      <c r="C66" s="36">
        <v>55779.485350000003</v>
      </c>
      <c r="D66" s="36">
        <v>1.25E-3</v>
      </c>
      <c r="E66" s="31">
        <f t="shared" si="7"/>
        <v>1664.0245250000007</v>
      </c>
      <c r="F66">
        <f t="shared" si="8"/>
        <v>1664</v>
      </c>
      <c r="G66" s="31">
        <f t="shared" si="9"/>
        <v>4.905000000144355E-2</v>
      </c>
      <c r="I66" s="31"/>
      <c r="K66" s="31">
        <f t="shared" si="5"/>
        <v>4.905000000144355E-2</v>
      </c>
      <c r="L66" s="31"/>
      <c r="M66" s="31"/>
      <c r="N66" s="31"/>
      <c r="O66" s="31">
        <f t="shared" ca="1" si="10"/>
        <v>3.021901233092384E-2</v>
      </c>
      <c r="P66" s="31"/>
      <c r="Q66" s="33">
        <f t="shared" si="11"/>
        <v>40760.985350000003</v>
      </c>
      <c r="R66">
        <f t="shared" ca="1" si="6"/>
        <v>3.5460609664726532E-4</v>
      </c>
    </row>
    <row r="67" spans="1:18" x14ac:dyDescent="0.2">
      <c r="A67" s="36" t="s">
        <v>54</v>
      </c>
      <c r="B67" s="49" t="s">
        <v>42</v>
      </c>
      <c r="C67" s="36">
        <v>55799.369559999999</v>
      </c>
      <c r="D67" s="36">
        <v>3.3E-4</v>
      </c>
      <c r="E67" s="31">
        <f t="shared" si="7"/>
        <v>1673.966629999999</v>
      </c>
      <c r="F67">
        <f t="shared" si="8"/>
        <v>1674</v>
      </c>
      <c r="G67" s="31">
        <f t="shared" si="9"/>
        <v>-6.6740000002027955E-2</v>
      </c>
      <c r="I67" s="31"/>
      <c r="K67" s="31">
        <f t="shared" si="5"/>
        <v>-6.6740000002027955E-2</v>
      </c>
      <c r="L67" s="31"/>
      <c r="M67" s="31"/>
      <c r="N67" s="31"/>
      <c r="O67" s="31">
        <f t="shared" ca="1" si="10"/>
        <v>3.0499864757959697E-2</v>
      </c>
      <c r="P67" s="31"/>
      <c r="Q67" s="33">
        <f t="shared" si="11"/>
        <v>40780.869559999999</v>
      </c>
      <c r="R67">
        <f t="shared" ca="1" si="6"/>
        <v>9.455591298540688E-3</v>
      </c>
    </row>
    <row r="68" spans="1:18" x14ac:dyDescent="0.2">
      <c r="A68" s="32" t="s">
        <v>55</v>
      </c>
      <c r="B68" s="51" t="s">
        <v>42</v>
      </c>
      <c r="C68" s="32">
        <v>56490.4522</v>
      </c>
      <c r="D68" s="32">
        <v>6.3E-3</v>
      </c>
      <c r="E68" s="31">
        <f t="shared" si="7"/>
        <v>2019.5079499999993</v>
      </c>
      <c r="F68">
        <f t="shared" si="8"/>
        <v>2019.5</v>
      </c>
      <c r="G68" s="31">
        <f t="shared" si="9"/>
        <v>1.5899999998509884E-2</v>
      </c>
      <c r="I68" s="31"/>
      <c r="J68" s="31">
        <f>+G68</f>
        <v>1.5899999998509884E-2</v>
      </c>
      <c r="L68" s="31"/>
      <c r="M68" s="31"/>
      <c r="N68" s="31"/>
      <c r="O68" s="31">
        <f t="shared" ca="1" si="10"/>
        <v>4.0203316112048415E-2</v>
      </c>
      <c r="P68" s="31"/>
      <c r="Q68" s="33">
        <f t="shared" si="11"/>
        <v>41471.9522</v>
      </c>
      <c r="R68">
        <f ca="1">(O68-J68)^2</f>
        <v>5.9065117411458156E-4</v>
      </c>
    </row>
    <row r="69" spans="1:18" x14ac:dyDescent="0.2">
      <c r="A69" s="32" t="s">
        <v>56</v>
      </c>
      <c r="B69" s="51" t="s">
        <v>44</v>
      </c>
      <c r="C69" s="32">
        <v>56354.60974</v>
      </c>
      <c r="D69" s="32">
        <v>2.0699999999999998E-3</v>
      </c>
      <c r="E69" s="31">
        <f t="shared" si="7"/>
        <v>1951.5867199999993</v>
      </c>
      <c r="F69">
        <f t="shared" si="8"/>
        <v>1951.5</v>
      </c>
      <c r="G69" s="31">
        <f t="shared" si="9"/>
        <v>0.17343999999866355</v>
      </c>
      <c r="I69" s="31"/>
      <c r="K69" s="31">
        <f t="shared" ref="K69:K83" si="12">+G69</f>
        <v>0.17343999999866355</v>
      </c>
      <c r="L69" s="31"/>
      <c r="M69" s="31"/>
      <c r="N69" s="31"/>
      <c r="O69" s="31">
        <f t="shared" ca="1" si="10"/>
        <v>3.8293519608204617E-2</v>
      </c>
      <c r="P69" s="31"/>
      <c r="Q69" s="33">
        <f t="shared" si="11"/>
        <v>41336.10974</v>
      </c>
      <c r="R69">
        <f t="shared" ref="R69:R83" ca="1" si="13">(O69-K69)^2</f>
        <v>1.82645711619287E-2</v>
      </c>
    </row>
    <row r="70" spans="1:18" x14ac:dyDescent="0.2">
      <c r="A70" s="32" t="s">
        <v>56</v>
      </c>
      <c r="B70" s="51" t="s">
        <v>44</v>
      </c>
      <c r="C70" s="32">
        <v>56368.616549999999</v>
      </c>
      <c r="D70" s="32">
        <v>2.9E-4</v>
      </c>
      <c r="E70" s="31">
        <f t="shared" si="7"/>
        <v>1958.5901249999988</v>
      </c>
      <c r="F70">
        <f t="shared" si="8"/>
        <v>1958.5</v>
      </c>
      <c r="G70" s="31">
        <f t="shared" si="9"/>
        <v>0.18024999999761349</v>
      </c>
      <c r="I70" s="31"/>
      <c r="K70" s="31">
        <f t="shared" si="12"/>
        <v>0.18024999999761349</v>
      </c>
      <c r="L70" s="31"/>
      <c r="M70" s="31"/>
      <c r="N70" s="31"/>
      <c r="O70" s="31">
        <f t="shared" ca="1" si="10"/>
        <v>3.8490116307129715E-2</v>
      </c>
      <c r="P70" s="31"/>
      <c r="Q70" s="33">
        <f t="shared" si="11"/>
        <v>41350.116549999999</v>
      </c>
      <c r="R70">
        <f t="shared" ca="1" si="13"/>
        <v>2.0095864623939481E-2</v>
      </c>
    </row>
    <row r="71" spans="1:18" x14ac:dyDescent="0.2">
      <c r="A71" s="32" t="s">
        <v>56</v>
      </c>
      <c r="B71" s="51" t="s">
        <v>44</v>
      </c>
      <c r="C71" s="32">
        <v>56441.530930000001</v>
      </c>
      <c r="D71" s="32">
        <v>2.0000000000000001E-4</v>
      </c>
      <c r="E71" s="31">
        <f t="shared" si="7"/>
        <v>1995.0473149999998</v>
      </c>
      <c r="F71">
        <f t="shared" si="8"/>
        <v>1995</v>
      </c>
      <c r="G71" s="31">
        <f t="shared" si="9"/>
        <v>9.4629999999597203E-2</v>
      </c>
      <c r="I71" s="31"/>
      <c r="K71" s="31">
        <f t="shared" si="12"/>
        <v>9.4629999999597203E-2</v>
      </c>
      <c r="L71" s="31"/>
      <c r="M71" s="31"/>
      <c r="N71" s="31"/>
      <c r="O71" s="31">
        <f t="shared" ca="1" si="10"/>
        <v>3.951522766581058E-2</v>
      </c>
      <c r="P71" s="31"/>
      <c r="Q71" s="33">
        <f t="shared" si="11"/>
        <v>41423.030930000001</v>
      </c>
      <c r="R71">
        <f t="shared" ca="1" si="13"/>
        <v>3.0376381294051312E-3</v>
      </c>
    </row>
    <row r="72" spans="1:18" x14ac:dyDescent="0.2">
      <c r="A72" s="32" t="s">
        <v>56</v>
      </c>
      <c r="B72" s="51" t="s">
        <v>42</v>
      </c>
      <c r="C72" s="32">
        <v>56450.372309999999</v>
      </c>
      <c r="D72" s="32">
        <v>2.0400000000000001E-3</v>
      </c>
      <c r="E72" s="31">
        <f t="shared" si="7"/>
        <v>1999.4680049999988</v>
      </c>
      <c r="F72">
        <f t="shared" si="8"/>
        <v>1999.5</v>
      </c>
      <c r="G72" s="31">
        <f t="shared" si="9"/>
        <v>-6.3990000002377201E-2</v>
      </c>
      <c r="I72" s="31"/>
      <c r="K72" s="31">
        <f t="shared" si="12"/>
        <v>-6.3990000002377201E-2</v>
      </c>
      <c r="L72" s="31"/>
      <c r="M72" s="31"/>
      <c r="N72" s="31"/>
      <c r="O72" s="31">
        <f t="shared" ca="1" si="10"/>
        <v>3.964161125797671E-2</v>
      </c>
      <c r="P72" s="31"/>
      <c r="Q72" s="33">
        <f t="shared" si="11"/>
        <v>41431.872309999999</v>
      </c>
      <c r="R72">
        <f t="shared" ca="1" si="13"/>
        <v>1.0739510852417113E-2</v>
      </c>
    </row>
    <row r="73" spans="1:18" x14ac:dyDescent="0.2">
      <c r="A73" s="32" t="s">
        <v>56</v>
      </c>
      <c r="B73" s="51" t="s">
        <v>44</v>
      </c>
      <c r="C73" s="32">
        <v>56455.432710000001</v>
      </c>
      <c r="D73" s="32">
        <v>4.0000000000000002E-4</v>
      </c>
      <c r="E73" s="31">
        <f t="shared" si="7"/>
        <v>2001.9982049999999</v>
      </c>
      <c r="F73">
        <f t="shared" si="8"/>
        <v>2002</v>
      </c>
      <c r="G73" s="31">
        <f t="shared" si="9"/>
        <v>-3.590000000258442E-3</v>
      </c>
      <c r="I73" s="31"/>
      <c r="K73" s="31">
        <f t="shared" si="12"/>
        <v>-3.590000000258442E-3</v>
      </c>
      <c r="L73" s="31"/>
      <c r="M73" s="31"/>
      <c r="N73" s="31"/>
      <c r="O73" s="31">
        <f t="shared" ca="1" si="10"/>
        <v>3.9711824364735672E-2</v>
      </c>
      <c r="P73" s="31"/>
      <c r="Q73" s="33">
        <f t="shared" si="11"/>
        <v>41436.932710000001</v>
      </c>
      <c r="R73">
        <f t="shared" ca="1" si="13"/>
        <v>1.8750479933367979E-3</v>
      </c>
    </row>
    <row r="74" spans="1:18" x14ac:dyDescent="0.2">
      <c r="A74" s="32" t="s">
        <v>56</v>
      </c>
      <c r="B74" s="51" t="s">
        <v>42</v>
      </c>
      <c r="C74" s="32">
        <v>56457.46946</v>
      </c>
      <c r="D74" s="32">
        <v>5.4000000000000001E-4</v>
      </c>
      <c r="E74" s="31">
        <f t="shared" si="7"/>
        <v>2003.0165799999995</v>
      </c>
      <c r="F74">
        <f t="shared" si="8"/>
        <v>2003</v>
      </c>
      <c r="G74" s="31">
        <f t="shared" si="9"/>
        <v>3.3159999999043066E-2</v>
      </c>
      <c r="I74" s="31"/>
      <c r="K74" s="31">
        <f t="shared" si="12"/>
        <v>3.3159999999043066E-2</v>
      </c>
      <c r="L74" s="31"/>
      <c r="M74" s="31"/>
      <c r="N74" s="31"/>
      <c r="O74" s="31">
        <f t="shared" ca="1" si="10"/>
        <v>3.9739909607439262E-2</v>
      </c>
      <c r="P74" s="31"/>
      <c r="Q74" s="33">
        <f t="shared" si="11"/>
        <v>41438.96946</v>
      </c>
      <c r="R74">
        <f t="shared" ca="1" si="13"/>
        <v>4.3295210454664585E-5</v>
      </c>
    </row>
    <row r="75" spans="1:18" x14ac:dyDescent="0.2">
      <c r="A75" s="32" t="s">
        <v>56</v>
      </c>
      <c r="B75" s="51" t="s">
        <v>42</v>
      </c>
      <c r="C75" s="32">
        <v>56463.371249999997</v>
      </c>
      <c r="D75" s="32">
        <v>8.0999999999999996E-4</v>
      </c>
      <c r="E75" s="31">
        <f t="shared" si="7"/>
        <v>2005.9674749999976</v>
      </c>
      <c r="F75">
        <f t="shared" si="8"/>
        <v>2006</v>
      </c>
      <c r="G75" s="31">
        <f t="shared" si="9"/>
        <v>-6.5050000004703179E-2</v>
      </c>
      <c r="I75" s="31"/>
      <c r="K75" s="31">
        <f t="shared" si="12"/>
        <v>-6.5050000004703179E-2</v>
      </c>
      <c r="L75" s="31"/>
      <c r="M75" s="31"/>
      <c r="N75" s="31"/>
      <c r="O75" s="31">
        <f t="shared" ca="1" si="10"/>
        <v>3.9824165335550013E-2</v>
      </c>
      <c r="P75" s="31"/>
      <c r="Q75" s="33">
        <f t="shared" si="11"/>
        <v>41444.871249999997</v>
      </c>
      <c r="R75">
        <f t="shared" ca="1" si="13"/>
        <v>1.0998590555814763E-2</v>
      </c>
    </row>
    <row r="76" spans="1:18" x14ac:dyDescent="0.2">
      <c r="A76" s="32" t="s">
        <v>56</v>
      </c>
      <c r="B76" s="51" t="s">
        <v>42</v>
      </c>
      <c r="C76" s="32">
        <v>56465.45059</v>
      </c>
      <c r="D76" s="32">
        <v>2.5899999999999999E-3</v>
      </c>
      <c r="E76" s="31">
        <f t="shared" si="7"/>
        <v>2007.0071449999996</v>
      </c>
      <c r="F76">
        <f t="shared" si="8"/>
        <v>2007</v>
      </c>
      <c r="G76" s="31">
        <f t="shared" si="9"/>
        <v>1.4289999999164138E-2</v>
      </c>
      <c r="I76" s="31"/>
      <c r="K76" s="31">
        <f t="shared" si="12"/>
        <v>1.4289999999164138E-2</v>
      </c>
      <c r="L76" s="31"/>
      <c r="M76" s="31"/>
      <c r="N76" s="31"/>
      <c r="O76" s="31">
        <f t="shared" ca="1" si="10"/>
        <v>3.9852250578253604E-2</v>
      </c>
      <c r="P76" s="31"/>
      <c r="Q76" s="33">
        <f t="shared" si="11"/>
        <v>41446.95059</v>
      </c>
      <c r="R76">
        <f t="shared" ca="1" si="13"/>
        <v>6.534286546681597E-4</v>
      </c>
    </row>
    <row r="77" spans="1:18" x14ac:dyDescent="0.2">
      <c r="A77" s="32" t="s">
        <v>56</v>
      </c>
      <c r="B77" s="51" t="s">
        <v>44</v>
      </c>
      <c r="C77" s="32">
        <v>56736.596899999997</v>
      </c>
      <c r="D77" s="32">
        <v>4.8999999999999998E-4</v>
      </c>
      <c r="E77" s="31">
        <f t="shared" si="7"/>
        <v>2142.5802999999978</v>
      </c>
      <c r="F77">
        <f t="shared" si="8"/>
        <v>2142.5</v>
      </c>
      <c r="G77" s="31">
        <f t="shared" si="9"/>
        <v>0.16059999999561114</v>
      </c>
      <c r="I77" s="31"/>
      <c r="K77" s="31">
        <f t="shared" si="12"/>
        <v>0.16059999999561114</v>
      </c>
      <c r="L77" s="31"/>
      <c r="M77" s="31"/>
      <c r="N77" s="31"/>
      <c r="O77" s="31">
        <f t="shared" ca="1" si="10"/>
        <v>4.3657800964589405E-2</v>
      </c>
      <c r="P77" s="31"/>
      <c r="Q77" s="33">
        <f t="shared" si="11"/>
        <v>41718.096899999997</v>
      </c>
      <c r="R77">
        <f t="shared" ca="1" si="13"/>
        <v>1.3675477914211101E-2</v>
      </c>
    </row>
    <row r="78" spans="1:18" x14ac:dyDescent="0.2">
      <c r="A78" s="32" t="s">
        <v>56</v>
      </c>
      <c r="B78" s="51" t="s">
        <v>42</v>
      </c>
      <c r="C78" s="32">
        <v>56758.509100000003</v>
      </c>
      <c r="D78" s="32">
        <v>2.5899999999999999E-3</v>
      </c>
      <c r="E78" s="31">
        <f t="shared" si="7"/>
        <v>2153.5364000000009</v>
      </c>
      <c r="F78">
        <f t="shared" si="8"/>
        <v>2153.5</v>
      </c>
      <c r="G78" s="31">
        <f t="shared" si="9"/>
        <v>7.2800000001734588E-2</v>
      </c>
      <c r="I78" s="31"/>
      <c r="K78" s="31">
        <f t="shared" si="12"/>
        <v>7.2800000001734588E-2</v>
      </c>
      <c r="L78" s="31"/>
      <c r="M78" s="31"/>
      <c r="N78" s="31"/>
      <c r="O78" s="31">
        <f t="shared" ca="1" si="10"/>
        <v>4.3966738634328845E-2</v>
      </c>
      <c r="P78" s="31"/>
      <c r="Q78" s="33">
        <f t="shared" si="11"/>
        <v>41740.009100000003</v>
      </c>
      <c r="R78">
        <f t="shared" ca="1" si="13"/>
        <v>8.3135696108113254E-4</v>
      </c>
    </row>
    <row r="79" spans="1:18" x14ac:dyDescent="0.2">
      <c r="A79" s="32" t="s">
        <v>56</v>
      </c>
      <c r="B79" s="51" t="s">
        <v>44</v>
      </c>
      <c r="C79" s="32">
        <v>56766.522190000003</v>
      </c>
      <c r="D79" s="32">
        <v>8.9999999999999998E-4</v>
      </c>
      <c r="E79" s="31">
        <f t="shared" si="7"/>
        <v>2157.5429450000011</v>
      </c>
      <c r="F79">
        <f t="shared" si="8"/>
        <v>2157.5</v>
      </c>
      <c r="G79" s="31">
        <f t="shared" si="9"/>
        <v>8.5890000002109446E-2</v>
      </c>
      <c r="I79" s="31"/>
      <c r="K79" s="31">
        <f t="shared" si="12"/>
        <v>8.5890000002109446E-2</v>
      </c>
      <c r="L79" s="31"/>
      <c r="M79" s="31"/>
      <c r="N79" s="31"/>
      <c r="O79" s="31">
        <f t="shared" ca="1" si="10"/>
        <v>4.4079079605143186E-2</v>
      </c>
      <c r="P79" s="31"/>
      <c r="Q79" s="33">
        <f t="shared" si="11"/>
        <v>41748.022190000003</v>
      </c>
      <c r="R79">
        <f t="shared" ca="1" si="13"/>
        <v>1.7481530644414493E-3</v>
      </c>
    </row>
    <row r="80" spans="1:18" x14ac:dyDescent="0.2">
      <c r="A80" s="32" t="s">
        <v>56</v>
      </c>
      <c r="B80" s="51" t="s">
        <v>42</v>
      </c>
      <c r="C80" s="32">
        <v>56767.531470000002</v>
      </c>
      <c r="D80" s="32">
        <v>2.7E-4</v>
      </c>
      <c r="E80" s="31">
        <f t="shared" si="7"/>
        <v>2158.0475850000003</v>
      </c>
      <c r="F80">
        <f t="shared" si="8"/>
        <v>2158</v>
      </c>
      <c r="G80" s="31">
        <f t="shared" si="9"/>
        <v>9.5170000000507571E-2</v>
      </c>
      <c r="I80" s="31"/>
      <c r="K80" s="31">
        <f t="shared" si="12"/>
        <v>9.5170000000507571E-2</v>
      </c>
      <c r="L80" s="31"/>
      <c r="M80" s="31"/>
      <c r="N80" s="31"/>
      <c r="O80" s="31">
        <f t="shared" ca="1" si="10"/>
        <v>4.4093122226494981E-2</v>
      </c>
      <c r="P80" s="31"/>
      <c r="Q80" s="33">
        <f t="shared" si="11"/>
        <v>41749.031470000002</v>
      </c>
      <c r="R80">
        <f t="shared" ca="1" si="13"/>
        <v>2.6088474431414212E-3</v>
      </c>
    </row>
    <row r="81" spans="1:18" x14ac:dyDescent="0.2">
      <c r="A81" s="32" t="s">
        <v>56</v>
      </c>
      <c r="B81" s="51" t="s">
        <v>44</v>
      </c>
      <c r="C81" s="32">
        <v>56827.487580000001</v>
      </c>
      <c r="D81" s="32">
        <v>7.7999999999999999E-4</v>
      </c>
      <c r="E81" s="31">
        <f t="shared" si="7"/>
        <v>2188.0256399999998</v>
      </c>
      <c r="F81">
        <f t="shared" si="8"/>
        <v>2188</v>
      </c>
      <c r="G81" s="31">
        <f t="shared" si="9"/>
        <v>5.1279999999678694E-2</v>
      </c>
      <c r="I81" s="31"/>
      <c r="K81" s="31">
        <f t="shared" si="12"/>
        <v>5.1279999999678694E-2</v>
      </c>
      <c r="L81" s="31"/>
      <c r="M81" s="31"/>
      <c r="N81" s="31"/>
      <c r="O81" s="31">
        <f t="shared" ca="1" si="10"/>
        <v>4.4935679507602543E-2</v>
      </c>
      <c r="P81" s="31"/>
      <c r="Q81" s="33">
        <f t="shared" si="11"/>
        <v>41808.987580000001</v>
      </c>
      <c r="R81">
        <f t="shared" ca="1" si="13"/>
        <v>4.0250402506177378E-5</v>
      </c>
    </row>
    <row r="82" spans="1:18" x14ac:dyDescent="0.2">
      <c r="A82" s="32" t="s">
        <v>56</v>
      </c>
      <c r="B82" s="51" t="s">
        <v>44</v>
      </c>
      <c r="C82" s="32">
        <v>56839.446459999999</v>
      </c>
      <c r="D82" s="32">
        <v>2.47E-3</v>
      </c>
      <c r="E82" s="31">
        <f t="shared" si="7"/>
        <v>2194.005079999999</v>
      </c>
      <c r="F82">
        <f t="shared" si="8"/>
        <v>2194</v>
      </c>
      <c r="G82" s="31">
        <f t="shared" si="9"/>
        <v>1.0159999997995328E-2</v>
      </c>
      <c r="I82" s="31"/>
      <c r="K82" s="31">
        <f t="shared" si="12"/>
        <v>1.0159999997995328E-2</v>
      </c>
      <c r="L82" s="31"/>
      <c r="M82" s="31"/>
      <c r="N82" s="31"/>
      <c r="O82" s="31">
        <f t="shared" ca="1" si="10"/>
        <v>4.5104190963824051E-2</v>
      </c>
      <c r="P82" s="31"/>
      <c r="Q82" s="33">
        <f t="shared" si="11"/>
        <v>41820.946459999999</v>
      </c>
      <c r="R82">
        <f t="shared" ca="1" si="13"/>
        <v>1.2210964822563057E-3</v>
      </c>
    </row>
    <row r="83" spans="1:18" x14ac:dyDescent="0.2">
      <c r="A83" s="32" t="s">
        <v>56</v>
      </c>
      <c r="B83" s="51" t="s">
        <v>42</v>
      </c>
      <c r="C83" s="32">
        <v>56842.531739999999</v>
      </c>
      <c r="D83" s="32">
        <v>1.32E-3</v>
      </c>
      <c r="E83" s="31">
        <f t="shared" si="7"/>
        <v>2195.5477199999987</v>
      </c>
      <c r="F83">
        <f t="shared" si="8"/>
        <v>2195.5</v>
      </c>
      <c r="G83" s="31">
        <f t="shared" si="9"/>
        <v>9.5439999997324776E-2</v>
      </c>
      <c r="I83" s="31"/>
      <c r="K83" s="31">
        <f t="shared" si="12"/>
        <v>9.5439999997324776E-2</v>
      </c>
      <c r="L83" s="31"/>
      <c r="M83" s="31"/>
      <c r="N83" s="31"/>
      <c r="O83" s="31">
        <f t="shared" ca="1" si="10"/>
        <v>4.5146318827879429E-2</v>
      </c>
      <c r="P83" s="31"/>
      <c r="Q83" s="33">
        <f t="shared" si="11"/>
        <v>41824.031739999999</v>
      </c>
      <c r="R83">
        <f t="shared" ca="1" si="13"/>
        <v>2.5294543655738216E-3</v>
      </c>
    </row>
    <row r="84" spans="1:18" x14ac:dyDescent="0.2">
      <c r="A84" s="48" t="s">
        <v>57</v>
      </c>
      <c r="B84" s="35" t="s">
        <v>42</v>
      </c>
      <c r="C84" s="32">
        <v>56539.448299999996</v>
      </c>
      <c r="D84" s="40">
        <v>8.8999999999999999E-3</v>
      </c>
      <c r="E84" s="31">
        <f t="shared" si="7"/>
        <v>2044.0059999999976</v>
      </c>
      <c r="F84">
        <f t="shared" si="8"/>
        <v>2044</v>
      </c>
      <c r="G84" s="31">
        <f t="shared" si="9"/>
        <v>1.1999999995168764E-2</v>
      </c>
      <c r="I84" s="31"/>
      <c r="J84" s="31">
        <f>+G84</f>
        <v>1.1999999995168764E-2</v>
      </c>
      <c r="L84" s="31"/>
      <c r="M84" s="31"/>
      <c r="N84" s="31"/>
      <c r="O84" s="31">
        <f t="shared" ca="1" si="10"/>
        <v>4.0891404558286257E-2</v>
      </c>
      <c r="P84" s="31"/>
      <c r="Q84" s="33">
        <f t="shared" si="11"/>
        <v>41520.948299999996</v>
      </c>
      <c r="R84">
        <f ca="1">(O84-J84)^2</f>
        <v>8.3471325762972631E-4</v>
      </c>
    </row>
    <row r="85" spans="1:18" x14ac:dyDescent="0.2">
      <c r="A85" s="48" t="s">
        <v>57</v>
      </c>
      <c r="B85" s="35" t="s">
        <v>42</v>
      </c>
      <c r="C85" s="32">
        <v>56540.458299999998</v>
      </c>
      <c r="D85" s="40">
        <v>6.7999999999999996E-3</v>
      </c>
      <c r="E85" s="31">
        <f t="shared" ref="E85:E91" si="14">+(C85-C$7)/C$8</f>
        <v>2044.5109999999986</v>
      </c>
      <c r="F85">
        <f t="shared" ref="F85:F93" si="15">ROUND(2*E85,0)/2</f>
        <v>2044.5</v>
      </c>
      <c r="G85" s="31">
        <f t="shared" ref="G85:G92" si="16">+C85-(C$7+F85*C$8)</f>
        <v>2.1999999997206032E-2</v>
      </c>
      <c r="I85" s="31"/>
      <c r="J85" s="31">
        <f>+G85</f>
        <v>2.1999999997206032E-2</v>
      </c>
      <c r="L85" s="31"/>
      <c r="M85" s="31"/>
      <c r="N85" s="31"/>
      <c r="O85" s="31">
        <f t="shared" ref="O85:O91" ca="1" si="17">+C$11+C$12*$F85</f>
        <v>4.0905447179638052E-2</v>
      </c>
      <c r="P85" s="31"/>
      <c r="Q85" s="33">
        <f t="shared" ref="Q85:Q91" si="18">+C85-15018.5</f>
        <v>41521.958299999998</v>
      </c>
      <c r="R85">
        <f ca="1">(O85-J85)^2</f>
        <v>3.5741593316772677E-4</v>
      </c>
    </row>
    <row r="86" spans="1:18" x14ac:dyDescent="0.2">
      <c r="A86" s="40" t="s">
        <v>58</v>
      </c>
      <c r="B86" s="35" t="s">
        <v>42</v>
      </c>
      <c r="C86" s="40">
        <v>56815.438199999997</v>
      </c>
      <c r="D86" s="40">
        <v>4.1000000000000003E-3</v>
      </c>
      <c r="E86" s="31">
        <f t="shared" si="14"/>
        <v>2182.0009499999978</v>
      </c>
      <c r="F86">
        <f t="shared" si="15"/>
        <v>2182</v>
      </c>
      <c r="G86" s="31">
        <f t="shared" si="16"/>
        <v>1.8999999956577085E-3</v>
      </c>
      <c r="I86" s="31"/>
      <c r="J86" s="31">
        <f>+G86</f>
        <v>1.8999999956577085E-3</v>
      </c>
      <c r="L86" s="31"/>
      <c r="M86" s="31"/>
      <c r="N86" s="31"/>
      <c r="O86" s="31">
        <f t="shared" ca="1" si="17"/>
        <v>4.4767168051381027E-2</v>
      </c>
      <c r="P86" s="31"/>
      <c r="Q86" s="33">
        <f t="shared" si="18"/>
        <v>41796.938199999997</v>
      </c>
      <c r="R86">
        <f ca="1">(O86-J86)^2</f>
        <v>1.8375940971176257E-3</v>
      </c>
    </row>
    <row r="87" spans="1:18" x14ac:dyDescent="0.2">
      <c r="A87" s="50" t="s">
        <v>52</v>
      </c>
      <c r="B87" s="51" t="s">
        <v>42</v>
      </c>
      <c r="C87" s="32">
        <v>55392.44298</v>
      </c>
      <c r="D87" s="32">
        <v>5.0000000000000001E-4</v>
      </c>
      <c r="E87" s="31">
        <f t="shared" si="14"/>
        <v>1470.5033399999993</v>
      </c>
      <c r="F87">
        <f t="shared" si="15"/>
        <v>1470.5</v>
      </c>
      <c r="G87" s="31">
        <f t="shared" si="16"/>
        <v>6.6799999985960312E-3</v>
      </c>
      <c r="J87" s="31"/>
      <c r="K87" s="31">
        <f t="shared" ref="K87:K92" si="19">+G87</f>
        <v>6.6799999985960312E-3</v>
      </c>
      <c r="L87" s="31"/>
      <c r="M87" s="31"/>
      <c r="N87" s="31"/>
      <c r="O87" s="31">
        <f t="shared" ca="1" si="17"/>
        <v>2.478451786778009E-2</v>
      </c>
      <c r="P87" s="31"/>
      <c r="Q87" s="33">
        <f t="shared" si="18"/>
        <v>40373.94298</v>
      </c>
      <c r="R87">
        <f t="shared" ref="R87:R92" ca="1" si="20">(O87-H87)^2</f>
        <v>6.1427232593831054E-4</v>
      </c>
    </row>
    <row r="88" spans="1:18" x14ac:dyDescent="0.2">
      <c r="A88" s="50" t="s">
        <v>52</v>
      </c>
      <c r="B88" s="51" t="s">
        <v>42</v>
      </c>
      <c r="C88" s="32">
        <v>55392.444280000003</v>
      </c>
      <c r="D88" s="32">
        <v>6.9999999999999999E-4</v>
      </c>
      <c r="E88" s="31">
        <f t="shared" si="14"/>
        <v>1470.5039900000011</v>
      </c>
      <c r="F88">
        <f t="shared" si="15"/>
        <v>1470.5</v>
      </c>
      <c r="G88" s="31">
        <f t="shared" si="16"/>
        <v>7.980000002135057E-3</v>
      </c>
      <c r="J88" s="31"/>
      <c r="K88" s="31">
        <f t="shared" si="19"/>
        <v>7.980000002135057E-3</v>
      </c>
      <c r="L88" s="31"/>
      <c r="M88" s="31"/>
      <c r="N88" s="31"/>
      <c r="O88" s="31">
        <f t="shared" ca="1" si="17"/>
        <v>2.478451786778009E-2</v>
      </c>
      <c r="P88" s="31"/>
      <c r="Q88" s="33">
        <f t="shared" si="18"/>
        <v>40373.944280000003</v>
      </c>
      <c r="R88">
        <f t="shared" ca="1" si="20"/>
        <v>6.1427232593831054E-4</v>
      </c>
    </row>
    <row r="89" spans="1:18" x14ac:dyDescent="0.2">
      <c r="A89" s="50" t="s">
        <v>52</v>
      </c>
      <c r="B89" s="51" t="s">
        <v>42</v>
      </c>
      <c r="C89" s="32">
        <v>55413.40408</v>
      </c>
      <c r="D89" s="32">
        <v>6.9999999999999999E-4</v>
      </c>
      <c r="E89" s="31">
        <f t="shared" si="14"/>
        <v>1480.9838899999995</v>
      </c>
      <c r="F89">
        <f t="shared" si="15"/>
        <v>1481</v>
      </c>
      <c r="G89" s="31">
        <f t="shared" si="16"/>
        <v>-3.2220000000961591E-2</v>
      </c>
      <c r="J89" s="31"/>
      <c r="K89" s="31">
        <f t="shared" si="19"/>
        <v>-3.2220000000961591E-2</v>
      </c>
      <c r="L89" s="31"/>
      <c r="M89" s="31"/>
      <c r="N89" s="31"/>
      <c r="O89" s="31">
        <f t="shared" ca="1" si="17"/>
        <v>2.5079412916167734E-2</v>
      </c>
      <c r="P89" s="31"/>
      <c r="Q89" s="33">
        <f t="shared" si="18"/>
        <v>40394.90408</v>
      </c>
      <c r="R89">
        <f t="shared" ca="1" si="20"/>
        <v>6.2897695221964098E-4</v>
      </c>
    </row>
    <row r="90" spans="1:18" x14ac:dyDescent="0.2">
      <c r="A90" s="50" t="s">
        <v>52</v>
      </c>
      <c r="B90" s="51" t="s">
        <v>42</v>
      </c>
      <c r="C90" s="32">
        <v>55413.404580000002</v>
      </c>
      <c r="D90" s="32">
        <v>5.9999999999999995E-4</v>
      </c>
      <c r="E90" s="31">
        <f t="shared" si="14"/>
        <v>1480.9841400000005</v>
      </c>
      <c r="F90">
        <f t="shared" si="15"/>
        <v>1481</v>
      </c>
      <c r="G90" s="31">
        <f t="shared" si="16"/>
        <v>-3.1719999999040738E-2</v>
      </c>
      <c r="J90" s="31"/>
      <c r="K90" s="31">
        <f t="shared" si="19"/>
        <v>-3.1719999999040738E-2</v>
      </c>
      <c r="L90" s="31"/>
      <c r="M90" s="31"/>
      <c r="N90" s="31"/>
      <c r="O90" s="31">
        <f t="shared" ca="1" si="17"/>
        <v>2.5079412916167734E-2</v>
      </c>
      <c r="P90" s="31"/>
      <c r="Q90" s="33">
        <f t="shared" si="18"/>
        <v>40394.904580000002</v>
      </c>
      <c r="R90">
        <f t="shared" ca="1" si="20"/>
        <v>6.2897695221964098E-4</v>
      </c>
    </row>
    <row r="91" spans="1:18" x14ac:dyDescent="0.2">
      <c r="A91" s="50" t="s">
        <v>52</v>
      </c>
      <c r="B91" s="51" t="s">
        <v>42</v>
      </c>
      <c r="C91" s="32">
        <v>55413.404779999997</v>
      </c>
      <c r="D91" s="32">
        <v>4.0000000000000002E-4</v>
      </c>
      <c r="E91" s="31">
        <f t="shared" si="14"/>
        <v>1480.984239999998</v>
      </c>
      <c r="F91">
        <f t="shared" si="15"/>
        <v>1481</v>
      </c>
      <c r="G91" s="31">
        <f t="shared" si="16"/>
        <v>-3.1520000004093163E-2</v>
      </c>
      <c r="J91" s="31"/>
      <c r="K91" s="31">
        <f t="shared" si="19"/>
        <v>-3.1520000004093163E-2</v>
      </c>
      <c r="L91" s="31"/>
      <c r="M91" s="31"/>
      <c r="N91" s="31"/>
      <c r="O91" s="31">
        <f t="shared" ca="1" si="17"/>
        <v>2.5079412916167734E-2</v>
      </c>
      <c r="P91" s="31"/>
      <c r="Q91" s="33">
        <f t="shared" si="18"/>
        <v>40394.904779999997</v>
      </c>
      <c r="R91">
        <f t="shared" ca="1" si="20"/>
        <v>6.2897695221964098E-4</v>
      </c>
    </row>
    <row r="92" spans="1:18" x14ac:dyDescent="0.2">
      <c r="A92" s="68" t="s">
        <v>246</v>
      </c>
      <c r="B92" s="69" t="s">
        <v>42</v>
      </c>
      <c r="C92" s="70">
        <v>57094.505369999999</v>
      </c>
      <c r="D92" s="70">
        <v>2.9999999999999997E-4</v>
      </c>
      <c r="E92" s="31">
        <f>+(C92-C$7)/C$8</f>
        <v>2321.5345349999989</v>
      </c>
      <c r="F92">
        <f t="shared" si="15"/>
        <v>2321.5</v>
      </c>
      <c r="G92" s="31">
        <f t="shared" si="16"/>
        <v>6.9069999997736886E-2</v>
      </c>
      <c r="J92" s="31"/>
      <c r="K92" s="31">
        <f t="shared" si="19"/>
        <v>6.9069999997736886E-2</v>
      </c>
      <c r="L92" s="31"/>
      <c r="M92" s="31"/>
      <c r="N92" s="31"/>
      <c r="O92" s="31">
        <f ca="1">+C$11+C$12*$F92</f>
        <v>4.8685059408531177E-2</v>
      </c>
      <c r="P92" s="31"/>
      <c r="Q92" s="33">
        <f>+C92-15018.5</f>
        <v>42076.005369999999</v>
      </c>
      <c r="R92">
        <f t="shared" ca="1" si="20"/>
        <v>2.3702350096122099E-3</v>
      </c>
    </row>
    <row r="93" spans="1:18" x14ac:dyDescent="0.2">
      <c r="A93" s="67" t="s">
        <v>0</v>
      </c>
      <c r="B93" s="71" t="s">
        <v>42</v>
      </c>
      <c r="C93" s="71">
        <v>57917.4997</v>
      </c>
      <c r="D93" s="71">
        <v>1.6000000000000001E-3</v>
      </c>
      <c r="E93" s="31">
        <f>+(C93-C$7)/C$8</f>
        <v>2733.0316999999995</v>
      </c>
      <c r="F93">
        <f t="shared" si="15"/>
        <v>2733</v>
      </c>
      <c r="G93" s="31">
        <f>+C93-(C$7+F93*C$8)</f>
        <v>6.339999999909196E-2</v>
      </c>
      <c r="J93" s="31"/>
      <c r="K93" s="31">
        <f>+G93</f>
        <v>6.339999999909196E-2</v>
      </c>
      <c r="L93" s="31"/>
      <c r="M93" s="31"/>
      <c r="N93" s="31"/>
      <c r="O93" s="31">
        <f ca="1">+C$11+C$12*$F93</f>
        <v>6.024213678105652E-2</v>
      </c>
      <c r="P93" s="31"/>
      <c r="Q93" s="33">
        <f>+C93-15018.5</f>
        <v>42898.9997</v>
      </c>
      <c r="R93">
        <f ca="1">(O93-H93)^2</f>
        <v>3.6291150439475227E-3</v>
      </c>
    </row>
    <row r="94" spans="1:18" x14ac:dyDescent="0.2">
      <c r="A94" s="72" t="s">
        <v>247</v>
      </c>
      <c r="B94" s="73" t="s">
        <v>42</v>
      </c>
      <c r="C94" s="74">
        <v>59367.439100000003</v>
      </c>
      <c r="D94" s="72">
        <v>2.8E-3</v>
      </c>
      <c r="E94" s="31">
        <f>+(C94-C$7)/C$8</f>
        <v>3458.001400000001</v>
      </c>
      <c r="F94">
        <f t="shared" ref="F94" si="21">ROUND(2*E94,0)/2</f>
        <v>3458</v>
      </c>
      <c r="G94" s="31">
        <f>+C94-(C$7+F94*C$8)</f>
        <v>2.8000000020256266E-3</v>
      </c>
      <c r="J94" s="31"/>
      <c r="K94" s="31">
        <f>+G94</f>
        <v>2.8000000020256266E-3</v>
      </c>
      <c r="L94" s="31"/>
      <c r="M94" s="31"/>
      <c r="N94" s="31"/>
      <c r="O94" s="31">
        <f ca="1">+C$11+C$12*$F94</f>
        <v>8.0603937741155873E-2</v>
      </c>
      <c r="P94" s="31"/>
      <c r="Q94" s="33">
        <f>+C94-15018.5</f>
        <v>44348.939100000003</v>
      </c>
      <c r="R94">
        <f ca="1">(O94-H94)^2</f>
        <v>6.4969947793801323E-3</v>
      </c>
    </row>
    <row r="95" spans="1:18" x14ac:dyDescent="0.2">
      <c r="A95" s="31"/>
      <c r="B95" s="31"/>
      <c r="C95" s="32"/>
      <c r="D95" s="32"/>
      <c r="E95" s="31"/>
    </row>
    <row r="96" spans="1:18" x14ac:dyDescent="0.2">
      <c r="A96" s="31"/>
      <c r="B96" s="31"/>
      <c r="C96" s="32"/>
      <c r="D96" s="32"/>
      <c r="E96" s="31"/>
    </row>
    <row r="97" spans="1:5" x14ac:dyDescent="0.2">
      <c r="A97" s="31"/>
      <c r="B97" s="31"/>
      <c r="C97" s="32"/>
      <c r="D97" s="32"/>
      <c r="E97" s="31"/>
    </row>
    <row r="98" spans="1:5" x14ac:dyDescent="0.2">
      <c r="C98" s="10"/>
      <c r="D98" s="10"/>
    </row>
    <row r="99" spans="1:5" x14ac:dyDescent="0.2">
      <c r="C99" s="10"/>
      <c r="D99" s="10"/>
    </row>
    <row r="100" spans="1:5" x14ac:dyDescent="0.2">
      <c r="C100" s="10"/>
      <c r="D100" s="10"/>
    </row>
    <row r="101" spans="1:5" x14ac:dyDescent="0.2">
      <c r="C101" s="10"/>
      <c r="D101" s="10"/>
    </row>
    <row r="102" spans="1:5" x14ac:dyDescent="0.2">
      <c r="C102" s="10"/>
      <c r="D102" s="10"/>
    </row>
    <row r="103" spans="1:5" x14ac:dyDescent="0.2">
      <c r="C103" s="10"/>
      <c r="D103" s="10"/>
    </row>
    <row r="104" spans="1:5" x14ac:dyDescent="0.2">
      <c r="C104" s="10"/>
      <c r="D104" s="10"/>
    </row>
    <row r="105" spans="1:5" x14ac:dyDescent="0.2">
      <c r="C105" s="10"/>
      <c r="D105" s="10"/>
    </row>
    <row r="106" spans="1:5" x14ac:dyDescent="0.2">
      <c r="C106" s="10"/>
      <c r="D106" s="10"/>
    </row>
    <row r="107" spans="1:5" x14ac:dyDescent="0.2">
      <c r="C107" s="10"/>
      <c r="D107" s="10"/>
    </row>
    <row r="108" spans="1:5" x14ac:dyDescent="0.2">
      <c r="C108" s="10"/>
      <c r="D108" s="10"/>
    </row>
    <row r="109" spans="1:5" x14ac:dyDescent="0.2">
      <c r="C109" s="10"/>
      <c r="D109" s="10"/>
    </row>
    <row r="110" spans="1:5" x14ac:dyDescent="0.2">
      <c r="C110" s="10"/>
      <c r="D110" s="10"/>
    </row>
    <row r="111" spans="1:5" x14ac:dyDescent="0.2">
      <c r="C111" s="10"/>
      <c r="D111" s="10"/>
    </row>
    <row r="112" spans="1:5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7" type="noConversion"/>
  <hyperlinks>
    <hyperlink ref="H213" r:id="rId1" display="http://vsolj.cetus-net.org/bulletin.html"/>
    <hyperlink ref="H206" r:id="rId2" display="http://vsolj.cetus-net.org/bulletin.html"/>
    <hyperlink ref="H64427" r:id="rId3" display="http://vsolj.cetus-net.org/bulletin.html"/>
    <hyperlink ref="H64420" r:id="rId4" display="https://www.aavso.org/ejaavso"/>
    <hyperlink ref="AP571" r:id="rId5" display="http://cdsbib.u-strasbg.fr/cgi-bin/cdsbib?1990RMxAA..21..381G"/>
    <hyperlink ref="AP575" r:id="rId6" display="http://cdsbib.u-strasbg.fr/cgi-bin/cdsbib?1990RMxAA..21..381G"/>
    <hyperlink ref="AP574" r:id="rId7" display="http://cdsbib.u-strasbg.fr/cgi-bin/cdsbib?1990RMxAA..21..381G"/>
    <hyperlink ref="AP555" r:id="rId8" display="http://cdsbib.u-strasbg.fr/cgi-bin/cdsbib?1990RMxAA..21..381G"/>
    <hyperlink ref="I64427" r:id="rId9" display="http://vsolj.cetus-net.org/bulletin.html"/>
    <hyperlink ref="AQ711" r:id="rId10" display="http://cdsbib.u-strasbg.fr/cgi-bin/cdsbib?1990RMxAA..21..381G"/>
    <hyperlink ref="AQ55477" r:id="rId11" display="http://cdsbib.u-strasbg.fr/cgi-bin/cdsbib?1990RMxAA..21..381G"/>
    <hyperlink ref="AQ712" r:id="rId12" display="http://cdsbib.u-strasbg.fr/cgi-bin/cdsbib?1990RMxAA..21..381G"/>
    <hyperlink ref="H64424" r:id="rId13" display="https://www.aavso.org/ejaavso"/>
    <hyperlink ref="H1597" r:id="rId14" display="http://vsolj.cetus-net.org/bulletin.html"/>
    <hyperlink ref="AP2841" r:id="rId15" display="http://cdsbib.u-strasbg.fr/cgi-bin/cdsbib?1990RMxAA..21..381G"/>
    <hyperlink ref="AP2844" r:id="rId16" display="http://cdsbib.u-strasbg.fr/cgi-bin/cdsbib?1990RMxAA..21..381G"/>
    <hyperlink ref="AP2842" r:id="rId17" display="http://cdsbib.u-strasbg.fr/cgi-bin/cdsbib?1990RMxAA..21..381G"/>
    <hyperlink ref="AP2826" r:id="rId18" display="http://cdsbib.u-strasbg.fr/cgi-bin/cdsbib?1990RMxAA..21..381G"/>
    <hyperlink ref="I1597" r:id="rId19" display="http://vsolj.cetus-net.org/bulletin.html"/>
    <hyperlink ref="AQ3055" r:id="rId20" display="http://cdsbib.u-strasbg.fr/cgi-bin/cdsbib?1990RMxAA..21..381G"/>
    <hyperlink ref="AQ65292" r:id="rId21" display="http://cdsbib.u-strasbg.fr/cgi-bin/cdsbib?1990RMxAA..21..381G"/>
    <hyperlink ref="AQ3059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7"/>
  <sheetViews>
    <sheetView workbookViewId="0">
      <selection activeCell="R19" sqref="R19:R5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s="29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>
        <v>52451.436300000001</v>
      </c>
      <c r="D4" s="9">
        <v>2.0832639999999998</v>
      </c>
    </row>
    <row r="6" spans="1:7" x14ac:dyDescent="0.2">
      <c r="A6" s="5" t="s">
        <v>2</v>
      </c>
    </row>
    <row r="7" spans="1:7" x14ac:dyDescent="0.2">
      <c r="A7" t="s">
        <v>3</v>
      </c>
      <c r="C7">
        <f>+C4</f>
        <v>52451.436300000001</v>
      </c>
    </row>
    <row r="8" spans="1:7" x14ac:dyDescent="0.2">
      <c r="A8" t="s">
        <v>4</v>
      </c>
      <c r="C8">
        <f>+D4</f>
        <v>2.0832639999999998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INTERCEPT(INDIRECT($G$11):G990,INDIRECT($F$11):F990)</f>
        <v>-0.43020456718926076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SLOPE(INDIRECT($G$11):G990,INDIRECT($F$11):F990)</f>
        <v>3.0224562557846021E-4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49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59961.435678240741</v>
      </c>
    </row>
    <row r="15" spans="1:7" x14ac:dyDescent="0.2">
      <c r="A15" s="14" t="s">
        <v>18</v>
      </c>
      <c r="B15" s="12"/>
      <c r="C15" s="15">
        <f ca="1">(C7+C11)+(C8+C12)*INT(MAX(F21:F3531))</f>
        <v>55413.837296712387</v>
      </c>
      <c r="D15" s="16" t="s">
        <v>50</v>
      </c>
      <c r="E15" s="17">
        <f ca="1">ROUND(2*(E14-$C$7)/$C$8,0)/2+E13</f>
        <v>3606</v>
      </c>
    </row>
    <row r="16" spans="1:7" x14ac:dyDescent="0.2">
      <c r="A16" s="18" t="s">
        <v>5</v>
      </c>
      <c r="B16" s="12"/>
      <c r="C16" s="19">
        <f ca="1">+C8+C12</f>
        <v>2.0835662456255784</v>
      </c>
      <c r="D16" s="16" t="s">
        <v>35</v>
      </c>
      <c r="E16" s="26">
        <f ca="1">ROUND(2*(E14-$C$15)/$C$16,0)/2+E13</f>
        <v>2183.5</v>
      </c>
    </row>
    <row r="17" spans="1:18" ht="13.5" thickBot="1" x14ac:dyDescent="0.25">
      <c r="A17" s="16" t="s">
        <v>31</v>
      </c>
      <c r="B17" s="12"/>
      <c r="C17" s="12">
        <f>COUNT(C21:C2189)</f>
        <v>34</v>
      </c>
      <c r="D17" s="16" t="s">
        <v>36</v>
      </c>
      <c r="E17" s="20">
        <f ca="1">+$C$15+$C$16*E16-15018.5-$C$9/24</f>
        <v>44944.470860702502</v>
      </c>
    </row>
    <row r="18" spans="1:18" ht="14.25" thickTop="1" thickBot="1" x14ac:dyDescent="0.25">
      <c r="A18" s="18" t="s">
        <v>6</v>
      </c>
      <c r="B18" s="12"/>
      <c r="C18" s="21">
        <f ca="1">+C15</f>
        <v>55413.837296712387</v>
      </c>
      <c r="D18" s="22">
        <f ca="1">+C16</f>
        <v>2.0835662456255784</v>
      </c>
      <c r="E18" s="23" t="s">
        <v>37</v>
      </c>
    </row>
    <row r="19" spans="1:18" ht="13.5" thickTop="1" x14ac:dyDescent="0.2">
      <c r="A19" s="27" t="s">
        <v>38</v>
      </c>
      <c r="E19" s="28">
        <v>22</v>
      </c>
      <c r="R19">
        <f ca="1">SQRT(SUM(R21:R54)/(COUNT(R21:R54)-1))</f>
        <v>0.25114885174839274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53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6" t="s">
        <v>41</v>
      </c>
      <c r="B21" s="30" t="s">
        <v>42</v>
      </c>
      <c r="C21" s="37">
        <v>52451.436300000001</v>
      </c>
      <c r="D21" s="38">
        <v>4.0000000000000002E-4</v>
      </c>
      <c r="E21">
        <f>+(C21-C$7)/C$8</f>
        <v>0</v>
      </c>
      <c r="F21">
        <f>ROUND(2*E21,0)/2</f>
        <v>0</v>
      </c>
      <c r="G21">
        <f>+C21-(C$7+F21*C$8)</f>
        <v>0</v>
      </c>
      <c r="H21" s="26">
        <f>+G21</f>
        <v>0</v>
      </c>
      <c r="O21">
        <f ca="1">+C$11+C$12*$F21</f>
        <v>-0.43020456718926076</v>
      </c>
      <c r="Q21" s="2">
        <f>+C21-15018.5</f>
        <v>37432.936300000001</v>
      </c>
      <c r="R21">
        <f ca="1">(O21-H21)^2</f>
        <v>0.18507596963049916</v>
      </c>
    </row>
    <row r="22" spans="1:18" s="31" customFormat="1" x14ac:dyDescent="0.2">
      <c r="A22" s="36" t="s">
        <v>48</v>
      </c>
      <c r="B22" s="31" t="s">
        <v>42</v>
      </c>
      <c r="C22" s="32">
        <v>52488.498399999997</v>
      </c>
      <c r="D22" s="32">
        <v>5.9999999999999995E-4</v>
      </c>
      <c r="E22" s="31">
        <f>+(C22-C$7)/C$8</f>
        <v>17.790400064512014</v>
      </c>
      <c r="F22" s="31">
        <f>ROUND(2*E22,0)/2-F$19</f>
        <v>18</v>
      </c>
      <c r="G22" s="31">
        <f>+C22-(C$7+F22*C$8)</f>
        <v>-0.43665200000395998</v>
      </c>
      <c r="H22" s="31">
        <f>+G22</f>
        <v>-0.43665200000395998</v>
      </c>
      <c r="O22" s="31">
        <f ca="1">+C$11+C$12*$F22</f>
        <v>-0.42476414592884848</v>
      </c>
      <c r="Q22" s="33">
        <f>+C22-15018.5</f>
        <v>37469.998399999997</v>
      </c>
      <c r="R22">
        <f t="shared" ref="R22:R54" ca="1" si="0">(O22-H22)^2</f>
        <v>1.4132107451114519E-4</v>
      </c>
    </row>
    <row r="23" spans="1:18" s="31" customFormat="1" x14ac:dyDescent="0.2">
      <c r="A23" s="36" t="s">
        <v>48</v>
      </c>
      <c r="B23" s="31" t="s">
        <v>42</v>
      </c>
      <c r="C23" s="32">
        <v>52488.499400000001</v>
      </c>
      <c r="D23" s="32">
        <v>1E-4</v>
      </c>
      <c r="E23" s="31">
        <f t="shared" ref="E23:E54" si="1">+(C23-C$7)/C$8</f>
        <v>17.79088008048879</v>
      </c>
      <c r="F23" s="31">
        <f t="shared" ref="F23:F54" si="2">ROUND(2*E23,0)/2-F$19</f>
        <v>18</v>
      </c>
      <c r="G23" s="31">
        <f t="shared" ref="G23:G54" si="3">+C23-(C$7+F23*C$8)</f>
        <v>-0.43565200000011828</v>
      </c>
      <c r="H23" s="31">
        <f t="shared" ref="H23:H49" si="4">+G23</f>
        <v>-0.43565200000011828</v>
      </c>
      <c r="O23" s="31">
        <f t="shared" ref="O23:O54" ca="1" si="5">+C$11+C$12*$F23</f>
        <v>-0.42476414592884848</v>
      </c>
      <c r="Q23" s="33">
        <f t="shared" ref="Q23:Q54" si="6">+C23-15018.5</f>
        <v>37469.999400000001</v>
      </c>
      <c r="R23">
        <f t="shared" ca="1" si="0"/>
        <v>1.1854536627726631E-4</v>
      </c>
    </row>
    <row r="24" spans="1:18" s="31" customFormat="1" x14ac:dyDescent="0.2">
      <c r="A24" s="36" t="s">
        <v>48</v>
      </c>
      <c r="B24" s="31" t="s">
        <v>42</v>
      </c>
      <c r="C24" s="32">
        <v>52488.4997</v>
      </c>
      <c r="D24" s="32">
        <v>2.9999999999999997E-4</v>
      </c>
      <c r="E24" s="31">
        <f t="shared" si="1"/>
        <v>17.791024085281123</v>
      </c>
      <c r="F24" s="31">
        <f t="shared" si="2"/>
        <v>18</v>
      </c>
      <c r="G24" s="31">
        <f t="shared" si="3"/>
        <v>-0.43535200000042096</v>
      </c>
      <c r="H24" s="31">
        <f t="shared" si="4"/>
        <v>-0.43535200000042096</v>
      </c>
      <c r="O24" s="31">
        <f t="shared" ca="1" si="5"/>
        <v>-0.42476414592884848</v>
      </c>
      <c r="Q24" s="33">
        <f t="shared" si="6"/>
        <v>37469.9997</v>
      </c>
      <c r="R24">
        <f t="shared" ca="1" si="0"/>
        <v>1.121026538409139E-4</v>
      </c>
    </row>
    <row r="25" spans="1:18" s="31" customFormat="1" x14ac:dyDescent="0.2">
      <c r="A25" s="36" t="s">
        <v>43</v>
      </c>
      <c r="B25" s="34" t="s">
        <v>44</v>
      </c>
      <c r="C25" s="39">
        <v>52836.400199999996</v>
      </c>
      <c r="D25" s="38">
        <v>2.0000000000000001E-4</v>
      </c>
      <c r="E25" s="31">
        <f t="shared" si="1"/>
        <v>184.78882177198628</v>
      </c>
      <c r="F25" s="31">
        <f t="shared" si="2"/>
        <v>185</v>
      </c>
      <c r="G25" s="31">
        <f t="shared" si="3"/>
        <v>-0.43994000000384403</v>
      </c>
      <c r="H25" s="31">
        <f t="shared" si="4"/>
        <v>-0.43994000000384403</v>
      </c>
      <c r="O25" s="31">
        <f t="shared" ca="1" si="5"/>
        <v>-0.3742891264572456</v>
      </c>
      <c r="Q25" s="33">
        <f t="shared" si="6"/>
        <v>37817.900199999996</v>
      </c>
      <c r="R25">
        <f t="shared" ca="1" si="0"/>
        <v>4.3100371974314575E-3</v>
      </c>
    </row>
    <row r="26" spans="1:18" s="31" customFormat="1" x14ac:dyDescent="0.2">
      <c r="A26" s="36" t="s">
        <v>45</v>
      </c>
      <c r="B26" s="35" t="s">
        <v>44</v>
      </c>
      <c r="C26" s="40">
        <v>52937.470099999999</v>
      </c>
      <c r="D26" s="41">
        <v>1E-4</v>
      </c>
      <c r="E26" s="31">
        <f t="shared" si="1"/>
        <v>233.30398835673131</v>
      </c>
      <c r="F26" s="31">
        <f t="shared" si="2"/>
        <v>233.5</v>
      </c>
      <c r="G26" s="31">
        <f t="shared" si="3"/>
        <v>-0.40834400000312598</v>
      </c>
      <c r="H26" s="31">
        <f t="shared" si="4"/>
        <v>-0.40834400000312598</v>
      </c>
      <c r="O26" s="31">
        <f t="shared" ca="1" si="5"/>
        <v>-0.35963021361669029</v>
      </c>
      <c r="Q26" s="33">
        <f t="shared" si="6"/>
        <v>37918.970099999999</v>
      </c>
      <c r="R26">
        <f t="shared" ca="1" si="0"/>
        <v>2.3730329841032878E-3</v>
      </c>
    </row>
    <row r="27" spans="1:18" s="31" customFormat="1" x14ac:dyDescent="0.2">
      <c r="A27" s="32" t="s">
        <v>46</v>
      </c>
      <c r="B27" s="35" t="s">
        <v>47</v>
      </c>
      <c r="C27" s="40">
        <v>53206.364999999998</v>
      </c>
      <c r="D27" s="41">
        <v>2E-3</v>
      </c>
      <c r="E27" s="31">
        <f t="shared" si="1"/>
        <v>362.37783593437837</v>
      </c>
      <c r="F27" s="31">
        <f t="shared" si="2"/>
        <v>362.5</v>
      </c>
      <c r="G27" s="31">
        <f t="shared" si="3"/>
        <v>-0.25450000000273576</v>
      </c>
      <c r="H27" s="31">
        <f t="shared" si="4"/>
        <v>-0.25450000000273576</v>
      </c>
      <c r="O27" s="31">
        <f t="shared" ca="1" si="5"/>
        <v>-0.32064052791706893</v>
      </c>
      <c r="Q27" s="33">
        <f t="shared" si="6"/>
        <v>38187.864999999998</v>
      </c>
      <c r="R27">
        <f t="shared" ca="1" si="0"/>
        <v>4.374569432786685E-3</v>
      </c>
    </row>
    <row r="28" spans="1:18" x14ac:dyDescent="0.2">
      <c r="A28" s="42" t="s">
        <v>51</v>
      </c>
      <c r="B28" s="43" t="s">
        <v>42</v>
      </c>
      <c r="C28" s="44">
        <v>54283.413099999998</v>
      </c>
      <c r="D28" s="45">
        <v>1E-4</v>
      </c>
      <c r="E28" s="31">
        <f t="shared" si="1"/>
        <v>879.37812970415507</v>
      </c>
      <c r="F28" s="31">
        <f t="shared" si="2"/>
        <v>879.5</v>
      </c>
      <c r="G28" s="31">
        <f t="shared" si="3"/>
        <v>-0.25388800000655465</v>
      </c>
      <c r="H28" s="31">
        <f t="shared" si="4"/>
        <v>-0.25388800000655465</v>
      </c>
      <c r="I28" s="31"/>
      <c r="J28" s="31"/>
      <c r="K28" s="31"/>
      <c r="L28" s="31"/>
      <c r="M28" s="31"/>
      <c r="N28" s="31"/>
      <c r="O28" s="31">
        <f t="shared" ca="1" si="5"/>
        <v>-0.16437953949300499</v>
      </c>
      <c r="P28" s="31"/>
      <c r="Q28" s="33">
        <f t="shared" si="6"/>
        <v>39264.913099999998</v>
      </c>
      <c r="R28">
        <f t="shared" ca="1" si="0"/>
        <v>8.0117645035056792E-3</v>
      </c>
    </row>
    <row r="29" spans="1:18" x14ac:dyDescent="0.2">
      <c r="A29" s="42" t="s">
        <v>51</v>
      </c>
      <c r="B29" s="43" t="s">
        <v>42</v>
      </c>
      <c r="C29" s="44">
        <v>54290.514999999999</v>
      </c>
      <c r="D29" s="45">
        <v>3.0000000000000001E-3</v>
      </c>
      <c r="E29" s="31">
        <f t="shared" si="1"/>
        <v>882.78715515652289</v>
      </c>
      <c r="F29" s="31">
        <f t="shared" si="2"/>
        <v>883</v>
      </c>
      <c r="G29" s="31">
        <f t="shared" si="3"/>
        <v>-0.44341200000053504</v>
      </c>
      <c r="H29" s="31">
        <f t="shared" si="4"/>
        <v>-0.44341200000053504</v>
      </c>
      <c r="I29" s="31"/>
      <c r="J29" s="31"/>
      <c r="K29" s="31"/>
      <c r="L29" s="31"/>
      <c r="M29" s="31"/>
      <c r="N29" s="31"/>
      <c r="O29" s="31">
        <f t="shared" ca="1" si="5"/>
        <v>-0.16332167980348039</v>
      </c>
      <c r="P29" s="31"/>
      <c r="Q29" s="33">
        <f t="shared" si="6"/>
        <v>39272.014999999999</v>
      </c>
      <c r="R29">
        <f t="shared" ca="1" si="0"/>
        <v>7.8450587468088598E-2</v>
      </c>
    </row>
    <row r="30" spans="1:18" x14ac:dyDescent="0.2">
      <c r="A30" s="42" t="s">
        <v>51</v>
      </c>
      <c r="B30" s="43" t="s">
        <v>42</v>
      </c>
      <c r="C30" s="44">
        <v>54290.517</v>
      </c>
      <c r="D30" s="45">
        <v>1E-3</v>
      </c>
      <c r="E30" s="31">
        <f t="shared" si="1"/>
        <v>882.78811518847294</v>
      </c>
      <c r="F30" s="31">
        <f t="shared" si="2"/>
        <v>883</v>
      </c>
      <c r="G30" s="31">
        <f t="shared" si="3"/>
        <v>-0.44141200000012759</v>
      </c>
      <c r="H30" s="31">
        <f t="shared" si="4"/>
        <v>-0.44141200000012759</v>
      </c>
      <c r="I30" s="31"/>
      <c r="J30" s="31"/>
      <c r="K30" s="31"/>
      <c r="L30" s="31"/>
      <c r="M30" s="31"/>
      <c r="N30" s="31"/>
      <c r="O30" s="31">
        <f t="shared" ca="1" si="5"/>
        <v>-0.16332167980348039</v>
      </c>
      <c r="P30" s="31"/>
      <c r="Q30" s="33">
        <f t="shared" si="6"/>
        <v>39272.017</v>
      </c>
      <c r="R30">
        <f t="shared" ca="1" si="0"/>
        <v>7.7334226187073765E-2</v>
      </c>
    </row>
    <row r="31" spans="1:18" x14ac:dyDescent="0.2">
      <c r="A31" s="42" t="s">
        <v>51</v>
      </c>
      <c r="B31" s="43" t="s">
        <v>44</v>
      </c>
      <c r="C31" s="44">
        <v>54298.378700000001</v>
      </c>
      <c r="D31" s="45">
        <v>2.0000000000000001E-4</v>
      </c>
      <c r="E31" s="31">
        <f t="shared" si="1"/>
        <v>886.56185677859366</v>
      </c>
      <c r="F31" s="31">
        <f t="shared" si="2"/>
        <v>886.5</v>
      </c>
      <c r="G31" s="31">
        <f t="shared" si="3"/>
        <v>0.12886399999842979</v>
      </c>
      <c r="H31" s="31">
        <f t="shared" si="4"/>
        <v>0.12886399999842979</v>
      </c>
      <c r="I31" s="31"/>
      <c r="J31" s="31"/>
      <c r="K31" s="31"/>
      <c r="L31" s="31"/>
      <c r="M31" s="31"/>
      <c r="N31" s="31"/>
      <c r="O31" s="31">
        <f t="shared" ca="1" si="5"/>
        <v>-0.16226382011395579</v>
      </c>
      <c r="P31" s="31"/>
      <c r="Q31" s="33">
        <f t="shared" si="6"/>
        <v>39279.878700000001</v>
      </c>
      <c r="R31">
        <f t="shared" ca="1" si="0"/>
        <v>8.4755407643389541E-2</v>
      </c>
    </row>
    <row r="32" spans="1:18" x14ac:dyDescent="0.2">
      <c r="A32" s="42" t="s">
        <v>51</v>
      </c>
      <c r="B32" s="43" t="s">
        <v>42</v>
      </c>
      <c r="C32" s="44">
        <v>54300.445699999997</v>
      </c>
      <c r="D32" s="45">
        <v>4.0000000000000002E-4</v>
      </c>
      <c r="E32" s="31">
        <f t="shared" si="1"/>
        <v>887.55404979877517</v>
      </c>
      <c r="F32" s="31">
        <f t="shared" si="2"/>
        <v>887.5</v>
      </c>
      <c r="G32" s="31">
        <f t="shared" si="3"/>
        <v>0.11259999999310821</v>
      </c>
      <c r="H32" s="31">
        <f t="shared" si="4"/>
        <v>0.11259999999310821</v>
      </c>
      <c r="I32" s="31"/>
      <c r="J32" s="31"/>
      <c r="K32" s="31"/>
      <c r="L32" s="31"/>
      <c r="M32" s="31"/>
      <c r="N32" s="31"/>
      <c r="O32" s="31">
        <f t="shared" ca="1" si="5"/>
        <v>-0.16196157448837734</v>
      </c>
      <c r="P32" s="31"/>
      <c r="Q32" s="33">
        <f t="shared" si="6"/>
        <v>39281.945699999997</v>
      </c>
      <c r="R32">
        <f t="shared" ca="1" si="0"/>
        <v>7.5384058181752339E-2</v>
      </c>
    </row>
    <row r="33" spans="1:18" x14ac:dyDescent="0.2">
      <c r="A33" s="42" t="s">
        <v>51</v>
      </c>
      <c r="B33" s="43" t="s">
        <v>42</v>
      </c>
      <c r="C33" s="44">
        <v>54307.542399999998</v>
      </c>
      <c r="D33" s="45">
        <v>5.0000000000000001E-4</v>
      </c>
      <c r="E33" s="31">
        <f t="shared" si="1"/>
        <v>890.96057916807354</v>
      </c>
      <c r="F33" s="31">
        <f t="shared" si="2"/>
        <v>891</v>
      </c>
      <c r="G33" s="31">
        <f t="shared" si="3"/>
        <v>-8.2124000000476371E-2</v>
      </c>
      <c r="H33" s="31">
        <f t="shared" si="4"/>
        <v>-8.2124000000476371E-2</v>
      </c>
      <c r="I33" s="31"/>
      <c r="J33" s="31"/>
      <c r="K33" s="31"/>
      <c r="L33" s="31"/>
      <c r="M33" s="31"/>
      <c r="N33" s="31"/>
      <c r="O33" s="31">
        <f t="shared" ca="1" si="5"/>
        <v>-0.16090371479885268</v>
      </c>
      <c r="P33" s="31"/>
      <c r="Q33" s="33">
        <f t="shared" si="6"/>
        <v>39289.042399999998</v>
      </c>
      <c r="R33">
        <f t="shared" ca="1" si="0"/>
        <v>6.2062434637135113E-3</v>
      </c>
    </row>
    <row r="34" spans="1:18" x14ac:dyDescent="0.2">
      <c r="A34" s="42" t="s">
        <v>51</v>
      </c>
      <c r="B34" s="43" t="s">
        <v>44</v>
      </c>
      <c r="C34" s="44">
        <v>54314.520400000001</v>
      </c>
      <c r="D34" s="45">
        <v>8.0000000000000004E-4</v>
      </c>
      <c r="E34" s="31">
        <f t="shared" si="1"/>
        <v>894.31013064114779</v>
      </c>
      <c r="F34" s="31">
        <f t="shared" si="2"/>
        <v>894.5</v>
      </c>
      <c r="G34" s="31">
        <f t="shared" si="3"/>
        <v>-0.39554800000041723</v>
      </c>
      <c r="H34" s="31">
        <f t="shared" si="4"/>
        <v>-0.39554800000041723</v>
      </c>
      <c r="I34" s="31"/>
      <c r="J34" s="31"/>
      <c r="K34" s="31"/>
      <c r="L34" s="31"/>
      <c r="M34" s="31"/>
      <c r="N34" s="31"/>
      <c r="O34" s="31">
        <f t="shared" ca="1" si="5"/>
        <v>-0.15984585510932808</v>
      </c>
      <c r="P34" s="31"/>
      <c r="Q34" s="33">
        <f t="shared" si="6"/>
        <v>39296.020400000001</v>
      </c>
      <c r="R34">
        <f t="shared" ca="1" si="0"/>
        <v>5.555550110625998E-2</v>
      </c>
    </row>
    <row r="35" spans="1:18" x14ac:dyDescent="0.2">
      <c r="A35" s="42" t="s">
        <v>51</v>
      </c>
      <c r="B35" s="43" t="s">
        <v>42</v>
      </c>
      <c r="C35" s="44">
        <v>54315.521999999997</v>
      </c>
      <c r="D35" s="45">
        <v>1E-3</v>
      </c>
      <c r="E35" s="31">
        <f t="shared" si="1"/>
        <v>894.79091464163741</v>
      </c>
      <c r="F35" s="31">
        <f t="shared" si="2"/>
        <v>895</v>
      </c>
      <c r="G35" s="31">
        <f t="shared" si="3"/>
        <v>-0.43558000000484753</v>
      </c>
      <c r="H35" s="31">
        <f t="shared" si="4"/>
        <v>-0.43558000000484753</v>
      </c>
      <c r="I35" s="31"/>
      <c r="J35" s="31"/>
      <c r="K35" s="31"/>
      <c r="L35" s="31"/>
      <c r="M35" s="31"/>
      <c r="N35" s="31"/>
      <c r="O35" s="31">
        <f t="shared" ca="1" si="5"/>
        <v>-0.15969473229653885</v>
      </c>
      <c r="P35" s="31"/>
      <c r="Q35" s="33">
        <f t="shared" si="6"/>
        <v>39297.021999999997</v>
      </c>
      <c r="R35">
        <f t="shared" ca="1" si="0"/>
        <v>7.6112680938485153E-2</v>
      </c>
    </row>
    <row r="36" spans="1:18" x14ac:dyDescent="0.2">
      <c r="A36" s="42" t="s">
        <v>51</v>
      </c>
      <c r="B36" s="43" t="s">
        <v>44</v>
      </c>
      <c r="C36" s="44">
        <v>54332.457000000002</v>
      </c>
      <c r="D36" s="45">
        <v>1E-3</v>
      </c>
      <c r="E36" s="31">
        <f t="shared" si="1"/>
        <v>902.91998517710726</v>
      </c>
      <c r="F36" s="31">
        <f t="shared" si="2"/>
        <v>903</v>
      </c>
      <c r="G36" s="31">
        <f t="shared" si="3"/>
        <v>-0.16669199999887496</v>
      </c>
      <c r="H36" s="31">
        <f t="shared" si="4"/>
        <v>-0.16669199999887496</v>
      </c>
      <c r="I36" s="31"/>
      <c r="J36" s="31"/>
      <c r="K36" s="31"/>
      <c r="L36" s="31"/>
      <c r="M36" s="31"/>
      <c r="N36" s="31"/>
      <c r="O36" s="31">
        <f t="shared" ca="1" si="5"/>
        <v>-0.1572767672919112</v>
      </c>
      <c r="P36" s="31"/>
      <c r="Q36" s="33">
        <f t="shared" si="6"/>
        <v>39313.957000000002</v>
      </c>
      <c r="R36">
        <f t="shared" ca="1" si="0"/>
        <v>8.8646606926280153E-5</v>
      </c>
    </row>
    <row r="37" spans="1:18" x14ac:dyDescent="0.2">
      <c r="A37" s="42" t="s">
        <v>51</v>
      </c>
      <c r="B37" s="43" t="s">
        <v>42</v>
      </c>
      <c r="C37" s="44">
        <v>54334.523000000001</v>
      </c>
      <c r="D37" s="45"/>
      <c r="E37" s="31">
        <f t="shared" si="1"/>
        <v>903.9116981813155</v>
      </c>
      <c r="F37" s="31">
        <f t="shared" si="2"/>
        <v>904</v>
      </c>
      <c r="G37" s="31">
        <f t="shared" si="3"/>
        <v>-0.18395600000076229</v>
      </c>
      <c r="H37" s="31">
        <f t="shared" si="4"/>
        <v>-0.18395600000076229</v>
      </c>
      <c r="I37" s="31"/>
      <c r="J37" s="31"/>
      <c r="K37" s="31"/>
      <c r="L37" s="31"/>
      <c r="M37" s="31"/>
      <c r="N37" s="31"/>
      <c r="O37" s="31">
        <f t="shared" ca="1" si="5"/>
        <v>-0.15697452166633274</v>
      </c>
      <c r="P37" s="31"/>
      <c r="Q37" s="33">
        <f t="shared" si="6"/>
        <v>39316.023000000001</v>
      </c>
      <c r="R37">
        <f t="shared" ca="1" si="0"/>
        <v>7.2800017311129084E-4</v>
      </c>
    </row>
    <row r="38" spans="1:18" x14ac:dyDescent="0.2">
      <c r="A38" s="42" t="s">
        <v>51</v>
      </c>
      <c r="B38" s="43" t="s">
        <v>42</v>
      </c>
      <c r="C38" s="44">
        <v>54347.308400000002</v>
      </c>
      <c r="D38" s="45">
        <v>2.9999999999999997E-4</v>
      </c>
      <c r="E38" s="31">
        <f t="shared" si="1"/>
        <v>910.04889442720685</v>
      </c>
      <c r="F38" s="31">
        <f t="shared" si="2"/>
        <v>910</v>
      </c>
      <c r="G38" s="31">
        <f t="shared" si="3"/>
        <v>0.10186000000248896</v>
      </c>
      <c r="H38" s="31">
        <f t="shared" si="4"/>
        <v>0.10186000000248896</v>
      </c>
      <c r="I38" s="31"/>
      <c r="J38" s="31"/>
      <c r="K38" s="31"/>
      <c r="L38" s="31"/>
      <c r="M38" s="31"/>
      <c r="N38" s="31"/>
      <c r="O38" s="31">
        <f t="shared" ca="1" si="5"/>
        <v>-0.15516104791286195</v>
      </c>
      <c r="P38" s="31"/>
      <c r="Q38" s="33">
        <f t="shared" si="6"/>
        <v>39328.808400000002</v>
      </c>
      <c r="R38">
        <f t="shared" ca="1" si="0"/>
        <v>6.6059819071505113E-2</v>
      </c>
    </row>
    <row r="39" spans="1:18" x14ac:dyDescent="0.2">
      <c r="A39" s="42" t="s">
        <v>51</v>
      </c>
      <c r="B39" s="43" t="s">
        <v>44</v>
      </c>
      <c r="C39" s="44">
        <v>54360.352400000003</v>
      </c>
      <c r="D39" s="45">
        <v>4.0000000000000002E-4</v>
      </c>
      <c r="E39" s="31">
        <f t="shared" si="1"/>
        <v>916.3102228042161</v>
      </c>
      <c r="F39" s="31">
        <f t="shared" si="2"/>
        <v>916.5</v>
      </c>
      <c r="G39" s="31">
        <f t="shared" si="3"/>
        <v>-0.39535600000090199</v>
      </c>
      <c r="H39" s="31">
        <f t="shared" si="4"/>
        <v>-0.39535600000090199</v>
      </c>
      <c r="I39" s="31"/>
      <c r="J39" s="31"/>
      <c r="K39" s="31"/>
      <c r="L39" s="31"/>
      <c r="M39" s="31"/>
      <c r="N39" s="31"/>
      <c r="O39" s="31">
        <f t="shared" ca="1" si="5"/>
        <v>-0.15319645134660198</v>
      </c>
      <c r="P39" s="31"/>
      <c r="Q39" s="33">
        <f t="shared" si="6"/>
        <v>39341.852400000003</v>
      </c>
      <c r="R39">
        <f t="shared" ca="1" si="0"/>
        <v>5.8641247004454292E-2</v>
      </c>
    </row>
    <row r="40" spans="1:18" x14ac:dyDescent="0.2">
      <c r="A40" s="42" t="s">
        <v>51</v>
      </c>
      <c r="B40" s="43" t="s">
        <v>42</v>
      </c>
      <c r="C40" s="44">
        <v>54361.357000000004</v>
      </c>
      <c r="D40" s="45">
        <v>2.0000000000000001E-4</v>
      </c>
      <c r="E40" s="31">
        <f t="shared" si="1"/>
        <v>916.79244685263245</v>
      </c>
      <c r="F40" s="31">
        <f t="shared" si="2"/>
        <v>917</v>
      </c>
      <c r="G40" s="31">
        <f t="shared" si="3"/>
        <v>-0.43238800000108313</v>
      </c>
      <c r="H40" s="31">
        <f t="shared" si="4"/>
        <v>-0.43238800000108313</v>
      </c>
      <c r="I40" s="31"/>
      <c r="J40" s="31"/>
      <c r="K40" s="31"/>
      <c r="L40" s="31"/>
      <c r="M40" s="31"/>
      <c r="N40" s="31"/>
      <c r="O40" s="31">
        <f t="shared" ca="1" si="5"/>
        <v>-0.15304532853381275</v>
      </c>
      <c r="P40" s="31"/>
      <c r="Q40" s="33">
        <f t="shared" si="6"/>
        <v>39342.857000000004</v>
      </c>
      <c r="R40">
        <f t="shared" ca="1" si="0"/>
        <v>7.8032328102471349E-2</v>
      </c>
    </row>
    <row r="41" spans="1:18" x14ac:dyDescent="0.2">
      <c r="A41" s="42" t="s">
        <v>51</v>
      </c>
      <c r="B41" s="43" t="s">
        <v>42</v>
      </c>
      <c r="C41" s="44">
        <v>54364.3439</v>
      </c>
      <c r="D41" s="45">
        <v>2.9999999999999997E-4</v>
      </c>
      <c r="E41" s="31">
        <f t="shared" si="1"/>
        <v>918.226206568154</v>
      </c>
      <c r="F41" s="31">
        <f t="shared" si="2"/>
        <v>918</v>
      </c>
      <c r="G41" s="31">
        <f t="shared" si="3"/>
        <v>0.47124800000165123</v>
      </c>
      <c r="H41" s="31">
        <f t="shared" si="4"/>
        <v>0.47124800000165123</v>
      </c>
      <c r="I41" s="31"/>
      <c r="J41" s="31"/>
      <c r="K41" s="31"/>
      <c r="L41" s="31"/>
      <c r="M41" s="31"/>
      <c r="N41" s="31"/>
      <c r="O41" s="31">
        <f t="shared" ca="1" si="5"/>
        <v>-0.1527430829082343</v>
      </c>
      <c r="P41" s="31"/>
      <c r="Q41" s="33">
        <f t="shared" si="6"/>
        <v>39345.8439</v>
      </c>
      <c r="R41">
        <f t="shared" ca="1" si="0"/>
        <v>0.38936487155105171</v>
      </c>
    </row>
    <row r="42" spans="1:18" x14ac:dyDescent="0.2">
      <c r="A42" s="42" t="s">
        <v>51</v>
      </c>
      <c r="B42" s="43" t="s">
        <v>42</v>
      </c>
      <c r="C42" s="44">
        <v>54374.282899999998</v>
      </c>
      <c r="D42" s="45">
        <v>6.9999999999999999E-4</v>
      </c>
      <c r="E42" s="31">
        <f t="shared" si="1"/>
        <v>922.99708534299896</v>
      </c>
      <c r="F42" s="31">
        <f t="shared" si="2"/>
        <v>923</v>
      </c>
      <c r="G42" s="31">
        <f t="shared" si="3"/>
        <v>-6.0720000037690625E-3</v>
      </c>
      <c r="H42" s="31">
        <f t="shared" si="4"/>
        <v>-6.0720000037690625E-3</v>
      </c>
      <c r="I42" s="31"/>
      <c r="J42" s="31"/>
      <c r="K42" s="31"/>
      <c r="L42" s="31"/>
      <c r="M42" s="31"/>
      <c r="N42" s="31"/>
      <c r="O42" s="31">
        <f t="shared" ca="1" si="5"/>
        <v>-0.15123185478034196</v>
      </c>
      <c r="P42" s="31"/>
      <c r="Q42" s="33">
        <f t="shared" si="6"/>
        <v>39355.782899999998</v>
      </c>
      <c r="R42">
        <f t="shared" ca="1" si="0"/>
        <v>2.1071383438755732E-2</v>
      </c>
    </row>
    <row r="43" spans="1:18" x14ac:dyDescent="0.2">
      <c r="A43" s="42" t="s">
        <v>51</v>
      </c>
      <c r="B43" s="43" t="s">
        <v>44</v>
      </c>
      <c r="C43" s="44">
        <v>54383.272900000004</v>
      </c>
      <c r="D43" s="45">
        <v>2.9999999999999997E-4</v>
      </c>
      <c r="E43" s="31">
        <f t="shared" si="1"/>
        <v>927.31242895763694</v>
      </c>
      <c r="F43" s="31">
        <f t="shared" si="2"/>
        <v>927.5</v>
      </c>
      <c r="G43" s="31">
        <f t="shared" si="3"/>
        <v>-0.39075999999477062</v>
      </c>
      <c r="H43" s="31">
        <f t="shared" si="4"/>
        <v>-0.39075999999477062</v>
      </c>
      <c r="I43" s="31"/>
      <c r="J43" s="31"/>
      <c r="K43" s="31"/>
      <c r="L43" s="31"/>
      <c r="M43" s="31"/>
      <c r="N43" s="31"/>
      <c r="O43" s="31">
        <f t="shared" ca="1" si="5"/>
        <v>-0.1498717494652389</v>
      </c>
      <c r="P43" s="31"/>
      <c r="Q43" s="33">
        <f t="shared" si="6"/>
        <v>39364.772900000004</v>
      </c>
      <c r="R43">
        <f t="shared" ca="1" si="0"/>
        <v>5.8027149243178443E-2</v>
      </c>
    </row>
    <row r="44" spans="1:18" x14ac:dyDescent="0.2">
      <c r="A44" s="42" t="s">
        <v>51</v>
      </c>
      <c r="B44" s="43" t="s">
        <v>44</v>
      </c>
      <c r="C44" s="44">
        <v>54610.349399999999</v>
      </c>
      <c r="D44" s="45">
        <v>8.0000000000000004E-4</v>
      </c>
      <c r="E44" s="31">
        <f t="shared" si="1"/>
        <v>1036.3127764892006</v>
      </c>
      <c r="F44" s="31">
        <f t="shared" si="2"/>
        <v>1036.5</v>
      </c>
      <c r="G44" s="31">
        <f t="shared" si="3"/>
        <v>-0.39003600000432925</v>
      </c>
      <c r="H44" s="31">
        <f t="shared" si="4"/>
        <v>-0.39003600000432925</v>
      </c>
      <c r="I44" s="31"/>
      <c r="J44" s="31"/>
      <c r="K44" s="31"/>
      <c r="L44" s="31"/>
      <c r="M44" s="31"/>
      <c r="N44" s="31"/>
      <c r="O44" s="31">
        <f t="shared" ca="1" si="5"/>
        <v>-0.11692697627718673</v>
      </c>
      <c r="P44" s="31"/>
      <c r="Q44" s="33">
        <f t="shared" si="6"/>
        <v>39591.849399999999</v>
      </c>
      <c r="R44">
        <f t="shared" ca="1" si="0"/>
        <v>7.4588538841192889E-2</v>
      </c>
    </row>
    <row r="45" spans="1:18" x14ac:dyDescent="0.2">
      <c r="A45" s="42" t="s">
        <v>51</v>
      </c>
      <c r="B45" s="43" t="s">
        <v>42</v>
      </c>
      <c r="C45" s="44">
        <v>54618.516000000003</v>
      </c>
      <c r="D45" s="45">
        <v>1.2999999999999999E-3</v>
      </c>
      <c r="E45" s="31">
        <f t="shared" si="1"/>
        <v>1040.2328749500793</v>
      </c>
      <c r="F45" s="31">
        <f t="shared" si="2"/>
        <v>1040</v>
      </c>
      <c r="G45" s="31">
        <f t="shared" si="3"/>
        <v>0.48514000000432134</v>
      </c>
      <c r="H45" s="31">
        <f t="shared" si="4"/>
        <v>0.48514000000432134</v>
      </c>
      <c r="I45" s="31"/>
      <c r="J45" s="31"/>
      <c r="K45" s="31"/>
      <c r="L45" s="31"/>
      <c r="M45" s="31"/>
      <c r="N45" s="31"/>
      <c r="O45" s="31">
        <f t="shared" ca="1" si="5"/>
        <v>-0.11586911658766214</v>
      </c>
      <c r="P45" s="31"/>
      <c r="Q45" s="33">
        <f t="shared" si="6"/>
        <v>39600.016000000003</v>
      </c>
      <c r="R45">
        <f t="shared" ca="1" si="0"/>
        <v>0.36121195822667646</v>
      </c>
    </row>
    <row r="46" spans="1:18" x14ac:dyDescent="0.2">
      <c r="A46" s="42" t="s">
        <v>51</v>
      </c>
      <c r="B46" s="43" t="s">
        <v>44</v>
      </c>
      <c r="C46" s="44">
        <v>54650.549800000001</v>
      </c>
      <c r="D46" s="45">
        <v>3.0000000000000001E-3</v>
      </c>
      <c r="E46" s="31">
        <f t="shared" si="1"/>
        <v>1055.6096106878435</v>
      </c>
      <c r="F46" s="31">
        <f t="shared" si="2"/>
        <v>1055.5</v>
      </c>
      <c r="G46" s="31">
        <f t="shared" si="3"/>
        <v>0.22834799999691313</v>
      </c>
      <c r="H46" s="31">
        <f t="shared" si="4"/>
        <v>0.22834799999691313</v>
      </c>
      <c r="I46" s="31"/>
      <c r="J46" s="31"/>
      <c r="K46" s="31"/>
      <c r="L46" s="31"/>
      <c r="M46" s="31"/>
      <c r="N46" s="31"/>
      <c r="O46" s="31">
        <f t="shared" ca="1" si="5"/>
        <v>-0.111184309391196</v>
      </c>
      <c r="P46" s="31"/>
      <c r="Q46" s="33">
        <f t="shared" si="6"/>
        <v>39632.049800000001</v>
      </c>
      <c r="R46">
        <f t="shared" ca="1" si="0"/>
        <v>0.11528218911842267</v>
      </c>
    </row>
    <row r="47" spans="1:18" x14ac:dyDescent="0.2">
      <c r="A47" s="42" t="s">
        <v>51</v>
      </c>
      <c r="B47" s="43" t="s">
        <v>44</v>
      </c>
      <c r="C47" s="44">
        <v>54653.388599999998</v>
      </c>
      <c r="D47" s="45">
        <v>1.2999999999999999E-3</v>
      </c>
      <c r="E47" s="31">
        <f t="shared" si="1"/>
        <v>1056.9722800374784</v>
      </c>
      <c r="F47" s="31">
        <f t="shared" si="2"/>
        <v>1057</v>
      </c>
      <c r="G47" s="31">
        <f t="shared" si="3"/>
        <v>-5.7747999999264721E-2</v>
      </c>
      <c r="H47" s="31">
        <f t="shared" si="4"/>
        <v>-5.7747999999264721E-2</v>
      </c>
      <c r="I47" s="31"/>
      <c r="J47" s="31"/>
      <c r="K47" s="31"/>
      <c r="L47" s="31"/>
      <c r="M47" s="31"/>
      <c r="N47" s="31"/>
      <c r="O47" s="31">
        <f t="shared" ca="1" si="5"/>
        <v>-0.11073094095282832</v>
      </c>
      <c r="P47" s="31"/>
      <c r="Q47" s="33">
        <f t="shared" si="6"/>
        <v>39634.888599999998</v>
      </c>
      <c r="R47">
        <f t="shared" ca="1" si="0"/>
        <v>2.8071920320888065E-3</v>
      </c>
    </row>
    <row r="48" spans="1:18" x14ac:dyDescent="0.2">
      <c r="A48" s="42" t="s">
        <v>51</v>
      </c>
      <c r="B48" s="43" t="s">
        <v>42</v>
      </c>
      <c r="C48" s="44">
        <v>54699.477700000003</v>
      </c>
      <c r="D48" s="45">
        <v>1.4E-3</v>
      </c>
      <c r="E48" s="31">
        <f t="shared" si="1"/>
        <v>1079.0957843077028</v>
      </c>
      <c r="F48" s="31">
        <f t="shared" si="2"/>
        <v>1079</v>
      </c>
      <c r="G48" s="31">
        <f t="shared" si="3"/>
        <v>0.19954400000278838</v>
      </c>
      <c r="H48" s="31">
        <f t="shared" si="4"/>
        <v>0.19954400000278838</v>
      </c>
      <c r="I48" s="31"/>
      <c r="J48" s="31"/>
      <c r="K48" s="31"/>
      <c r="L48" s="31"/>
      <c r="M48" s="31"/>
      <c r="N48" s="31"/>
      <c r="O48" s="31">
        <f t="shared" ca="1" si="5"/>
        <v>-0.10408153719010221</v>
      </c>
      <c r="P48" s="31"/>
      <c r="Q48" s="33">
        <f t="shared" si="6"/>
        <v>39680.977700000003</v>
      </c>
      <c r="R48">
        <f t="shared" ca="1" si="0"/>
        <v>9.218846683567139E-2</v>
      </c>
    </row>
    <row r="49" spans="1:18" x14ac:dyDescent="0.2">
      <c r="A49" s="42" t="s">
        <v>51</v>
      </c>
      <c r="B49" s="43" t="s">
        <v>42</v>
      </c>
      <c r="C49" s="44">
        <v>54713.4349</v>
      </c>
      <c r="D49" s="45">
        <v>1.4E-3</v>
      </c>
      <c r="E49" s="31">
        <f t="shared" si="1"/>
        <v>1085.7954632730173</v>
      </c>
      <c r="F49" s="31">
        <f t="shared" si="2"/>
        <v>1086</v>
      </c>
      <c r="G49" s="31">
        <f t="shared" si="3"/>
        <v>-0.42610399999830406</v>
      </c>
      <c r="H49" s="31">
        <f t="shared" si="4"/>
        <v>-0.42610399999830406</v>
      </c>
      <c r="I49" s="31"/>
      <c r="J49" s="31"/>
      <c r="K49" s="31"/>
      <c r="L49" s="31"/>
      <c r="M49" s="31"/>
      <c r="N49" s="31"/>
      <c r="O49" s="31">
        <f t="shared" ca="1" si="5"/>
        <v>-0.10196581781105296</v>
      </c>
      <c r="P49" s="31"/>
      <c r="Q49" s="33">
        <f t="shared" si="6"/>
        <v>39694.9349</v>
      </c>
      <c r="R49">
        <f t="shared" ca="1" si="0"/>
        <v>0.10506556115165559</v>
      </c>
    </row>
    <row r="50" spans="1:18" x14ac:dyDescent="0.2">
      <c r="A50" s="46" t="s">
        <v>52</v>
      </c>
      <c r="B50" s="47" t="s">
        <v>42</v>
      </c>
      <c r="C50" s="45">
        <v>55392.44298</v>
      </c>
      <c r="D50" s="45">
        <v>5.0000000000000001E-4</v>
      </c>
      <c r="E50" s="31">
        <f t="shared" si="1"/>
        <v>1411.7301887806821</v>
      </c>
      <c r="F50" s="31">
        <f t="shared" si="2"/>
        <v>1411.5</v>
      </c>
      <c r="G50" s="31">
        <f t="shared" si="3"/>
        <v>0.47954400000162423</v>
      </c>
      <c r="I50" s="31">
        <f>+G50</f>
        <v>0.47954400000162423</v>
      </c>
      <c r="J50" s="31"/>
      <c r="K50" s="31"/>
      <c r="L50" s="31"/>
      <c r="M50" s="31"/>
      <c r="N50" s="31"/>
      <c r="O50" s="31">
        <f t="shared" ca="1" si="5"/>
        <v>-3.5848666852641431E-3</v>
      </c>
      <c r="P50" s="31"/>
      <c r="Q50" s="33">
        <f t="shared" si="6"/>
        <v>40373.94298</v>
      </c>
      <c r="R50">
        <f t="shared" ca="1" si="0"/>
        <v>1.2851269151116724E-5</v>
      </c>
    </row>
    <row r="51" spans="1:18" x14ac:dyDescent="0.2">
      <c r="A51" s="46" t="s">
        <v>52</v>
      </c>
      <c r="B51" s="47" t="s">
        <v>42</v>
      </c>
      <c r="C51" s="45">
        <v>55392.444280000003</v>
      </c>
      <c r="D51" s="45">
        <v>6.9999999999999999E-4</v>
      </c>
      <c r="E51" s="31">
        <f t="shared" si="1"/>
        <v>1411.7308128014513</v>
      </c>
      <c r="F51" s="31">
        <f t="shared" si="2"/>
        <v>1411.5</v>
      </c>
      <c r="G51" s="31">
        <f t="shared" si="3"/>
        <v>0.48084400000516325</v>
      </c>
      <c r="I51" s="31">
        <f>+G51</f>
        <v>0.48084400000516325</v>
      </c>
      <c r="J51" s="31"/>
      <c r="K51" s="31"/>
      <c r="L51" s="31"/>
      <c r="M51" s="31"/>
      <c r="N51" s="31"/>
      <c r="O51" s="31">
        <f t="shared" ca="1" si="5"/>
        <v>-3.5848666852641431E-3</v>
      </c>
      <c r="P51" s="31"/>
      <c r="Q51" s="33">
        <f t="shared" si="6"/>
        <v>40373.944280000003</v>
      </c>
      <c r="R51">
        <f t="shared" ca="1" si="0"/>
        <v>1.2851269151116724E-5</v>
      </c>
    </row>
    <row r="52" spans="1:18" x14ac:dyDescent="0.2">
      <c r="A52" s="46" t="s">
        <v>52</v>
      </c>
      <c r="B52" s="47" t="s">
        <v>42</v>
      </c>
      <c r="C52" s="45">
        <v>55413.40408</v>
      </c>
      <c r="D52" s="45">
        <v>6.9999999999999999E-4</v>
      </c>
      <c r="E52" s="31">
        <f t="shared" si="1"/>
        <v>1421.791851632822</v>
      </c>
      <c r="F52" s="31">
        <f t="shared" si="2"/>
        <v>1422</v>
      </c>
      <c r="G52" s="31">
        <f t="shared" si="3"/>
        <v>-0.43362799999886192</v>
      </c>
      <c r="I52" s="31">
        <f>+G52</f>
        <v>-0.43362799999886192</v>
      </c>
      <c r="J52" s="31"/>
      <c r="K52" s="31"/>
      <c r="L52" s="31"/>
      <c r="M52" s="31"/>
      <c r="N52" s="31"/>
      <c r="O52" s="31">
        <f t="shared" ca="1" si="5"/>
        <v>-4.1128761669034786E-4</v>
      </c>
      <c r="P52" s="31"/>
      <c r="Q52" s="33">
        <f t="shared" si="6"/>
        <v>40394.90408</v>
      </c>
      <c r="R52">
        <f t="shared" ca="1" si="0"/>
        <v>1.6915750364282649E-7</v>
      </c>
    </row>
    <row r="53" spans="1:18" x14ac:dyDescent="0.2">
      <c r="A53" s="46" t="s">
        <v>52</v>
      </c>
      <c r="B53" s="47" t="s">
        <v>42</v>
      </c>
      <c r="C53" s="45">
        <v>55413.404580000002</v>
      </c>
      <c r="D53" s="45">
        <v>5.9999999999999995E-4</v>
      </c>
      <c r="E53" s="31">
        <f t="shared" si="1"/>
        <v>1421.7920916408104</v>
      </c>
      <c r="F53" s="31">
        <f t="shared" si="2"/>
        <v>1422</v>
      </c>
      <c r="G53" s="31">
        <f t="shared" si="3"/>
        <v>-0.43312799999694107</v>
      </c>
      <c r="I53" s="31">
        <f>+G53</f>
        <v>-0.43312799999694107</v>
      </c>
      <c r="J53" s="31"/>
      <c r="K53" s="31"/>
      <c r="L53" s="31"/>
      <c r="M53" s="31"/>
      <c r="N53" s="31"/>
      <c r="O53" s="31">
        <f t="shared" ca="1" si="5"/>
        <v>-4.1128761669034786E-4</v>
      </c>
      <c r="P53" s="31"/>
      <c r="Q53" s="33">
        <f t="shared" si="6"/>
        <v>40394.904580000002</v>
      </c>
      <c r="R53">
        <f t="shared" ca="1" si="0"/>
        <v>1.6915750364282649E-7</v>
      </c>
    </row>
    <row r="54" spans="1:18" x14ac:dyDescent="0.2">
      <c r="A54" s="46" t="s">
        <v>52</v>
      </c>
      <c r="B54" s="47" t="s">
        <v>42</v>
      </c>
      <c r="C54" s="45">
        <v>55413.404779999997</v>
      </c>
      <c r="D54" s="45">
        <v>4.0000000000000002E-4</v>
      </c>
      <c r="E54" s="31">
        <f t="shared" si="1"/>
        <v>1421.792187644003</v>
      </c>
      <c r="F54" s="31">
        <f t="shared" si="2"/>
        <v>1422</v>
      </c>
      <c r="G54" s="31">
        <f t="shared" si="3"/>
        <v>-0.4329280000019935</v>
      </c>
      <c r="I54" s="31">
        <f>+G54</f>
        <v>-0.4329280000019935</v>
      </c>
      <c r="J54" s="31"/>
      <c r="K54" s="31"/>
      <c r="L54" s="31"/>
      <c r="M54" s="31"/>
      <c r="N54" s="31"/>
      <c r="O54" s="31">
        <f t="shared" ca="1" si="5"/>
        <v>-4.1128761669034786E-4</v>
      </c>
      <c r="P54" s="31"/>
      <c r="Q54" s="33">
        <f t="shared" si="6"/>
        <v>40394.904779999997</v>
      </c>
      <c r="R54">
        <f t="shared" ca="1" si="0"/>
        <v>1.6915750364282649E-7</v>
      </c>
    </row>
    <row r="55" spans="1:18" x14ac:dyDescent="0.2">
      <c r="C55" s="10"/>
      <c r="D55" s="10"/>
    </row>
    <row r="56" spans="1:18" x14ac:dyDescent="0.2">
      <c r="C56" s="10"/>
      <c r="D56" s="10"/>
    </row>
    <row r="57" spans="1:18" x14ac:dyDescent="0.2">
      <c r="C57" s="10"/>
      <c r="D57" s="10"/>
    </row>
    <row r="58" spans="1:18" x14ac:dyDescent="0.2">
      <c r="C58" s="10"/>
      <c r="D58" s="10"/>
    </row>
    <row r="59" spans="1:18" x14ac:dyDescent="0.2">
      <c r="C59" s="10"/>
      <c r="D59" s="10"/>
    </row>
    <row r="60" spans="1:18" x14ac:dyDescent="0.2">
      <c r="C60" s="10"/>
      <c r="D60" s="10"/>
    </row>
    <row r="61" spans="1:18" x14ac:dyDescent="0.2">
      <c r="C61" s="10"/>
      <c r="D61" s="10"/>
    </row>
    <row r="62" spans="1:18" x14ac:dyDescent="0.2">
      <c r="C62" s="10"/>
      <c r="D62" s="10"/>
    </row>
    <row r="63" spans="1:18" x14ac:dyDescent="0.2">
      <c r="C63" s="10"/>
      <c r="D63" s="10"/>
    </row>
    <row r="64" spans="1:18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3" t="s">
        <v>60</v>
      </c>
      <c r="I1" s="54" t="s">
        <v>61</v>
      </c>
      <c r="J1" s="55" t="s">
        <v>62</v>
      </c>
    </row>
    <row r="2" spans="1:16" x14ac:dyDescent="0.2">
      <c r="I2" s="56" t="s">
        <v>63</v>
      </c>
      <c r="J2" s="57" t="s">
        <v>64</v>
      </c>
    </row>
    <row r="3" spans="1:16" x14ac:dyDescent="0.2">
      <c r="A3" s="58" t="s">
        <v>65</v>
      </c>
      <c r="I3" s="56" t="s">
        <v>66</v>
      </c>
      <c r="J3" s="57" t="s">
        <v>67</v>
      </c>
    </row>
    <row r="4" spans="1:16" x14ac:dyDescent="0.2">
      <c r="I4" s="56" t="s">
        <v>68</v>
      </c>
      <c r="J4" s="57" t="s">
        <v>67</v>
      </c>
    </row>
    <row r="5" spans="1:16" ht="13.5" thickBot="1" x14ac:dyDescent="0.25">
      <c r="I5" s="59" t="s">
        <v>69</v>
      </c>
      <c r="J5" s="60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5684 </v>
      </c>
      <c r="B11" s="3" t="str">
        <f t="shared" ref="B11:B42" si="1">IF(H11=INT(H11),"I","II")</f>
        <v>I</v>
      </c>
      <c r="C11" s="10">
        <f t="shared" ref="C11:C42" si="2">1*G11</f>
        <v>52937.470099999999</v>
      </c>
      <c r="D11" s="12" t="str">
        <f t="shared" ref="D11:D42" si="3">VLOOKUP(F11,I$1:J$5,2,FALSE)</f>
        <v>vis</v>
      </c>
      <c r="E11" s="61">
        <f>VLOOKUP(C11,Active!C$21:E$973,3,FALSE)</f>
        <v>243.01689999999871</v>
      </c>
      <c r="F11" s="3" t="s">
        <v>69</v>
      </c>
      <c r="G11" s="12" t="str">
        <f t="shared" ref="G11:G42" si="4">MID(I11,3,LEN(I11)-3)</f>
        <v>52937.4701</v>
      </c>
      <c r="H11" s="10">
        <f t="shared" ref="H11:H42" si="5">1*K11</f>
        <v>307</v>
      </c>
      <c r="I11" s="62" t="s">
        <v>71</v>
      </c>
      <c r="J11" s="63" t="s">
        <v>72</v>
      </c>
      <c r="K11" s="62">
        <v>307</v>
      </c>
      <c r="L11" s="62" t="s">
        <v>73</v>
      </c>
      <c r="M11" s="63" t="s">
        <v>74</v>
      </c>
      <c r="N11" s="63" t="s">
        <v>75</v>
      </c>
      <c r="O11" s="64" t="s">
        <v>76</v>
      </c>
      <c r="P11" s="65" t="s">
        <v>77</v>
      </c>
    </row>
    <row r="12" spans="1:16" ht="12.75" customHeight="1" thickBot="1" x14ac:dyDescent="0.25">
      <c r="A12" s="10" t="str">
        <f t="shared" si="0"/>
        <v>IBVS 5753 </v>
      </c>
      <c r="B12" s="3" t="str">
        <f t="shared" si="1"/>
        <v>II</v>
      </c>
      <c r="C12" s="10">
        <f t="shared" si="2"/>
        <v>53206.364999999998</v>
      </c>
      <c r="D12" s="12" t="str">
        <f t="shared" si="3"/>
        <v>vis</v>
      </c>
      <c r="E12" s="61">
        <f>VLOOKUP(C12,Active!C$21:E$973,3,FALSE)</f>
        <v>377.46434999999838</v>
      </c>
      <c r="F12" s="3" t="s">
        <v>69</v>
      </c>
      <c r="G12" s="12" t="str">
        <f t="shared" si="4"/>
        <v>53206.365</v>
      </c>
      <c r="H12" s="10">
        <f t="shared" si="5"/>
        <v>496.5</v>
      </c>
      <c r="I12" s="62" t="s">
        <v>78</v>
      </c>
      <c r="J12" s="63" t="s">
        <v>79</v>
      </c>
      <c r="K12" s="62">
        <v>496.5</v>
      </c>
      <c r="L12" s="62" t="s">
        <v>80</v>
      </c>
      <c r="M12" s="63" t="s">
        <v>74</v>
      </c>
      <c r="N12" s="63" t="s">
        <v>81</v>
      </c>
      <c r="O12" s="64" t="s">
        <v>82</v>
      </c>
      <c r="P12" s="65" t="s">
        <v>83</v>
      </c>
    </row>
    <row r="13" spans="1:16" ht="12.75" customHeight="1" thickBot="1" x14ac:dyDescent="0.25">
      <c r="A13" s="10" t="str">
        <f t="shared" si="0"/>
        <v>IBVS 5979 </v>
      </c>
      <c r="B13" s="3" t="str">
        <f t="shared" si="1"/>
        <v>I</v>
      </c>
      <c r="C13" s="10">
        <f t="shared" si="2"/>
        <v>54283.413099999998</v>
      </c>
      <c r="D13" s="12" t="str">
        <f t="shared" si="3"/>
        <v>vis</v>
      </c>
      <c r="E13" s="61">
        <f>VLOOKUP(C13,Active!C$21:E$973,3,FALSE)</f>
        <v>915.98839999999836</v>
      </c>
      <c r="F13" s="3" t="s">
        <v>69</v>
      </c>
      <c r="G13" s="12" t="str">
        <f t="shared" si="4"/>
        <v>54283.4131</v>
      </c>
      <c r="H13" s="10">
        <f t="shared" si="5"/>
        <v>1255</v>
      </c>
      <c r="I13" s="62" t="s">
        <v>84</v>
      </c>
      <c r="J13" s="63" t="s">
        <v>85</v>
      </c>
      <c r="K13" s="62">
        <v>1255</v>
      </c>
      <c r="L13" s="62" t="s">
        <v>86</v>
      </c>
      <c r="M13" s="63" t="s">
        <v>74</v>
      </c>
      <c r="N13" s="63" t="s">
        <v>69</v>
      </c>
      <c r="O13" s="64" t="s">
        <v>87</v>
      </c>
      <c r="P13" s="65" t="s">
        <v>88</v>
      </c>
    </row>
    <row r="14" spans="1:16" ht="12.75" customHeight="1" thickBot="1" x14ac:dyDescent="0.25">
      <c r="A14" s="10" t="str">
        <f t="shared" si="0"/>
        <v>IBVS 5979 </v>
      </c>
      <c r="B14" s="3" t="str">
        <f t="shared" si="1"/>
        <v>I</v>
      </c>
      <c r="C14" s="10">
        <f t="shared" si="2"/>
        <v>54290.514999999999</v>
      </c>
      <c r="D14" s="12" t="str">
        <f t="shared" si="3"/>
        <v>vis</v>
      </c>
      <c r="E14" s="61">
        <f>VLOOKUP(C14,Active!C$21:E$973,3,FALSE)</f>
        <v>919.5393499999991</v>
      </c>
      <c r="F14" s="3" t="s">
        <v>69</v>
      </c>
      <c r="G14" s="12" t="str">
        <f t="shared" si="4"/>
        <v>54290.515</v>
      </c>
      <c r="H14" s="10">
        <f t="shared" si="5"/>
        <v>1260</v>
      </c>
      <c r="I14" s="62" t="s">
        <v>89</v>
      </c>
      <c r="J14" s="63" t="s">
        <v>90</v>
      </c>
      <c r="K14" s="62">
        <v>1260</v>
      </c>
      <c r="L14" s="62" t="s">
        <v>91</v>
      </c>
      <c r="M14" s="63" t="s">
        <v>74</v>
      </c>
      <c r="N14" s="63" t="s">
        <v>69</v>
      </c>
      <c r="O14" s="64" t="s">
        <v>87</v>
      </c>
      <c r="P14" s="65" t="s">
        <v>88</v>
      </c>
    </row>
    <row r="15" spans="1:16" ht="12.75" customHeight="1" thickBot="1" x14ac:dyDescent="0.25">
      <c r="A15" s="10" t="str">
        <f t="shared" si="0"/>
        <v>IBVS 5979 </v>
      </c>
      <c r="B15" s="3" t="str">
        <f t="shared" si="1"/>
        <v>I</v>
      </c>
      <c r="C15" s="10">
        <f t="shared" si="2"/>
        <v>54290.517</v>
      </c>
      <c r="D15" s="12" t="str">
        <f t="shared" si="3"/>
        <v>vis</v>
      </c>
      <c r="E15" s="61">
        <f>VLOOKUP(C15,Active!C$21:E$973,3,FALSE)</f>
        <v>919.54034999999931</v>
      </c>
      <c r="F15" s="3" t="s">
        <v>69</v>
      </c>
      <c r="G15" s="12" t="str">
        <f t="shared" si="4"/>
        <v>54290.517</v>
      </c>
      <c r="H15" s="10">
        <f t="shared" si="5"/>
        <v>1260</v>
      </c>
      <c r="I15" s="62" t="s">
        <v>92</v>
      </c>
      <c r="J15" s="63" t="s">
        <v>93</v>
      </c>
      <c r="K15" s="62">
        <v>1260</v>
      </c>
      <c r="L15" s="62" t="s">
        <v>94</v>
      </c>
      <c r="M15" s="63" t="s">
        <v>74</v>
      </c>
      <c r="N15" s="63" t="s">
        <v>69</v>
      </c>
      <c r="O15" s="64" t="s">
        <v>87</v>
      </c>
      <c r="P15" s="65" t="s">
        <v>88</v>
      </c>
    </row>
    <row r="16" spans="1:16" ht="12.75" customHeight="1" thickBot="1" x14ac:dyDescent="0.25">
      <c r="A16" s="10" t="str">
        <f t="shared" si="0"/>
        <v>IBVS 5979 </v>
      </c>
      <c r="B16" s="3" t="str">
        <f t="shared" si="1"/>
        <v>II</v>
      </c>
      <c r="C16" s="10">
        <f t="shared" si="2"/>
        <v>54298.378700000001</v>
      </c>
      <c r="D16" s="12" t="str">
        <f t="shared" si="3"/>
        <v>vis</v>
      </c>
      <c r="E16" s="61">
        <f>VLOOKUP(C16,Active!C$21:E$973,3,FALSE)</f>
        <v>923.47119999999995</v>
      </c>
      <c r="F16" s="3" t="s">
        <v>69</v>
      </c>
      <c r="G16" s="12" t="str">
        <f t="shared" si="4"/>
        <v>54298.3787</v>
      </c>
      <c r="H16" s="10">
        <f t="shared" si="5"/>
        <v>1265.5</v>
      </c>
      <c r="I16" s="62" t="s">
        <v>95</v>
      </c>
      <c r="J16" s="63" t="s">
        <v>96</v>
      </c>
      <c r="K16" s="62">
        <v>1265.5</v>
      </c>
      <c r="L16" s="62" t="s">
        <v>97</v>
      </c>
      <c r="M16" s="63" t="s">
        <v>74</v>
      </c>
      <c r="N16" s="63" t="s">
        <v>69</v>
      </c>
      <c r="O16" s="64" t="s">
        <v>87</v>
      </c>
      <c r="P16" s="65" t="s">
        <v>88</v>
      </c>
    </row>
    <row r="17" spans="1:16" ht="12.75" customHeight="1" thickBot="1" x14ac:dyDescent="0.25">
      <c r="A17" s="10" t="str">
        <f t="shared" si="0"/>
        <v>IBVS 5979 </v>
      </c>
      <c r="B17" s="3" t="str">
        <f t="shared" si="1"/>
        <v>I</v>
      </c>
      <c r="C17" s="10">
        <f t="shared" si="2"/>
        <v>54300.445699999997</v>
      </c>
      <c r="D17" s="12" t="str">
        <f t="shared" si="3"/>
        <v>vis</v>
      </c>
      <c r="E17" s="61">
        <f>VLOOKUP(C17,Active!C$21:E$973,3,FALSE)</f>
        <v>924.50469999999768</v>
      </c>
      <c r="F17" s="3" t="s">
        <v>69</v>
      </c>
      <c r="G17" s="12" t="str">
        <f t="shared" si="4"/>
        <v>54300.4457</v>
      </c>
      <c r="H17" s="10">
        <f t="shared" si="5"/>
        <v>1267</v>
      </c>
      <c r="I17" s="62" t="s">
        <v>98</v>
      </c>
      <c r="J17" s="63" t="s">
        <v>99</v>
      </c>
      <c r="K17" s="62">
        <v>1267</v>
      </c>
      <c r="L17" s="62" t="s">
        <v>100</v>
      </c>
      <c r="M17" s="63" t="s">
        <v>74</v>
      </c>
      <c r="N17" s="63" t="s">
        <v>69</v>
      </c>
      <c r="O17" s="64" t="s">
        <v>87</v>
      </c>
      <c r="P17" s="65" t="s">
        <v>88</v>
      </c>
    </row>
    <row r="18" spans="1:16" ht="12.75" customHeight="1" thickBot="1" x14ac:dyDescent="0.25">
      <c r="A18" s="10" t="str">
        <f t="shared" si="0"/>
        <v>IBVS 5979 </v>
      </c>
      <c r="B18" s="3" t="str">
        <f t="shared" si="1"/>
        <v>I</v>
      </c>
      <c r="C18" s="10">
        <f t="shared" si="2"/>
        <v>54307.542399999998</v>
      </c>
      <c r="D18" s="12" t="str">
        <f t="shared" si="3"/>
        <v>vis</v>
      </c>
      <c r="E18" s="61">
        <f>VLOOKUP(C18,Active!C$21:E$973,3,FALSE)</f>
        <v>928.05304999999862</v>
      </c>
      <c r="F18" s="3" t="s">
        <v>69</v>
      </c>
      <c r="G18" s="12" t="str">
        <f t="shared" si="4"/>
        <v>54307.5424</v>
      </c>
      <c r="H18" s="10">
        <f t="shared" si="5"/>
        <v>1272</v>
      </c>
      <c r="I18" s="62" t="s">
        <v>101</v>
      </c>
      <c r="J18" s="63" t="s">
        <v>102</v>
      </c>
      <c r="K18" s="62">
        <v>1272</v>
      </c>
      <c r="L18" s="62" t="s">
        <v>103</v>
      </c>
      <c r="M18" s="63" t="s">
        <v>74</v>
      </c>
      <c r="N18" s="63" t="s">
        <v>69</v>
      </c>
      <c r="O18" s="64" t="s">
        <v>87</v>
      </c>
      <c r="P18" s="65" t="s">
        <v>88</v>
      </c>
    </row>
    <row r="19" spans="1:16" ht="12.75" customHeight="1" thickBot="1" x14ac:dyDescent="0.25">
      <c r="A19" s="10" t="str">
        <f t="shared" si="0"/>
        <v>IBVS 5979 </v>
      </c>
      <c r="B19" s="3" t="str">
        <f t="shared" si="1"/>
        <v>I</v>
      </c>
      <c r="C19" s="10">
        <f t="shared" si="2"/>
        <v>54314.520400000001</v>
      </c>
      <c r="D19" s="12" t="str">
        <f t="shared" si="3"/>
        <v>vis</v>
      </c>
      <c r="E19" s="61">
        <f>VLOOKUP(C19,Active!C$21:E$973,3,FALSE)</f>
        <v>931.54205000000002</v>
      </c>
      <c r="F19" s="3" t="s">
        <v>69</v>
      </c>
      <c r="G19" s="12" t="str">
        <f t="shared" si="4"/>
        <v>54314.5204</v>
      </c>
      <c r="H19" s="10">
        <f t="shared" si="5"/>
        <v>1277</v>
      </c>
      <c r="I19" s="62" t="s">
        <v>104</v>
      </c>
      <c r="J19" s="63" t="s">
        <v>105</v>
      </c>
      <c r="K19" s="62">
        <v>1277</v>
      </c>
      <c r="L19" s="62" t="s">
        <v>106</v>
      </c>
      <c r="M19" s="63" t="s">
        <v>74</v>
      </c>
      <c r="N19" s="63" t="s">
        <v>69</v>
      </c>
      <c r="O19" s="64" t="s">
        <v>87</v>
      </c>
      <c r="P19" s="65" t="s">
        <v>88</v>
      </c>
    </row>
    <row r="20" spans="1:16" ht="12.75" customHeight="1" thickBot="1" x14ac:dyDescent="0.25">
      <c r="A20" s="10" t="str">
        <f t="shared" si="0"/>
        <v>IBVS 5979 </v>
      </c>
      <c r="B20" s="3" t="str">
        <f t="shared" si="1"/>
        <v>II</v>
      </c>
      <c r="C20" s="10">
        <f t="shared" si="2"/>
        <v>54315.521999999997</v>
      </c>
      <c r="D20" s="12" t="str">
        <f t="shared" si="3"/>
        <v>vis</v>
      </c>
      <c r="E20" s="61">
        <f>VLOOKUP(C20,Active!C$21:E$973,3,FALSE)</f>
        <v>932.042849999998</v>
      </c>
      <c r="F20" s="3" t="s">
        <v>69</v>
      </c>
      <c r="G20" s="12" t="str">
        <f t="shared" si="4"/>
        <v>54315.522</v>
      </c>
      <c r="H20" s="10">
        <f t="shared" si="5"/>
        <v>1277.5</v>
      </c>
      <c r="I20" s="62" t="s">
        <v>107</v>
      </c>
      <c r="J20" s="63" t="s">
        <v>108</v>
      </c>
      <c r="K20" s="62">
        <v>1277.5</v>
      </c>
      <c r="L20" s="62" t="s">
        <v>109</v>
      </c>
      <c r="M20" s="63" t="s">
        <v>74</v>
      </c>
      <c r="N20" s="63" t="s">
        <v>69</v>
      </c>
      <c r="O20" s="64" t="s">
        <v>87</v>
      </c>
      <c r="P20" s="65" t="s">
        <v>88</v>
      </c>
    </row>
    <row r="21" spans="1:16" ht="12.75" customHeight="1" thickBot="1" x14ac:dyDescent="0.25">
      <c r="A21" s="10" t="str">
        <f t="shared" si="0"/>
        <v>IBVS 5979 </v>
      </c>
      <c r="B21" s="3" t="str">
        <f t="shared" si="1"/>
        <v>II</v>
      </c>
      <c r="C21" s="10">
        <f t="shared" si="2"/>
        <v>54332.457000000002</v>
      </c>
      <c r="D21" s="12" t="str">
        <f t="shared" si="3"/>
        <v>vis</v>
      </c>
      <c r="E21" s="61">
        <f>VLOOKUP(C21,Active!C$21:E$973,3,FALSE)</f>
        <v>940.51035000000047</v>
      </c>
      <c r="F21" s="3" t="s">
        <v>69</v>
      </c>
      <c r="G21" s="12" t="str">
        <f t="shared" si="4"/>
        <v>54332.457</v>
      </c>
      <c r="H21" s="10">
        <f t="shared" si="5"/>
        <v>1289.5</v>
      </c>
      <c r="I21" s="62" t="s">
        <v>110</v>
      </c>
      <c r="J21" s="63" t="s">
        <v>111</v>
      </c>
      <c r="K21" s="62">
        <v>1289.5</v>
      </c>
      <c r="L21" s="62" t="s">
        <v>112</v>
      </c>
      <c r="M21" s="63" t="s">
        <v>74</v>
      </c>
      <c r="N21" s="63" t="s">
        <v>69</v>
      </c>
      <c r="O21" s="64" t="s">
        <v>87</v>
      </c>
      <c r="P21" s="65" t="s">
        <v>88</v>
      </c>
    </row>
    <row r="22" spans="1:16" ht="12.75" customHeight="1" thickBot="1" x14ac:dyDescent="0.25">
      <c r="A22" s="10" t="str">
        <f t="shared" si="0"/>
        <v>IBVS 5979 </v>
      </c>
      <c r="B22" s="3" t="str">
        <f t="shared" si="1"/>
        <v>I</v>
      </c>
      <c r="C22" s="10">
        <f t="shared" si="2"/>
        <v>54334.523000000001</v>
      </c>
      <c r="D22" s="12" t="str">
        <f t="shared" si="3"/>
        <v>vis</v>
      </c>
      <c r="E22" s="61">
        <f>VLOOKUP(C22,Active!C$21:E$973,3,FALSE)</f>
        <v>941.54334999999992</v>
      </c>
      <c r="F22" s="3" t="s">
        <v>69</v>
      </c>
      <c r="G22" s="12" t="str">
        <f t="shared" si="4"/>
        <v>54334.523</v>
      </c>
      <c r="H22" s="10">
        <f t="shared" si="5"/>
        <v>1291</v>
      </c>
      <c r="I22" s="62" t="s">
        <v>113</v>
      </c>
      <c r="J22" s="63" t="s">
        <v>114</v>
      </c>
      <c r="K22" s="62">
        <v>1291</v>
      </c>
      <c r="L22" s="62" t="s">
        <v>115</v>
      </c>
      <c r="M22" s="63" t="s">
        <v>74</v>
      </c>
      <c r="N22" s="63" t="s">
        <v>69</v>
      </c>
      <c r="O22" s="64" t="s">
        <v>87</v>
      </c>
      <c r="P22" s="65" t="s">
        <v>88</v>
      </c>
    </row>
    <row r="23" spans="1:16" ht="12.75" customHeight="1" thickBot="1" x14ac:dyDescent="0.25">
      <c r="A23" s="10" t="str">
        <f t="shared" si="0"/>
        <v>IBVS 5979 </v>
      </c>
      <c r="B23" s="3" t="str">
        <f t="shared" si="1"/>
        <v>I</v>
      </c>
      <c r="C23" s="10">
        <f t="shared" si="2"/>
        <v>54347.308400000002</v>
      </c>
      <c r="D23" s="12" t="str">
        <f t="shared" si="3"/>
        <v>vis</v>
      </c>
      <c r="E23" s="61">
        <f>VLOOKUP(C23,Active!C$21:E$973,3,FALSE)</f>
        <v>947.93605000000025</v>
      </c>
      <c r="F23" s="3" t="s">
        <v>69</v>
      </c>
      <c r="G23" s="12" t="str">
        <f t="shared" si="4"/>
        <v>54347.3084</v>
      </c>
      <c r="H23" s="10">
        <f t="shared" si="5"/>
        <v>1300</v>
      </c>
      <c r="I23" s="62" t="s">
        <v>116</v>
      </c>
      <c r="J23" s="63" t="s">
        <v>117</v>
      </c>
      <c r="K23" s="62">
        <v>1300</v>
      </c>
      <c r="L23" s="62" t="s">
        <v>118</v>
      </c>
      <c r="M23" s="63" t="s">
        <v>74</v>
      </c>
      <c r="N23" s="63" t="s">
        <v>69</v>
      </c>
      <c r="O23" s="64" t="s">
        <v>87</v>
      </c>
      <c r="P23" s="65" t="s">
        <v>88</v>
      </c>
    </row>
    <row r="24" spans="1:16" ht="12.75" customHeight="1" thickBot="1" x14ac:dyDescent="0.25">
      <c r="A24" s="10" t="str">
        <f t="shared" si="0"/>
        <v>IBVS 5979 </v>
      </c>
      <c r="B24" s="3" t="str">
        <f t="shared" si="1"/>
        <v>I</v>
      </c>
      <c r="C24" s="10">
        <f t="shared" si="2"/>
        <v>54360.352400000003</v>
      </c>
      <c r="D24" s="12" t="str">
        <f t="shared" si="3"/>
        <v>vis</v>
      </c>
      <c r="E24" s="61">
        <f>VLOOKUP(C24,Active!C$21:E$973,3,FALSE)</f>
        <v>954.45805000000109</v>
      </c>
      <c r="F24" s="3" t="s">
        <v>69</v>
      </c>
      <c r="G24" s="12" t="str">
        <f t="shared" si="4"/>
        <v>54360.3524</v>
      </c>
      <c r="H24" s="10">
        <f t="shared" si="5"/>
        <v>1309</v>
      </c>
      <c r="I24" s="62" t="s">
        <v>119</v>
      </c>
      <c r="J24" s="63" t="s">
        <v>120</v>
      </c>
      <c r="K24" s="62">
        <v>1309</v>
      </c>
      <c r="L24" s="62" t="s">
        <v>121</v>
      </c>
      <c r="M24" s="63" t="s">
        <v>74</v>
      </c>
      <c r="N24" s="63" t="s">
        <v>69</v>
      </c>
      <c r="O24" s="64" t="s">
        <v>87</v>
      </c>
      <c r="P24" s="65" t="s">
        <v>88</v>
      </c>
    </row>
    <row r="25" spans="1:16" ht="12.75" customHeight="1" thickBot="1" x14ac:dyDescent="0.25">
      <c r="A25" s="10" t="str">
        <f t="shared" si="0"/>
        <v>IBVS 5979 </v>
      </c>
      <c r="B25" s="3" t="str">
        <f t="shared" si="1"/>
        <v>II</v>
      </c>
      <c r="C25" s="10">
        <f t="shared" si="2"/>
        <v>54361.357000000004</v>
      </c>
      <c r="D25" s="12" t="str">
        <f t="shared" si="3"/>
        <v>vis</v>
      </c>
      <c r="E25" s="61">
        <f>VLOOKUP(C25,Active!C$21:E$973,3,FALSE)</f>
        <v>954.9603500000012</v>
      </c>
      <c r="F25" s="3" t="s">
        <v>69</v>
      </c>
      <c r="G25" s="12" t="str">
        <f t="shared" si="4"/>
        <v>54361.357</v>
      </c>
      <c r="H25" s="10">
        <f t="shared" si="5"/>
        <v>1309.5</v>
      </c>
      <c r="I25" s="62" t="s">
        <v>122</v>
      </c>
      <c r="J25" s="63" t="s">
        <v>123</v>
      </c>
      <c r="K25" s="62">
        <v>1309.5</v>
      </c>
      <c r="L25" s="62" t="s">
        <v>124</v>
      </c>
      <c r="M25" s="63" t="s">
        <v>74</v>
      </c>
      <c r="N25" s="63" t="s">
        <v>69</v>
      </c>
      <c r="O25" s="64" t="s">
        <v>87</v>
      </c>
      <c r="P25" s="65" t="s">
        <v>88</v>
      </c>
    </row>
    <row r="26" spans="1:16" ht="12.75" customHeight="1" thickBot="1" x14ac:dyDescent="0.25">
      <c r="A26" s="10" t="str">
        <f t="shared" si="0"/>
        <v>IBVS 5979 </v>
      </c>
      <c r="B26" s="3" t="str">
        <f t="shared" si="1"/>
        <v>II</v>
      </c>
      <c r="C26" s="10">
        <f t="shared" si="2"/>
        <v>54364.3439</v>
      </c>
      <c r="D26" s="12" t="str">
        <f t="shared" si="3"/>
        <v>vis</v>
      </c>
      <c r="E26" s="61">
        <f>VLOOKUP(C26,Active!C$21:E$973,3,FALSE)</f>
        <v>956.45379999999932</v>
      </c>
      <c r="F26" s="3" t="s">
        <v>69</v>
      </c>
      <c r="G26" s="12" t="str">
        <f t="shared" si="4"/>
        <v>54364.3439</v>
      </c>
      <c r="H26" s="10">
        <f t="shared" si="5"/>
        <v>1311.5</v>
      </c>
      <c r="I26" s="62" t="s">
        <v>125</v>
      </c>
      <c r="J26" s="63" t="s">
        <v>126</v>
      </c>
      <c r="K26" s="62">
        <v>1311.5</v>
      </c>
      <c r="L26" s="62" t="s">
        <v>127</v>
      </c>
      <c r="M26" s="63" t="s">
        <v>74</v>
      </c>
      <c r="N26" s="63" t="s">
        <v>69</v>
      </c>
      <c r="O26" s="64" t="s">
        <v>87</v>
      </c>
      <c r="P26" s="65" t="s">
        <v>88</v>
      </c>
    </row>
    <row r="27" spans="1:16" ht="12.75" customHeight="1" thickBot="1" x14ac:dyDescent="0.25">
      <c r="A27" s="10" t="str">
        <f t="shared" si="0"/>
        <v>IBVS 5979 </v>
      </c>
      <c r="B27" s="3" t="str">
        <f t="shared" si="1"/>
        <v>II</v>
      </c>
      <c r="C27" s="10">
        <f t="shared" si="2"/>
        <v>54374.282899999998</v>
      </c>
      <c r="D27" s="12" t="str">
        <f t="shared" si="3"/>
        <v>vis</v>
      </c>
      <c r="E27" s="61">
        <f>VLOOKUP(C27,Active!C$21:E$973,3,FALSE)</f>
        <v>961.42329999999856</v>
      </c>
      <c r="F27" s="3" t="s">
        <v>69</v>
      </c>
      <c r="G27" s="12" t="str">
        <f t="shared" si="4"/>
        <v>54374.2829</v>
      </c>
      <c r="H27" s="10">
        <f t="shared" si="5"/>
        <v>1318.5</v>
      </c>
      <c r="I27" s="62" t="s">
        <v>128</v>
      </c>
      <c r="J27" s="63" t="s">
        <v>129</v>
      </c>
      <c r="K27" s="62">
        <v>1318.5</v>
      </c>
      <c r="L27" s="62" t="s">
        <v>130</v>
      </c>
      <c r="M27" s="63" t="s">
        <v>74</v>
      </c>
      <c r="N27" s="63" t="s">
        <v>69</v>
      </c>
      <c r="O27" s="64" t="s">
        <v>87</v>
      </c>
      <c r="P27" s="65" t="s">
        <v>88</v>
      </c>
    </row>
    <row r="28" spans="1:16" ht="12.75" customHeight="1" thickBot="1" x14ac:dyDescent="0.25">
      <c r="A28" s="10" t="str">
        <f t="shared" si="0"/>
        <v>IBVS 5979 </v>
      </c>
      <c r="B28" s="3" t="str">
        <f t="shared" si="1"/>
        <v>I</v>
      </c>
      <c r="C28" s="10">
        <f t="shared" si="2"/>
        <v>54383.272900000004</v>
      </c>
      <c r="D28" s="12" t="str">
        <f t="shared" si="3"/>
        <v>vis</v>
      </c>
      <c r="E28" s="61">
        <f>VLOOKUP(C28,Active!C$21:E$973,3,FALSE)</f>
        <v>965.91830000000118</v>
      </c>
      <c r="F28" s="3" t="s">
        <v>69</v>
      </c>
      <c r="G28" s="12" t="str">
        <f t="shared" si="4"/>
        <v>54383.2729</v>
      </c>
      <c r="H28" s="10">
        <f t="shared" si="5"/>
        <v>1325</v>
      </c>
      <c r="I28" s="62" t="s">
        <v>131</v>
      </c>
      <c r="J28" s="63" t="s">
        <v>132</v>
      </c>
      <c r="K28" s="62">
        <v>1325</v>
      </c>
      <c r="L28" s="62" t="s">
        <v>133</v>
      </c>
      <c r="M28" s="63" t="s">
        <v>74</v>
      </c>
      <c r="N28" s="63" t="s">
        <v>69</v>
      </c>
      <c r="O28" s="64" t="s">
        <v>87</v>
      </c>
      <c r="P28" s="65" t="s">
        <v>88</v>
      </c>
    </row>
    <row r="29" spans="1:16" ht="12.75" customHeight="1" thickBot="1" x14ac:dyDescent="0.25">
      <c r="A29" s="10" t="str">
        <f t="shared" si="0"/>
        <v>IBVS 5979 </v>
      </c>
      <c r="B29" s="3" t="str">
        <f t="shared" si="1"/>
        <v>I</v>
      </c>
      <c r="C29" s="10">
        <f t="shared" si="2"/>
        <v>54610.349399999999</v>
      </c>
      <c r="D29" s="12" t="str">
        <f t="shared" si="3"/>
        <v>vis</v>
      </c>
      <c r="E29" s="61">
        <f>VLOOKUP(C29,Active!C$21:E$973,3,FALSE)</f>
        <v>1079.456549999999</v>
      </c>
      <c r="F29" s="3" t="s">
        <v>69</v>
      </c>
      <c r="G29" s="12" t="str">
        <f t="shared" si="4"/>
        <v>54610.3494</v>
      </c>
      <c r="H29" s="10">
        <f t="shared" si="5"/>
        <v>1485</v>
      </c>
      <c r="I29" s="62" t="s">
        <v>134</v>
      </c>
      <c r="J29" s="63" t="s">
        <v>135</v>
      </c>
      <c r="K29" s="62">
        <v>1485</v>
      </c>
      <c r="L29" s="62" t="s">
        <v>136</v>
      </c>
      <c r="M29" s="63" t="s">
        <v>74</v>
      </c>
      <c r="N29" s="63" t="s">
        <v>137</v>
      </c>
      <c r="O29" s="64" t="s">
        <v>87</v>
      </c>
      <c r="P29" s="65" t="s">
        <v>88</v>
      </c>
    </row>
    <row r="30" spans="1:16" ht="12.75" customHeight="1" thickBot="1" x14ac:dyDescent="0.25">
      <c r="A30" s="10" t="str">
        <f t="shared" si="0"/>
        <v>IBVS 5979 </v>
      </c>
      <c r="B30" s="3" t="str">
        <f t="shared" si="1"/>
        <v>I</v>
      </c>
      <c r="C30" s="10">
        <f t="shared" si="2"/>
        <v>54618.516000000003</v>
      </c>
      <c r="D30" s="12" t="str">
        <f t="shared" si="3"/>
        <v>vis</v>
      </c>
      <c r="E30" s="61">
        <f>VLOOKUP(C30,Active!C$21:E$973,3,FALSE)</f>
        <v>1083.539850000001</v>
      </c>
      <c r="F30" s="3" t="s">
        <v>69</v>
      </c>
      <c r="G30" s="12" t="str">
        <f t="shared" si="4"/>
        <v>54618.516</v>
      </c>
      <c r="H30" s="10">
        <f t="shared" si="5"/>
        <v>1491</v>
      </c>
      <c r="I30" s="62" t="s">
        <v>138</v>
      </c>
      <c r="J30" s="63" t="s">
        <v>139</v>
      </c>
      <c r="K30" s="62">
        <v>1491</v>
      </c>
      <c r="L30" s="62" t="s">
        <v>140</v>
      </c>
      <c r="M30" s="63" t="s">
        <v>74</v>
      </c>
      <c r="N30" s="63" t="s">
        <v>137</v>
      </c>
      <c r="O30" s="64" t="s">
        <v>87</v>
      </c>
      <c r="P30" s="65" t="s">
        <v>88</v>
      </c>
    </row>
    <row r="31" spans="1:16" ht="12.75" customHeight="1" thickBot="1" x14ac:dyDescent="0.25">
      <c r="A31" s="10" t="str">
        <f t="shared" si="0"/>
        <v>IBVS 5979 </v>
      </c>
      <c r="B31" s="3" t="str">
        <f t="shared" si="1"/>
        <v>I</v>
      </c>
      <c r="C31" s="10">
        <f t="shared" si="2"/>
        <v>54650.549800000001</v>
      </c>
      <c r="D31" s="12" t="str">
        <f t="shared" si="3"/>
        <v>vis</v>
      </c>
      <c r="E31" s="61">
        <f>VLOOKUP(C31,Active!C$21:E$973,3,FALSE)</f>
        <v>1099.5567499999997</v>
      </c>
      <c r="F31" s="3" t="s">
        <v>69</v>
      </c>
      <c r="G31" s="12" t="str">
        <f t="shared" si="4"/>
        <v>54650.5498</v>
      </c>
      <c r="H31" s="10">
        <f t="shared" si="5"/>
        <v>1513</v>
      </c>
      <c r="I31" s="62" t="s">
        <v>141</v>
      </c>
      <c r="J31" s="63" t="s">
        <v>142</v>
      </c>
      <c r="K31" s="62">
        <v>1513</v>
      </c>
      <c r="L31" s="62" t="s">
        <v>143</v>
      </c>
      <c r="M31" s="63" t="s">
        <v>74</v>
      </c>
      <c r="N31" s="63" t="s">
        <v>137</v>
      </c>
      <c r="O31" s="64" t="s">
        <v>87</v>
      </c>
      <c r="P31" s="65" t="s">
        <v>88</v>
      </c>
    </row>
    <row r="32" spans="1:16" ht="12.75" customHeight="1" thickBot="1" x14ac:dyDescent="0.25">
      <c r="A32" s="10" t="str">
        <f t="shared" si="0"/>
        <v>IBVS 5979 </v>
      </c>
      <c r="B32" s="3" t="str">
        <f t="shared" si="1"/>
        <v>I</v>
      </c>
      <c r="C32" s="10">
        <f t="shared" si="2"/>
        <v>54653.388599999998</v>
      </c>
      <c r="D32" s="12" t="str">
        <f t="shared" si="3"/>
        <v>vis</v>
      </c>
      <c r="E32" s="61">
        <f>VLOOKUP(C32,Active!C$21:E$973,3,FALSE)</f>
        <v>1100.9761499999986</v>
      </c>
      <c r="F32" s="3" t="s">
        <v>69</v>
      </c>
      <c r="G32" s="12" t="str">
        <f t="shared" si="4"/>
        <v>54653.3886</v>
      </c>
      <c r="H32" s="10">
        <f t="shared" si="5"/>
        <v>1515</v>
      </c>
      <c r="I32" s="62" t="s">
        <v>144</v>
      </c>
      <c r="J32" s="63" t="s">
        <v>145</v>
      </c>
      <c r="K32" s="62">
        <v>1515</v>
      </c>
      <c r="L32" s="62" t="s">
        <v>146</v>
      </c>
      <c r="M32" s="63" t="s">
        <v>74</v>
      </c>
      <c r="N32" s="63" t="s">
        <v>137</v>
      </c>
      <c r="O32" s="64" t="s">
        <v>87</v>
      </c>
      <c r="P32" s="65" t="s">
        <v>88</v>
      </c>
    </row>
    <row r="33" spans="1:16" ht="12.75" customHeight="1" thickBot="1" x14ac:dyDescent="0.25">
      <c r="A33" s="10" t="str">
        <f t="shared" si="0"/>
        <v>IBVS 5979 </v>
      </c>
      <c r="B33" s="3" t="str">
        <f t="shared" si="1"/>
        <v>I</v>
      </c>
      <c r="C33" s="10">
        <f t="shared" si="2"/>
        <v>54699.477700000003</v>
      </c>
      <c r="D33" s="12" t="str">
        <f t="shared" si="3"/>
        <v>vis</v>
      </c>
      <c r="E33" s="61">
        <f>VLOOKUP(C33,Active!C$21:E$973,3,FALSE)</f>
        <v>1124.0207000000009</v>
      </c>
      <c r="F33" s="3" t="s">
        <v>69</v>
      </c>
      <c r="G33" s="12" t="str">
        <f t="shared" si="4"/>
        <v>54699.4777</v>
      </c>
      <c r="H33" s="10">
        <f t="shared" si="5"/>
        <v>1548</v>
      </c>
      <c r="I33" s="62" t="s">
        <v>147</v>
      </c>
      <c r="J33" s="63" t="s">
        <v>148</v>
      </c>
      <c r="K33" s="62">
        <v>1548</v>
      </c>
      <c r="L33" s="62" t="s">
        <v>149</v>
      </c>
      <c r="M33" s="63" t="s">
        <v>74</v>
      </c>
      <c r="N33" s="63" t="s">
        <v>137</v>
      </c>
      <c r="O33" s="64" t="s">
        <v>87</v>
      </c>
      <c r="P33" s="65" t="s">
        <v>88</v>
      </c>
    </row>
    <row r="34" spans="1:16" ht="12.75" customHeight="1" thickBot="1" x14ac:dyDescent="0.25">
      <c r="A34" s="10" t="str">
        <f t="shared" si="0"/>
        <v>IBVS 5979 </v>
      </c>
      <c r="B34" s="3" t="str">
        <f t="shared" si="1"/>
        <v>II</v>
      </c>
      <c r="C34" s="10">
        <f t="shared" si="2"/>
        <v>54713.4349</v>
      </c>
      <c r="D34" s="12" t="str">
        <f t="shared" si="3"/>
        <v>vis</v>
      </c>
      <c r="E34" s="61">
        <f>VLOOKUP(C34,Active!C$21:E$973,3,FALSE)</f>
        <v>1130.9992999999995</v>
      </c>
      <c r="F34" s="3" t="s">
        <v>69</v>
      </c>
      <c r="G34" s="12" t="str">
        <f t="shared" si="4"/>
        <v>54713.4349</v>
      </c>
      <c r="H34" s="10">
        <f t="shared" si="5"/>
        <v>1557.5</v>
      </c>
      <c r="I34" s="62" t="s">
        <v>150</v>
      </c>
      <c r="J34" s="63" t="s">
        <v>151</v>
      </c>
      <c r="K34" s="62">
        <v>1557.5</v>
      </c>
      <c r="L34" s="62" t="s">
        <v>152</v>
      </c>
      <c r="M34" s="63" t="s">
        <v>74</v>
      </c>
      <c r="N34" s="63" t="s">
        <v>137</v>
      </c>
      <c r="O34" s="64" t="s">
        <v>87</v>
      </c>
      <c r="P34" s="65" t="s">
        <v>88</v>
      </c>
    </row>
    <row r="35" spans="1:16" ht="12.75" customHeight="1" thickBot="1" x14ac:dyDescent="0.25">
      <c r="A35" s="10" t="str">
        <f t="shared" si="0"/>
        <v>IBVS 6007 </v>
      </c>
      <c r="B35" s="3" t="str">
        <f t="shared" si="1"/>
        <v>I</v>
      </c>
      <c r="C35" s="10">
        <f t="shared" si="2"/>
        <v>55313.402609999997</v>
      </c>
      <c r="D35" s="12" t="str">
        <f t="shared" si="3"/>
        <v>vis</v>
      </c>
      <c r="E35" s="61">
        <f>VLOOKUP(C35,Active!C$21:E$973,3,FALSE)</f>
        <v>1430.9831549999981</v>
      </c>
      <c r="F35" s="3" t="s">
        <v>69</v>
      </c>
      <c r="G35" s="12" t="str">
        <f t="shared" si="4"/>
        <v>55313.40261</v>
      </c>
      <c r="H35" s="10">
        <f t="shared" si="5"/>
        <v>1980</v>
      </c>
      <c r="I35" s="62" t="s">
        <v>153</v>
      </c>
      <c r="J35" s="63" t="s">
        <v>154</v>
      </c>
      <c r="K35" s="62">
        <v>1980</v>
      </c>
      <c r="L35" s="62" t="s">
        <v>155</v>
      </c>
      <c r="M35" s="63" t="s">
        <v>74</v>
      </c>
      <c r="N35" s="63" t="s">
        <v>75</v>
      </c>
      <c r="O35" s="64" t="s">
        <v>156</v>
      </c>
      <c r="P35" s="65" t="s">
        <v>157</v>
      </c>
    </row>
    <row r="36" spans="1:16" ht="12.75" customHeight="1" thickBot="1" x14ac:dyDescent="0.25">
      <c r="A36" s="10" t="str">
        <f t="shared" si="0"/>
        <v>IBVS 6007 </v>
      </c>
      <c r="B36" s="3" t="str">
        <f t="shared" si="1"/>
        <v>I</v>
      </c>
      <c r="C36" s="10">
        <f t="shared" si="2"/>
        <v>55314.482739999999</v>
      </c>
      <c r="D36" s="12" t="str">
        <f t="shared" si="3"/>
        <v>vis</v>
      </c>
      <c r="E36" s="61">
        <f>VLOOKUP(C36,Active!C$21:E$973,3,FALSE)</f>
        <v>1431.5232199999991</v>
      </c>
      <c r="F36" s="3" t="s">
        <v>69</v>
      </c>
      <c r="G36" s="12" t="str">
        <f t="shared" si="4"/>
        <v>55314.48274</v>
      </c>
      <c r="H36" s="10">
        <f t="shared" si="5"/>
        <v>1981</v>
      </c>
      <c r="I36" s="62" t="s">
        <v>158</v>
      </c>
      <c r="J36" s="63" t="s">
        <v>159</v>
      </c>
      <c r="K36" s="62">
        <v>1981</v>
      </c>
      <c r="L36" s="62" t="s">
        <v>160</v>
      </c>
      <c r="M36" s="63" t="s">
        <v>74</v>
      </c>
      <c r="N36" s="63" t="s">
        <v>42</v>
      </c>
      <c r="O36" s="64" t="s">
        <v>156</v>
      </c>
      <c r="P36" s="65" t="s">
        <v>157</v>
      </c>
    </row>
    <row r="37" spans="1:16" ht="12.75" customHeight="1" thickBot="1" x14ac:dyDescent="0.25">
      <c r="A37" s="10" t="str">
        <f t="shared" si="0"/>
        <v>IBVS 6007 </v>
      </c>
      <c r="B37" s="3" t="str">
        <f t="shared" si="1"/>
        <v>II</v>
      </c>
      <c r="C37" s="10">
        <f t="shared" si="2"/>
        <v>55315.48964</v>
      </c>
      <c r="D37" s="12" t="str">
        <f t="shared" si="3"/>
        <v>vis</v>
      </c>
      <c r="E37" s="61">
        <f>VLOOKUP(C37,Active!C$21:E$973,3,FALSE)</f>
        <v>1432.0266699999993</v>
      </c>
      <c r="F37" s="3" t="s">
        <v>69</v>
      </c>
      <c r="G37" s="12" t="str">
        <f t="shared" si="4"/>
        <v>55315.48964</v>
      </c>
      <c r="H37" s="10">
        <f t="shared" si="5"/>
        <v>1981.5</v>
      </c>
      <c r="I37" s="62" t="s">
        <v>161</v>
      </c>
      <c r="J37" s="63" t="s">
        <v>162</v>
      </c>
      <c r="K37" s="62">
        <v>1981.5</v>
      </c>
      <c r="L37" s="62" t="s">
        <v>163</v>
      </c>
      <c r="M37" s="63" t="s">
        <v>74</v>
      </c>
      <c r="N37" s="63" t="s">
        <v>42</v>
      </c>
      <c r="O37" s="64" t="s">
        <v>156</v>
      </c>
      <c r="P37" s="65" t="s">
        <v>157</v>
      </c>
    </row>
    <row r="38" spans="1:16" ht="12.75" customHeight="1" thickBot="1" x14ac:dyDescent="0.25">
      <c r="A38" s="10" t="str">
        <f t="shared" si="0"/>
        <v>IBVS 6007 </v>
      </c>
      <c r="B38" s="3" t="str">
        <f t="shared" si="1"/>
        <v>I</v>
      </c>
      <c r="C38" s="10">
        <f t="shared" si="2"/>
        <v>55375.408060000002</v>
      </c>
      <c r="D38" s="12" t="str">
        <f t="shared" si="3"/>
        <v>vis</v>
      </c>
      <c r="E38" s="61">
        <f>VLOOKUP(C38,Active!C$21:E$973,3,FALSE)</f>
        <v>1461.9858800000002</v>
      </c>
      <c r="F38" s="3" t="s">
        <v>69</v>
      </c>
      <c r="G38" s="12" t="str">
        <f t="shared" si="4"/>
        <v>55375.40806</v>
      </c>
      <c r="H38" s="10">
        <f t="shared" si="5"/>
        <v>2024</v>
      </c>
      <c r="I38" s="62" t="s">
        <v>164</v>
      </c>
      <c r="J38" s="63" t="s">
        <v>165</v>
      </c>
      <c r="K38" s="62">
        <v>2024</v>
      </c>
      <c r="L38" s="62" t="s">
        <v>166</v>
      </c>
      <c r="M38" s="63" t="s">
        <v>74</v>
      </c>
      <c r="N38" s="63" t="s">
        <v>42</v>
      </c>
      <c r="O38" s="64" t="s">
        <v>156</v>
      </c>
      <c r="P38" s="65" t="s">
        <v>157</v>
      </c>
    </row>
    <row r="39" spans="1:16" ht="12.75" customHeight="1" thickBot="1" x14ac:dyDescent="0.25">
      <c r="A39" s="10" t="str">
        <f t="shared" si="0"/>
        <v>IBVS 6007 </v>
      </c>
      <c r="B39" s="3" t="str">
        <f t="shared" si="1"/>
        <v>II</v>
      </c>
      <c r="C39" s="10">
        <f t="shared" si="2"/>
        <v>55389.483809999998</v>
      </c>
      <c r="D39" s="12" t="str">
        <f t="shared" si="3"/>
        <v>vis</v>
      </c>
      <c r="E39" s="61">
        <f>VLOOKUP(C39,Active!C$21:E$973,3,FALSE)</f>
        <v>1469.0237549999983</v>
      </c>
      <c r="F39" s="3" t="s">
        <v>69</v>
      </c>
      <c r="G39" s="12" t="str">
        <f t="shared" si="4"/>
        <v>55389.48381</v>
      </c>
      <c r="H39" s="10">
        <f t="shared" si="5"/>
        <v>2033.5</v>
      </c>
      <c r="I39" s="62" t="s">
        <v>167</v>
      </c>
      <c r="J39" s="63" t="s">
        <v>168</v>
      </c>
      <c r="K39" s="62">
        <v>2033.5</v>
      </c>
      <c r="L39" s="62" t="s">
        <v>169</v>
      </c>
      <c r="M39" s="63" t="s">
        <v>74</v>
      </c>
      <c r="N39" s="63" t="s">
        <v>42</v>
      </c>
      <c r="O39" s="64" t="s">
        <v>156</v>
      </c>
      <c r="P39" s="65" t="s">
        <v>157</v>
      </c>
    </row>
    <row r="40" spans="1:16" ht="12.75" customHeight="1" thickBot="1" x14ac:dyDescent="0.25">
      <c r="A40" s="10" t="str">
        <f t="shared" si="0"/>
        <v>OEJV 0137 </v>
      </c>
      <c r="B40" s="3" t="str">
        <f t="shared" si="1"/>
        <v>II</v>
      </c>
      <c r="C40" s="10">
        <f t="shared" si="2"/>
        <v>55392.44298</v>
      </c>
      <c r="D40" s="12" t="str">
        <f t="shared" si="3"/>
        <v>vis</v>
      </c>
      <c r="E40" s="61">
        <f>VLOOKUP(C40,Active!C$21:E$973,3,FALSE)</f>
        <v>1470.5033399999993</v>
      </c>
      <c r="F40" s="3" t="s">
        <v>69</v>
      </c>
      <c r="G40" s="12" t="str">
        <f t="shared" si="4"/>
        <v>55392.44298</v>
      </c>
      <c r="H40" s="10">
        <f t="shared" si="5"/>
        <v>2035.5</v>
      </c>
      <c r="I40" s="62" t="s">
        <v>170</v>
      </c>
      <c r="J40" s="63" t="s">
        <v>171</v>
      </c>
      <c r="K40" s="62">
        <v>2035.5</v>
      </c>
      <c r="L40" s="62" t="s">
        <v>172</v>
      </c>
      <c r="M40" s="63" t="s">
        <v>74</v>
      </c>
      <c r="N40" s="63" t="s">
        <v>75</v>
      </c>
      <c r="O40" s="64" t="s">
        <v>173</v>
      </c>
      <c r="P40" s="65" t="s">
        <v>174</v>
      </c>
    </row>
    <row r="41" spans="1:16" ht="12.75" customHeight="1" thickBot="1" x14ac:dyDescent="0.25">
      <c r="A41" s="10" t="str">
        <f t="shared" si="0"/>
        <v>OEJV 0137 </v>
      </c>
      <c r="B41" s="3" t="str">
        <f t="shared" si="1"/>
        <v>II</v>
      </c>
      <c r="C41" s="10">
        <f t="shared" si="2"/>
        <v>55392.444280000003</v>
      </c>
      <c r="D41" s="12" t="str">
        <f t="shared" si="3"/>
        <v>vis</v>
      </c>
      <c r="E41" s="61">
        <f>VLOOKUP(C41,Active!C$21:E$973,3,FALSE)</f>
        <v>1470.5039900000011</v>
      </c>
      <c r="F41" s="3" t="s">
        <v>69</v>
      </c>
      <c r="G41" s="12" t="str">
        <f t="shared" si="4"/>
        <v>55392.44428</v>
      </c>
      <c r="H41" s="10">
        <f t="shared" si="5"/>
        <v>2035.5</v>
      </c>
      <c r="I41" s="62" t="s">
        <v>175</v>
      </c>
      <c r="J41" s="63" t="s">
        <v>176</v>
      </c>
      <c r="K41" s="62">
        <v>2035.5</v>
      </c>
      <c r="L41" s="62" t="s">
        <v>177</v>
      </c>
      <c r="M41" s="63" t="s">
        <v>74</v>
      </c>
      <c r="N41" s="63" t="s">
        <v>42</v>
      </c>
      <c r="O41" s="64" t="s">
        <v>173</v>
      </c>
      <c r="P41" s="65" t="s">
        <v>174</v>
      </c>
    </row>
    <row r="42" spans="1:16" ht="12.75" customHeight="1" thickBot="1" x14ac:dyDescent="0.25">
      <c r="A42" s="10" t="str">
        <f t="shared" si="0"/>
        <v>IBVS 6007 </v>
      </c>
      <c r="B42" s="3" t="str">
        <f t="shared" si="1"/>
        <v>II</v>
      </c>
      <c r="C42" s="10">
        <f t="shared" si="2"/>
        <v>55392.447789999998</v>
      </c>
      <c r="D42" s="12" t="str">
        <f t="shared" si="3"/>
        <v>vis</v>
      </c>
      <c r="E42" s="61">
        <f>VLOOKUP(C42,Active!C$21:E$973,3,FALSE)</f>
        <v>1470.5057449999986</v>
      </c>
      <c r="F42" s="3" t="s">
        <v>69</v>
      </c>
      <c r="G42" s="12" t="str">
        <f t="shared" si="4"/>
        <v>55392.44779</v>
      </c>
      <c r="H42" s="10">
        <f t="shared" si="5"/>
        <v>2035.5</v>
      </c>
      <c r="I42" s="62" t="s">
        <v>178</v>
      </c>
      <c r="J42" s="63" t="s">
        <v>179</v>
      </c>
      <c r="K42" s="62">
        <v>2035.5</v>
      </c>
      <c r="L42" s="62" t="s">
        <v>180</v>
      </c>
      <c r="M42" s="63" t="s">
        <v>74</v>
      </c>
      <c r="N42" s="63" t="s">
        <v>42</v>
      </c>
      <c r="O42" s="64" t="s">
        <v>156</v>
      </c>
      <c r="P42" s="65" t="s">
        <v>157</v>
      </c>
    </row>
    <row r="43" spans="1:16" ht="12.75" customHeight="1" thickBot="1" x14ac:dyDescent="0.25">
      <c r="A43" s="10" t="str">
        <f t="shared" ref="A43:A61" si="6">P43</f>
        <v>IBVS 6007 </v>
      </c>
      <c r="B43" s="3" t="str">
        <f t="shared" ref="B43:B61" si="7">IF(H43=INT(H43),"I","II")</f>
        <v>I</v>
      </c>
      <c r="C43" s="10">
        <f t="shared" ref="C43:C61" si="8">1*G43</f>
        <v>55397.498099999997</v>
      </c>
      <c r="D43" s="12" t="str">
        <f t="shared" ref="D43:D61" si="9">VLOOKUP(F43,I$1:J$5,2,FALSE)</f>
        <v>vis</v>
      </c>
      <c r="E43" s="61">
        <f>VLOOKUP(C43,Active!C$21:E$973,3,FALSE)</f>
        <v>1473.0308999999979</v>
      </c>
      <c r="F43" s="3" t="s">
        <v>69</v>
      </c>
      <c r="G43" s="12" t="str">
        <f t="shared" ref="G43:G61" si="10">MID(I43,3,LEN(I43)-3)</f>
        <v>55397.49810</v>
      </c>
      <c r="H43" s="10">
        <f t="shared" ref="H43:H61" si="11">1*K43</f>
        <v>2039</v>
      </c>
      <c r="I43" s="62" t="s">
        <v>181</v>
      </c>
      <c r="J43" s="63" t="s">
        <v>182</v>
      </c>
      <c r="K43" s="62">
        <v>2039</v>
      </c>
      <c r="L43" s="62" t="s">
        <v>183</v>
      </c>
      <c r="M43" s="63" t="s">
        <v>74</v>
      </c>
      <c r="N43" s="63" t="s">
        <v>42</v>
      </c>
      <c r="O43" s="64" t="s">
        <v>156</v>
      </c>
      <c r="P43" s="65" t="s">
        <v>157</v>
      </c>
    </row>
    <row r="44" spans="1:16" ht="12.75" customHeight="1" thickBot="1" x14ac:dyDescent="0.25">
      <c r="A44" s="10" t="str">
        <f t="shared" si="6"/>
        <v>OEJV 0137 </v>
      </c>
      <c r="B44" s="3" t="str">
        <f t="shared" si="7"/>
        <v>I</v>
      </c>
      <c r="C44" s="10">
        <f t="shared" si="8"/>
        <v>55413.40408</v>
      </c>
      <c r="D44" s="12" t="str">
        <f t="shared" si="9"/>
        <v>vis</v>
      </c>
      <c r="E44" s="61">
        <f>VLOOKUP(C44,Active!C$21:E$973,3,FALSE)</f>
        <v>1480.9838899999995</v>
      </c>
      <c r="F44" s="3" t="s">
        <v>69</v>
      </c>
      <c r="G44" s="12" t="str">
        <f t="shared" si="10"/>
        <v>55413.40408</v>
      </c>
      <c r="H44" s="10">
        <f t="shared" si="11"/>
        <v>2050</v>
      </c>
      <c r="I44" s="62" t="s">
        <v>184</v>
      </c>
      <c r="J44" s="63" t="s">
        <v>185</v>
      </c>
      <c r="K44" s="62">
        <v>2050</v>
      </c>
      <c r="L44" s="62" t="s">
        <v>186</v>
      </c>
      <c r="M44" s="63" t="s">
        <v>74</v>
      </c>
      <c r="N44" s="63" t="s">
        <v>42</v>
      </c>
      <c r="O44" s="64" t="s">
        <v>187</v>
      </c>
      <c r="P44" s="65" t="s">
        <v>174</v>
      </c>
    </row>
    <row r="45" spans="1:16" ht="12.75" customHeight="1" thickBot="1" x14ac:dyDescent="0.25">
      <c r="A45" s="10" t="str">
        <f t="shared" si="6"/>
        <v>OEJV 0137 </v>
      </c>
      <c r="B45" s="3" t="str">
        <f t="shared" si="7"/>
        <v>I</v>
      </c>
      <c r="C45" s="10">
        <f t="shared" si="8"/>
        <v>55413.404580000002</v>
      </c>
      <c r="D45" s="12" t="str">
        <f t="shared" si="9"/>
        <v>vis</v>
      </c>
      <c r="E45" s="61">
        <f>VLOOKUP(C45,Active!C$21:E$973,3,FALSE)</f>
        <v>1480.9841400000005</v>
      </c>
      <c r="F45" s="3" t="s">
        <v>69</v>
      </c>
      <c r="G45" s="12" t="str">
        <f t="shared" si="10"/>
        <v>55413.40458</v>
      </c>
      <c r="H45" s="10">
        <f t="shared" si="11"/>
        <v>2050</v>
      </c>
      <c r="I45" s="62" t="s">
        <v>188</v>
      </c>
      <c r="J45" s="63" t="s">
        <v>189</v>
      </c>
      <c r="K45" s="62">
        <v>2050</v>
      </c>
      <c r="L45" s="62" t="s">
        <v>190</v>
      </c>
      <c r="M45" s="63" t="s">
        <v>74</v>
      </c>
      <c r="N45" s="63" t="s">
        <v>75</v>
      </c>
      <c r="O45" s="64" t="s">
        <v>191</v>
      </c>
      <c r="P45" s="65" t="s">
        <v>174</v>
      </c>
    </row>
    <row r="46" spans="1:16" ht="12.75" customHeight="1" thickBot="1" x14ac:dyDescent="0.25">
      <c r="A46" s="10" t="str">
        <f t="shared" si="6"/>
        <v>OEJV 0137 </v>
      </c>
      <c r="B46" s="3" t="str">
        <f t="shared" si="7"/>
        <v>I</v>
      </c>
      <c r="C46" s="10">
        <f t="shared" si="8"/>
        <v>55413.404779999997</v>
      </c>
      <c r="D46" s="12" t="str">
        <f t="shared" si="9"/>
        <v>vis</v>
      </c>
      <c r="E46" s="61">
        <f>VLOOKUP(C46,Active!C$21:E$973,3,FALSE)</f>
        <v>1480.984239999998</v>
      </c>
      <c r="F46" s="3" t="s">
        <v>69</v>
      </c>
      <c r="G46" s="12" t="str">
        <f t="shared" si="10"/>
        <v>55413.40478</v>
      </c>
      <c r="H46" s="10">
        <f t="shared" si="11"/>
        <v>2050</v>
      </c>
      <c r="I46" s="62" t="s">
        <v>192</v>
      </c>
      <c r="J46" s="63" t="s">
        <v>189</v>
      </c>
      <c r="K46" s="62">
        <v>2050</v>
      </c>
      <c r="L46" s="62" t="s">
        <v>193</v>
      </c>
      <c r="M46" s="63" t="s">
        <v>74</v>
      </c>
      <c r="N46" s="63" t="s">
        <v>69</v>
      </c>
      <c r="O46" s="64" t="s">
        <v>194</v>
      </c>
      <c r="P46" s="65" t="s">
        <v>174</v>
      </c>
    </row>
    <row r="47" spans="1:16" ht="12.75" customHeight="1" thickBot="1" x14ac:dyDescent="0.25">
      <c r="A47" s="10" t="str">
        <f t="shared" si="6"/>
        <v>IBVS 6007 </v>
      </c>
      <c r="B47" s="3" t="str">
        <f t="shared" si="7"/>
        <v>I</v>
      </c>
      <c r="C47" s="10">
        <f t="shared" si="8"/>
        <v>55424.478710000003</v>
      </c>
      <c r="D47" s="12" t="str">
        <f t="shared" si="9"/>
        <v>vis</v>
      </c>
      <c r="E47" s="61">
        <f>VLOOKUP(C47,Active!C$21:E$973,3,FALSE)</f>
        <v>1486.5212050000009</v>
      </c>
      <c r="F47" s="3" t="s">
        <v>69</v>
      </c>
      <c r="G47" s="12" t="str">
        <f t="shared" si="10"/>
        <v>55424.47871</v>
      </c>
      <c r="H47" s="10">
        <f t="shared" si="11"/>
        <v>2058</v>
      </c>
      <c r="I47" s="62" t="s">
        <v>195</v>
      </c>
      <c r="J47" s="63" t="s">
        <v>196</v>
      </c>
      <c r="K47" s="62">
        <v>2058</v>
      </c>
      <c r="L47" s="62" t="s">
        <v>197</v>
      </c>
      <c r="M47" s="63" t="s">
        <v>74</v>
      </c>
      <c r="N47" s="63" t="s">
        <v>75</v>
      </c>
      <c r="O47" s="64" t="s">
        <v>198</v>
      </c>
      <c r="P47" s="65" t="s">
        <v>157</v>
      </c>
    </row>
    <row r="48" spans="1:16" ht="12.75" customHeight="1" thickBot="1" x14ac:dyDescent="0.25">
      <c r="A48" s="10" t="str">
        <f t="shared" si="6"/>
        <v>IBVS 6007 </v>
      </c>
      <c r="B48" s="3" t="str">
        <f t="shared" si="7"/>
        <v>I</v>
      </c>
      <c r="C48" s="10">
        <f t="shared" si="8"/>
        <v>55641.559849999998</v>
      </c>
      <c r="D48" s="12" t="str">
        <f t="shared" si="9"/>
        <v>vis</v>
      </c>
      <c r="E48" s="61">
        <f>VLOOKUP(C48,Active!C$21:E$973,3,FALSE)</f>
        <v>1595.0617749999983</v>
      </c>
      <c r="F48" s="3" t="s">
        <v>69</v>
      </c>
      <c r="G48" s="12" t="str">
        <f t="shared" si="10"/>
        <v>55641.55985</v>
      </c>
      <c r="H48" s="10">
        <f t="shared" si="11"/>
        <v>2211</v>
      </c>
      <c r="I48" s="62" t="s">
        <v>199</v>
      </c>
      <c r="J48" s="63" t="s">
        <v>200</v>
      </c>
      <c r="K48" s="62">
        <v>2211</v>
      </c>
      <c r="L48" s="62" t="s">
        <v>201</v>
      </c>
      <c r="M48" s="63" t="s">
        <v>74</v>
      </c>
      <c r="N48" s="63" t="s">
        <v>75</v>
      </c>
      <c r="O48" s="64" t="s">
        <v>156</v>
      </c>
      <c r="P48" s="65" t="s">
        <v>157</v>
      </c>
    </row>
    <row r="49" spans="1:16" ht="12.75" customHeight="1" thickBot="1" x14ac:dyDescent="0.25">
      <c r="A49" s="10" t="str">
        <f t="shared" si="6"/>
        <v>IBVS 6007 </v>
      </c>
      <c r="B49" s="3" t="str">
        <f t="shared" si="7"/>
        <v>II</v>
      </c>
      <c r="C49" s="10">
        <f t="shared" si="8"/>
        <v>55642.567479999998</v>
      </c>
      <c r="D49" s="12" t="str">
        <f t="shared" si="9"/>
        <v>vis</v>
      </c>
      <c r="E49" s="61">
        <f>VLOOKUP(C49,Active!C$21:E$973,3,FALSE)</f>
        <v>1595.5655899999983</v>
      </c>
      <c r="F49" s="3" t="s">
        <v>69</v>
      </c>
      <c r="G49" s="12" t="str">
        <f t="shared" si="10"/>
        <v>55642.56748</v>
      </c>
      <c r="H49" s="10">
        <f t="shared" si="11"/>
        <v>2211.5</v>
      </c>
      <c r="I49" s="62" t="s">
        <v>202</v>
      </c>
      <c r="J49" s="63" t="s">
        <v>203</v>
      </c>
      <c r="K49" s="62">
        <v>2211.5</v>
      </c>
      <c r="L49" s="62" t="s">
        <v>204</v>
      </c>
      <c r="M49" s="63" t="s">
        <v>74</v>
      </c>
      <c r="N49" s="63" t="s">
        <v>75</v>
      </c>
      <c r="O49" s="64" t="s">
        <v>156</v>
      </c>
      <c r="P49" s="65" t="s">
        <v>157</v>
      </c>
    </row>
    <row r="50" spans="1:16" ht="12.75" customHeight="1" thickBot="1" x14ac:dyDescent="0.25">
      <c r="A50" s="10" t="str">
        <f t="shared" si="6"/>
        <v>IBVS 6007 </v>
      </c>
      <c r="B50" s="3" t="str">
        <f t="shared" si="7"/>
        <v>I</v>
      </c>
      <c r="C50" s="10">
        <f t="shared" si="8"/>
        <v>55654.518450000003</v>
      </c>
      <c r="D50" s="12" t="str">
        <f t="shared" si="9"/>
        <v>vis</v>
      </c>
      <c r="E50" s="61">
        <f>VLOOKUP(C50,Active!C$21:E$973,3,FALSE)</f>
        <v>1601.541075000001</v>
      </c>
      <c r="F50" s="3" t="s">
        <v>69</v>
      </c>
      <c r="G50" s="12" t="str">
        <f t="shared" si="10"/>
        <v>55654.51845</v>
      </c>
      <c r="H50" s="10">
        <f t="shared" si="11"/>
        <v>2220</v>
      </c>
      <c r="I50" s="62" t="s">
        <v>205</v>
      </c>
      <c r="J50" s="63" t="s">
        <v>206</v>
      </c>
      <c r="K50" s="62">
        <v>2220</v>
      </c>
      <c r="L50" s="62" t="s">
        <v>207</v>
      </c>
      <c r="M50" s="63" t="s">
        <v>74</v>
      </c>
      <c r="N50" s="63" t="s">
        <v>61</v>
      </c>
      <c r="O50" s="64" t="s">
        <v>156</v>
      </c>
      <c r="P50" s="65" t="s">
        <v>157</v>
      </c>
    </row>
    <row r="51" spans="1:16" ht="12.75" customHeight="1" thickBot="1" x14ac:dyDescent="0.25">
      <c r="A51" s="10" t="str">
        <f t="shared" si="6"/>
        <v>IBVS 6007 </v>
      </c>
      <c r="B51" s="3" t="str">
        <f t="shared" si="7"/>
        <v>I</v>
      </c>
      <c r="C51" s="10">
        <f t="shared" si="8"/>
        <v>55681.50533</v>
      </c>
      <c r="D51" s="12" t="str">
        <f t="shared" si="9"/>
        <v>vis</v>
      </c>
      <c r="E51" s="61">
        <f>VLOOKUP(C51,Active!C$21:E$973,3,FALSE)</f>
        <v>1615.0345149999994</v>
      </c>
      <c r="F51" s="3" t="s">
        <v>69</v>
      </c>
      <c r="G51" s="12" t="str">
        <f t="shared" si="10"/>
        <v>55681.50533</v>
      </c>
      <c r="H51" s="10">
        <f t="shared" si="11"/>
        <v>2239</v>
      </c>
      <c r="I51" s="62" t="s">
        <v>208</v>
      </c>
      <c r="J51" s="63" t="s">
        <v>209</v>
      </c>
      <c r="K51" s="62">
        <v>2239</v>
      </c>
      <c r="L51" s="62" t="s">
        <v>210</v>
      </c>
      <c r="M51" s="63" t="s">
        <v>74</v>
      </c>
      <c r="N51" s="63" t="s">
        <v>75</v>
      </c>
      <c r="O51" s="64" t="s">
        <v>156</v>
      </c>
      <c r="P51" s="65" t="s">
        <v>157</v>
      </c>
    </row>
    <row r="52" spans="1:16" ht="12.75" customHeight="1" thickBot="1" x14ac:dyDescent="0.25">
      <c r="A52" s="10" t="str">
        <f t="shared" si="6"/>
        <v>IBVS 6007 </v>
      </c>
      <c r="B52" s="3" t="str">
        <f t="shared" si="7"/>
        <v>II</v>
      </c>
      <c r="C52" s="10">
        <f t="shared" si="8"/>
        <v>55683.551079999997</v>
      </c>
      <c r="D52" s="12" t="str">
        <f t="shared" si="9"/>
        <v>vis</v>
      </c>
      <c r="E52" s="61">
        <f>VLOOKUP(C52,Active!C$21:E$973,3,FALSE)</f>
        <v>1616.0573899999981</v>
      </c>
      <c r="F52" s="3" t="s">
        <v>69</v>
      </c>
      <c r="G52" s="12" t="str">
        <f t="shared" si="10"/>
        <v>55683.55108</v>
      </c>
      <c r="H52" s="10">
        <f t="shared" si="11"/>
        <v>2240.5</v>
      </c>
      <c r="I52" s="62" t="s">
        <v>211</v>
      </c>
      <c r="J52" s="63" t="s">
        <v>212</v>
      </c>
      <c r="K52" s="62">
        <v>2240.5</v>
      </c>
      <c r="L52" s="62" t="s">
        <v>213</v>
      </c>
      <c r="M52" s="63" t="s">
        <v>74</v>
      </c>
      <c r="N52" s="63" t="s">
        <v>75</v>
      </c>
      <c r="O52" s="64" t="s">
        <v>156</v>
      </c>
      <c r="P52" s="65" t="s">
        <v>157</v>
      </c>
    </row>
    <row r="53" spans="1:16" ht="12.75" customHeight="1" thickBot="1" x14ac:dyDescent="0.25">
      <c r="A53" s="10" t="str">
        <f t="shared" si="6"/>
        <v>IBVS 6007 </v>
      </c>
      <c r="B53" s="3" t="str">
        <f t="shared" si="7"/>
        <v>I</v>
      </c>
      <c r="C53" s="10">
        <f t="shared" si="8"/>
        <v>55688.398020000001</v>
      </c>
      <c r="D53" s="12" t="str">
        <f t="shared" si="9"/>
        <v>vis</v>
      </c>
      <c r="E53" s="61">
        <f>VLOOKUP(C53,Active!C$21:E$973,3,FALSE)</f>
        <v>1618.4808599999997</v>
      </c>
      <c r="F53" s="3" t="s">
        <v>69</v>
      </c>
      <c r="G53" s="12" t="str">
        <f t="shared" si="10"/>
        <v>55688.39802</v>
      </c>
      <c r="H53" s="10">
        <f t="shared" si="11"/>
        <v>2244</v>
      </c>
      <c r="I53" s="62" t="s">
        <v>214</v>
      </c>
      <c r="J53" s="63" t="s">
        <v>215</v>
      </c>
      <c r="K53" s="62">
        <v>2244</v>
      </c>
      <c r="L53" s="62" t="s">
        <v>216</v>
      </c>
      <c r="M53" s="63" t="s">
        <v>74</v>
      </c>
      <c r="N53" s="63" t="s">
        <v>75</v>
      </c>
      <c r="O53" s="64" t="s">
        <v>156</v>
      </c>
      <c r="P53" s="65" t="s">
        <v>157</v>
      </c>
    </row>
    <row r="54" spans="1:16" ht="12.75" customHeight="1" thickBot="1" x14ac:dyDescent="0.25">
      <c r="A54" s="10" t="str">
        <f t="shared" si="6"/>
        <v>IBVS 6007 </v>
      </c>
      <c r="B54" s="3" t="str">
        <f t="shared" si="7"/>
        <v>I</v>
      </c>
      <c r="C54" s="10">
        <f t="shared" si="8"/>
        <v>55691.445299999999</v>
      </c>
      <c r="D54" s="12" t="str">
        <f t="shared" si="9"/>
        <v>vis</v>
      </c>
      <c r="E54" s="61">
        <f>VLOOKUP(C54,Active!C$21:E$973,3,FALSE)</f>
        <v>1620.0044999999991</v>
      </c>
      <c r="F54" s="3" t="s">
        <v>69</v>
      </c>
      <c r="G54" s="12" t="str">
        <f t="shared" si="10"/>
        <v>55691.44530</v>
      </c>
      <c r="H54" s="10">
        <f t="shared" si="11"/>
        <v>2246</v>
      </c>
      <c r="I54" s="62" t="s">
        <v>217</v>
      </c>
      <c r="J54" s="63" t="s">
        <v>218</v>
      </c>
      <c r="K54" s="62">
        <v>2246</v>
      </c>
      <c r="L54" s="62" t="s">
        <v>219</v>
      </c>
      <c r="M54" s="63" t="s">
        <v>74</v>
      </c>
      <c r="N54" s="63" t="s">
        <v>42</v>
      </c>
      <c r="O54" s="64" t="s">
        <v>156</v>
      </c>
      <c r="P54" s="65" t="s">
        <v>157</v>
      </c>
    </row>
    <row r="55" spans="1:16" ht="12.75" customHeight="1" thickBot="1" x14ac:dyDescent="0.25">
      <c r="A55" s="10" t="str">
        <f t="shared" si="6"/>
        <v>IBVS 6007 </v>
      </c>
      <c r="B55" s="3" t="str">
        <f t="shared" si="7"/>
        <v>I</v>
      </c>
      <c r="C55" s="10">
        <f t="shared" si="8"/>
        <v>55691.560160000001</v>
      </c>
      <c r="D55" s="12" t="str">
        <f t="shared" si="9"/>
        <v>vis</v>
      </c>
      <c r="E55" s="61">
        <f>VLOOKUP(C55,Active!C$21:E$973,3,FALSE)</f>
        <v>1620.0619299999998</v>
      </c>
      <c r="F55" s="3" t="s">
        <v>69</v>
      </c>
      <c r="G55" s="12" t="str">
        <f t="shared" si="10"/>
        <v>55691.56016</v>
      </c>
      <c r="H55" s="10">
        <f t="shared" si="11"/>
        <v>2246</v>
      </c>
      <c r="I55" s="62" t="s">
        <v>220</v>
      </c>
      <c r="J55" s="63" t="s">
        <v>221</v>
      </c>
      <c r="K55" s="62">
        <v>2246</v>
      </c>
      <c r="L55" s="62" t="s">
        <v>222</v>
      </c>
      <c r="M55" s="63" t="s">
        <v>74</v>
      </c>
      <c r="N55" s="63" t="s">
        <v>42</v>
      </c>
      <c r="O55" s="64" t="s">
        <v>156</v>
      </c>
      <c r="P55" s="65" t="s">
        <v>157</v>
      </c>
    </row>
    <row r="56" spans="1:16" ht="12.75" customHeight="1" thickBot="1" x14ac:dyDescent="0.25">
      <c r="A56" s="10" t="str">
        <f t="shared" si="6"/>
        <v>IBVS 6007 </v>
      </c>
      <c r="B56" s="3" t="str">
        <f t="shared" si="7"/>
        <v>I</v>
      </c>
      <c r="C56" s="10">
        <f t="shared" si="8"/>
        <v>55779.485350000003</v>
      </c>
      <c r="D56" s="12" t="str">
        <f t="shared" si="9"/>
        <v>vis</v>
      </c>
      <c r="E56" s="61">
        <f>VLOOKUP(C56,Active!C$21:E$973,3,FALSE)</f>
        <v>1664.0245250000007</v>
      </c>
      <c r="F56" s="3" t="s">
        <v>69</v>
      </c>
      <c r="G56" s="12" t="str">
        <f t="shared" si="10"/>
        <v>55779.48535</v>
      </c>
      <c r="H56" s="10">
        <f t="shared" si="11"/>
        <v>2308</v>
      </c>
      <c r="I56" s="62" t="s">
        <v>223</v>
      </c>
      <c r="J56" s="63" t="s">
        <v>224</v>
      </c>
      <c r="K56" s="62">
        <v>2308</v>
      </c>
      <c r="L56" s="62" t="s">
        <v>225</v>
      </c>
      <c r="M56" s="63" t="s">
        <v>74</v>
      </c>
      <c r="N56" s="63" t="s">
        <v>75</v>
      </c>
      <c r="O56" s="64" t="s">
        <v>156</v>
      </c>
      <c r="P56" s="65" t="s">
        <v>157</v>
      </c>
    </row>
    <row r="57" spans="1:16" ht="12.75" customHeight="1" thickBot="1" x14ac:dyDescent="0.25">
      <c r="A57" s="10" t="str">
        <f t="shared" si="6"/>
        <v>IBVS 6007 </v>
      </c>
      <c r="B57" s="3" t="str">
        <f t="shared" si="7"/>
        <v>I</v>
      </c>
      <c r="C57" s="10">
        <f t="shared" si="8"/>
        <v>55799.369559999999</v>
      </c>
      <c r="D57" s="12" t="str">
        <f t="shared" si="9"/>
        <v>vis</v>
      </c>
      <c r="E57" s="61">
        <f>VLOOKUP(C57,Active!C$21:E$973,3,FALSE)</f>
        <v>1673.966629999999</v>
      </c>
      <c r="F57" s="3" t="s">
        <v>69</v>
      </c>
      <c r="G57" s="12" t="str">
        <f t="shared" si="10"/>
        <v>55799.36956</v>
      </c>
      <c r="H57" s="10">
        <f t="shared" si="11"/>
        <v>2322</v>
      </c>
      <c r="I57" s="62" t="s">
        <v>226</v>
      </c>
      <c r="J57" s="63" t="s">
        <v>227</v>
      </c>
      <c r="K57" s="62">
        <v>2322</v>
      </c>
      <c r="L57" s="62" t="s">
        <v>228</v>
      </c>
      <c r="M57" s="63" t="s">
        <v>74</v>
      </c>
      <c r="N57" s="63" t="s">
        <v>42</v>
      </c>
      <c r="O57" s="64" t="s">
        <v>156</v>
      </c>
      <c r="P57" s="65" t="s">
        <v>157</v>
      </c>
    </row>
    <row r="58" spans="1:16" ht="12.75" customHeight="1" thickBot="1" x14ac:dyDescent="0.25">
      <c r="A58" s="10" t="str">
        <f t="shared" si="6"/>
        <v>BAVM 232 </v>
      </c>
      <c r="B58" s="3" t="str">
        <f t="shared" si="7"/>
        <v>II</v>
      </c>
      <c r="C58" s="10">
        <f t="shared" si="8"/>
        <v>56490.4522</v>
      </c>
      <c r="D58" s="12" t="str">
        <f t="shared" si="9"/>
        <v>vis</v>
      </c>
      <c r="E58" s="61">
        <f>VLOOKUP(C58,Active!C$21:E$973,3,FALSE)</f>
        <v>2019.5079499999993</v>
      </c>
      <c r="F58" s="3" t="s">
        <v>69</v>
      </c>
      <c r="G58" s="12" t="str">
        <f t="shared" si="10"/>
        <v>56490.4522</v>
      </c>
      <c r="H58" s="10">
        <f t="shared" si="11"/>
        <v>2808.5</v>
      </c>
      <c r="I58" s="62" t="s">
        <v>229</v>
      </c>
      <c r="J58" s="63" t="s">
        <v>230</v>
      </c>
      <c r="K58" s="62">
        <v>2808.5</v>
      </c>
      <c r="L58" s="62" t="s">
        <v>231</v>
      </c>
      <c r="M58" s="63" t="s">
        <v>74</v>
      </c>
      <c r="N58" s="66" t="s">
        <v>232</v>
      </c>
      <c r="O58" s="64" t="s">
        <v>233</v>
      </c>
      <c r="P58" s="65" t="s">
        <v>234</v>
      </c>
    </row>
    <row r="59" spans="1:16" ht="12.75" customHeight="1" thickBot="1" x14ac:dyDescent="0.25">
      <c r="A59" s="10" t="str">
        <f t="shared" si="6"/>
        <v>BAVM 234 </v>
      </c>
      <c r="B59" s="3" t="str">
        <f t="shared" si="7"/>
        <v>I</v>
      </c>
      <c r="C59" s="10">
        <f t="shared" si="8"/>
        <v>56539.448299999996</v>
      </c>
      <c r="D59" s="12" t="str">
        <f t="shared" si="9"/>
        <v>vis</v>
      </c>
      <c r="E59" s="61">
        <f>VLOOKUP(C59,Active!C$21:E$973,3,FALSE)</f>
        <v>2044.0059999999976</v>
      </c>
      <c r="F59" s="3" t="s">
        <v>69</v>
      </c>
      <c r="G59" s="12" t="str">
        <f t="shared" si="10"/>
        <v>56539.4483</v>
      </c>
      <c r="H59" s="10">
        <f t="shared" si="11"/>
        <v>2843</v>
      </c>
      <c r="I59" s="62" t="s">
        <v>235</v>
      </c>
      <c r="J59" s="63" t="s">
        <v>236</v>
      </c>
      <c r="K59" s="62">
        <v>2843</v>
      </c>
      <c r="L59" s="62" t="s">
        <v>237</v>
      </c>
      <c r="M59" s="63" t="s">
        <v>74</v>
      </c>
      <c r="N59" s="66" t="s">
        <v>232</v>
      </c>
      <c r="O59" s="64" t="s">
        <v>233</v>
      </c>
      <c r="P59" s="65" t="s">
        <v>238</v>
      </c>
    </row>
    <row r="60" spans="1:16" ht="12.75" customHeight="1" thickBot="1" x14ac:dyDescent="0.25">
      <c r="A60" s="10" t="str">
        <f t="shared" si="6"/>
        <v>BAVM 234 </v>
      </c>
      <c r="B60" s="3" t="str">
        <f t="shared" si="7"/>
        <v>II</v>
      </c>
      <c r="C60" s="10">
        <f t="shared" si="8"/>
        <v>56540.458299999998</v>
      </c>
      <c r="D60" s="12" t="str">
        <f t="shared" si="9"/>
        <v>vis</v>
      </c>
      <c r="E60" s="61">
        <f>VLOOKUP(C60,Active!C$21:E$973,3,FALSE)</f>
        <v>2044.5109999999986</v>
      </c>
      <c r="F60" s="3" t="s">
        <v>69</v>
      </c>
      <c r="G60" s="12" t="str">
        <f t="shared" si="10"/>
        <v>56540.4583</v>
      </c>
      <c r="H60" s="10">
        <f t="shared" si="11"/>
        <v>2843.5</v>
      </c>
      <c r="I60" s="62" t="s">
        <v>239</v>
      </c>
      <c r="J60" s="63" t="s">
        <v>240</v>
      </c>
      <c r="K60" s="62">
        <v>2843.5</v>
      </c>
      <c r="L60" s="62" t="s">
        <v>241</v>
      </c>
      <c r="M60" s="63" t="s">
        <v>74</v>
      </c>
      <c r="N60" s="66" t="s">
        <v>232</v>
      </c>
      <c r="O60" s="64" t="s">
        <v>233</v>
      </c>
      <c r="P60" s="65" t="s">
        <v>238</v>
      </c>
    </row>
    <row r="61" spans="1:16" ht="12.75" customHeight="1" thickBot="1" x14ac:dyDescent="0.25">
      <c r="A61" s="10" t="str">
        <f t="shared" si="6"/>
        <v>BAVM 238 </v>
      </c>
      <c r="B61" s="3" t="str">
        <f t="shared" si="7"/>
        <v>I</v>
      </c>
      <c r="C61" s="10">
        <f t="shared" si="8"/>
        <v>56815.438199999997</v>
      </c>
      <c r="D61" s="12" t="str">
        <f t="shared" si="9"/>
        <v>vis</v>
      </c>
      <c r="E61" s="61">
        <f>VLOOKUP(C61,Active!C$21:E$973,3,FALSE)</f>
        <v>2182.0009499999978</v>
      </c>
      <c r="F61" s="3" t="s">
        <v>69</v>
      </c>
      <c r="G61" s="12" t="str">
        <f t="shared" si="10"/>
        <v>56815.4382</v>
      </c>
      <c r="H61" s="10">
        <f t="shared" si="11"/>
        <v>3037</v>
      </c>
      <c r="I61" s="62" t="s">
        <v>242</v>
      </c>
      <c r="J61" s="63" t="s">
        <v>243</v>
      </c>
      <c r="K61" s="62">
        <v>3037</v>
      </c>
      <c r="L61" s="62" t="s">
        <v>244</v>
      </c>
      <c r="M61" s="63" t="s">
        <v>74</v>
      </c>
      <c r="N61" s="66" t="s">
        <v>232</v>
      </c>
      <c r="O61" s="64" t="s">
        <v>233</v>
      </c>
      <c r="P61" s="65" t="s">
        <v>245</v>
      </c>
    </row>
    <row r="62" spans="1:16" x14ac:dyDescent="0.2">
      <c r="B62" s="3"/>
      <c r="E62" s="61"/>
      <c r="F62" s="3"/>
    </row>
    <row r="63" spans="1:16" x14ac:dyDescent="0.2">
      <c r="B63" s="3"/>
      <c r="E63" s="61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11" r:id="rId1" display="http://www.konkoly.hu/cgi-bin/IBVS?5684"/>
    <hyperlink ref="P12" r:id="rId2" display="http://www.konkoly.hu/cgi-bin/IBVS?5753"/>
    <hyperlink ref="P13" r:id="rId3" display="http://www.konkoly.hu/cgi-bin/IBVS?5979"/>
    <hyperlink ref="P14" r:id="rId4" display="http://www.konkoly.hu/cgi-bin/IBVS?5979"/>
    <hyperlink ref="P15" r:id="rId5" display="http://www.konkoly.hu/cgi-bin/IBVS?5979"/>
    <hyperlink ref="P16" r:id="rId6" display="http://www.konkoly.hu/cgi-bin/IBVS?5979"/>
    <hyperlink ref="P17" r:id="rId7" display="http://www.konkoly.hu/cgi-bin/IBVS?5979"/>
    <hyperlink ref="P18" r:id="rId8" display="http://www.konkoly.hu/cgi-bin/IBVS?5979"/>
    <hyperlink ref="P19" r:id="rId9" display="http://www.konkoly.hu/cgi-bin/IBVS?5979"/>
    <hyperlink ref="P20" r:id="rId10" display="http://www.konkoly.hu/cgi-bin/IBVS?5979"/>
    <hyperlink ref="P21" r:id="rId11" display="http://www.konkoly.hu/cgi-bin/IBVS?5979"/>
    <hyperlink ref="P22" r:id="rId12" display="http://www.konkoly.hu/cgi-bin/IBVS?5979"/>
    <hyperlink ref="P23" r:id="rId13" display="http://www.konkoly.hu/cgi-bin/IBVS?5979"/>
    <hyperlink ref="P24" r:id="rId14" display="http://www.konkoly.hu/cgi-bin/IBVS?5979"/>
    <hyperlink ref="P25" r:id="rId15" display="http://www.konkoly.hu/cgi-bin/IBVS?5979"/>
    <hyperlink ref="P26" r:id="rId16" display="http://www.konkoly.hu/cgi-bin/IBVS?5979"/>
    <hyperlink ref="P27" r:id="rId17" display="http://www.konkoly.hu/cgi-bin/IBVS?5979"/>
    <hyperlink ref="P28" r:id="rId18" display="http://www.konkoly.hu/cgi-bin/IBVS?5979"/>
    <hyperlink ref="P29" r:id="rId19" display="http://www.konkoly.hu/cgi-bin/IBVS?5979"/>
    <hyperlink ref="P30" r:id="rId20" display="http://www.konkoly.hu/cgi-bin/IBVS?5979"/>
    <hyperlink ref="P31" r:id="rId21" display="http://www.konkoly.hu/cgi-bin/IBVS?5979"/>
    <hyperlink ref="P32" r:id="rId22" display="http://www.konkoly.hu/cgi-bin/IBVS?5979"/>
    <hyperlink ref="P33" r:id="rId23" display="http://www.konkoly.hu/cgi-bin/IBVS?5979"/>
    <hyperlink ref="P34" r:id="rId24" display="http://www.konkoly.hu/cgi-bin/IBVS?5979"/>
    <hyperlink ref="P35" r:id="rId25" display="http://www.konkoly.hu/cgi-bin/IBVS?6007"/>
    <hyperlink ref="P36" r:id="rId26" display="http://www.konkoly.hu/cgi-bin/IBVS?6007"/>
    <hyperlink ref="P37" r:id="rId27" display="http://www.konkoly.hu/cgi-bin/IBVS?6007"/>
    <hyperlink ref="P38" r:id="rId28" display="http://www.konkoly.hu/cgi-bin/IBVS?6007"/>
    <hyperlink ref="P39" r:id="rId29" display="http://www.konkoly.hu/cgi-bin/IBVS?6007"/>
    <hyperlink ref="P40" r:id="rId30" display="http://var.astro.cz/oejv/issues/oejv0137.pdf"/>
    <hyperlink ref="P41" r:id="rId31" display="http://var.astro.cz/oejv/issues/oejv0137.pdf"/>
    <hyperlink ref="P42" r:id="rId32" display="http://www.konkoly.hu/cgi-bin/IBVS?6007"/>
    <hyperlink ref="P43" r:id="rId33" display="http://www.konkoly.hu/cgi-bin/IBVS?6007"/>
    <hyperlink ref="P44" r:id="rId34" display="http://var.astro.cz/oejv/issues/oejv0137.pdf"/>
    <hyperlink ref="P45" r:id="rId35" display="http://var.astro.cz/oejv/issues/oejv0137.pdf"/>
    <hyperlink ref="P46" r:id="rId36" display="http://var.astro.cz/oejv/issues/oejv0137.pdf"/>
    <hyperlink ref="P47" r:id="rId37" display="http://www.konkoly.hu/cgi-bin/IBVS?6007"/>
    <hyperlink ref="P48" r:id="rId38" display="http://www.konkoly.hu/cgi-bin/IBVS?6007"/>
    <hyperlink ref="P49" r:id="rId39" display="http://www.konkoly.hu/cgi-bin/IBVS?6007"/>
    <hyperlink ref="P50" r:id="rId40" display="http://www.konkoly.hu/cgi-bin/IBVS?6007"/>
    <hyperlink ref="P51" r:id="rId41" display="http://www.konkoly.hu/cgi-bin/IBVS?6007"/>
    <hyperlink ref="P52" r:id="rId42" display="http://www.konkoly.hu/cgi-bin/IBVS?6007"/>
    <hyperlink ref="P53" r:id="rId43" display="http://www.konkoly.hu/cgi-bin/IBVS?6007"/>
    <hyperlink ref="P54" r:id="rId44" display="http://www.konkoly.hu/cgi-bin/IBVS?6007"/>
    <hyperlink ref="P55" r:id="rId45" display="http://www.konkoly.hu/cgi-bin/IBVS?6007"/>
    <hyperlink ref="P56" r:id="rId46" display="http://www.konkoly.hu/cgi-bin/IBVS?6007"/>
    <hyperlink ref="P57" r:id="rId47" display="http://www.konkoly.hu/cgi-bin/IBVS?6007"/>
    <hyperlink ref="P58" r:id="rId48" display="http://www.bav-astro.de/sfs/BAVM_link.php?BAVMnr=232"/>
    <hyperlink ref="P59" r:id="rId49" display="http://www.bav-astro.de/sfs/BAVM_link.php?BAVMnr=234"/>
    <hyperlink ref="P60" r:id="rId50" display="http://www.bav-astro.de/sfs/BAVM_link.php?BAVMnr=234"/>
    <hyperlink ref="P61" r:id="rId51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2023-01-16T03:57:22Z</dcterms:modified>
</cp:coreProperties>
</file>