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0D84B92-0D8A-4E7B-B30A-0D8416A159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0" r:id="rId1"/>
    <sheet name="Active 2" sheetId="12" r:id="rId2"/>
    <sheet name="Graphs 2" sheetId="13" r:id="rId3"/>
    <sheet name="BAV" sheetId="11" r:id="rId4"/>
    <sheet name="A (3)" sheetId="9" r:id="rId5"/>
    <sheet name="A (4)" sheetId="6" r:id="rId6"/>
    <sheet name="A (old2)" sheetId="4" r:id="rId7"/>
    <sheet name="A (old3)" sheetId="5" r:id="rId8"/>
    <sheet name="A (old4)" sheetId="7" r:id="rId9"/>
  </sheets>
  <definedNames>
    <definedName name="solver_adj" localSheetId="4" hidden="1">'A (3)'!$K$2:$K$6</definedName>
    <definedName name="solver_adj" localSheetId="5" hidden="1">'A (4)'!$K$2:$K$6</definedName>
    <definedName name="solver_adj" localSheetId="6" hidden="1">'A (old2)'!$E$11:$E$13</definedName>
    <definedName name="solver_adj" localSheetId="7" hidden="1">'A (old3)'!$K$2:$K$6</definedName>
    <definedName name="solver_adj" localSheetId="0" hidden="1">'Active 1'!$AD$3:$AD$10</definedName>
    <definedName name="solver_adj" localSheetId="1" hidden="1">'Active 2'!$K$2:$K$6</definedName>
    <definedName name="solver_cvg" localSheetId="4" hidden="1">0.0001</definedName>
    <definedName name="solver_cvg" localSheetId="5" hidden="1">0.0001</definedName>
    <definedName name="solver_cvg" localSheetId="6" hidden="1">0.0001</definedName>
    <definedName name="solver_cvg" localSheetId="7" hidden="1">0.0001</definedName>
    <definedName name="solver_cvg" localSheetId="0" hidden="1">0.0001</definedName>
    <definedName name="solver_cvg" localSheetId="1" hidden="1">0.0001</definedName>
    <definedName name="solver_drv" localSheetId="4" hidden="1">1</definedName>
    <definedName name="solver_drv" localSheetId="5" hidden="1">1</definedName>
    <definedName name="solver_drv" localSheetId="6" hidden="1">1</definedName>
    <definedName name="solver_drv" localSheetId="7" hidden="1">1</definedName>
    <definedName name="solver_drv" localSheetId="0" hidden="1">1</definedName>
    <definedName name="solver_drv" localSheetId="1" hidden="1">1</definedName>
    <definedName name="solver_est" localSheetId="4" hidden="1">1</definedName>
    <definedName name="solver_est" localSheetId="5" hidden="1">1</definedName>
    <definedName name="solver_est" localSheetId="6" hidden="1">1</definedName>
    <definedName name="solver_est" localSheetId="7" hidden="1">1</definedName>
    <definedName name="solver_est" localSheetId="0" hidden="1">1</definedName>
    <definedName name="solver_est" localSheetId="1" hidden="1">1</definedName>
    <definedName name="solver_itr" localSheetId="4" hidden="1">100</definedName>
    <definedName name="solver_itr" localSheetId="5" hidden="1">100</definedName>
    <definedName name="solver_itr" localSheetId="6" hidden="1">100</definedName>
    <definedName name="solver_itr" localSheetId="7" hidden="1">100</definedName>
    <definedName name="solver_itr" localSheetId="0" hidden="1">100</definedName>
    <definedName name="solver_itr" localSheetId="1" hidden="1">100</definedName>
    <definedName name="solver_lin" localSheetId="4" hidden="1">2</definedName>
    <definedName name="solver_lin" localSheetId="5" hidden="1">2</definedName>
    <definedName name="solver_lin" localSheetId="6" hidden="1">2</definedName>
    <definedName name="solver_lin" localSheetId="7" hidden="1">2</definedName>
    <definedName name="solver_lin" localSheetId="0" hidden="1">2</definedName>
    <definedName name="solver_lin" localSheetId="1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0" hidden="1">2</definedName>
    <definedName name="solver_neg" localSheetId="1" hidden="1">2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0" hidden="1">0</definedName>
    <definedName name="solver_num" localSheetId="1" hidden="1">0</definedName>
    <definedName name="solver_nwt" localSheetId="4" hidden="1">1</definedName>
    <definedName name="solver_nwt" localSheetId="5" hidden="1">1</definedName>
    <definedName name="solver_nwt" localSheetId="6" hidden="1">1</definedName>
    <definedName name="solver_nwt" localSheetId="7" hidden="1">1</definedName>
    <definedName name="solver_nwt" localSheetId="0" hidden="1">1</definedName>
    <definedName name="solver_nwt" localSheetId="1" hidden="1">1</definedName>
    <definedName name="solver_opt" localSheetId="4" hidden="1">'A (3)'!$E$14</definedName>
    <definedName name="solver_opt" localSheetId="5" hidden="1">'A (4)'!$E$14</definedName>
    <definedName name="solver_opt" localSheetId="6" hidden="1">'A (old2)'!$E$14</definedName>
    <definedName name="solver_opt" localSheetId="7" hidden="1">'A (old3)'!$E$14</definedName>
    <definedName name="solver_opt" localSheetId="0" hidden="1">'Active 1'!$AD$11</definedName>
    <definedName name="solver_opt" localSheetId="1" hidden="1">'Active 2'!$K$7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0" hidden="1">0.000001</definedName>
    <definedName name="solver_pre" localSheetId="1" hidden="1">0.000001</definedName>
    <definedName name="solver_scl" localSheetId="4" hidden="1">2</definedName>
    <definedName name="solver_scl" localSheetId="5" hidden="1">2</definedName>
    <definedName name="solver_scl" localSheetId="6" hidden="1">2</definedName>
    <definedName name="solver_scl" localSheetId="7" hidden="1">2</definedName>
    <definedName name="solver_scl" localSheetId="0" hidden="1">2</definedName>
    <definedName name="solver_scl" localSheetId="1" hidden="1">2</definedName>
    <definedName name="solver_sho" localSheetId="4" hidden="1">2</definedName>
    <definedName name="solver_sho" localSheetId="5" hidden="1">2</definedName>
    <definedName name="solver_sho" localSheetId="6" hidden="1">2</definedName>
    <definedName name="solver_sho" localSheetId="7" hidden="1">2</definedName>
    <definedName name="solver_sho" localSheetId="0" hidden="1">2</definedName>
    <definedName name="solver_sho" localSheetId="1" hidden="1">2</definedName>
    <definedName name="solver_tim" localSheetId="4" hidden="1">100</definedName>
    <definedName name="solver_tim" localSheetId="5" hidden="1">100</definedName>
    <definedName name="solver_tim" localSheetId="6" hidden="1">100</definedName>
    <definedName name="solver_tim" localSheetId="7" hidden="1">100</definedName>
    <definedName name="solver_tim" localSheetId="0" hidden="1">100</definedName>
    <definedName name="solver_tim" localSheetId="1" hidden="1">100</definedName>
    <definedName name="solver_tol" localSheetId="4" hidden="1">0.05</definedName>
    <definedName name="solver_tol" localSheetId="5" hidden="1">0.05</definedName>
    <definedName name="solver_tol" localSheetId="6" hidden="1">0.05</definedName>
    <definedName name="solver_tol" localSheetId="7" hidden="1">0.05</definedName>
    <definedName name="solver_tol" localSheetId="0" hidden="1">0.05</definedName>
    <definedName name="solver_tol" localSheetId="1" hidden="1">0.05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0" hidden="1">2</definedName>
    <definedName name="solver_typ" localSheetId="1" hidden="1">2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0" hidden="1">0</definedName>
    <definedName name="solver_val" localSheetId="1" hidden="1">0</definedName>
  </definedNames>
  <calcPr calcId="181029"/>
</workbook>
</file>

<file path=xl/calcChain.xml><?xml version="1.0" encoding="utf-8"?>
<calcChain xmlns="http://schemas.openxmlformats.org/spreadsheetml/2006/main">
  <c r="E47" i="6" l="1"/>
  <c r="F47" i="6" s="1"/>
  <c r="Q47" i="6"/>
  <c r="E47" i="9"/>
  <c r="F47" i="9" s="1"/>
  <c r="Q47" i="9"/>
  <c r="E70" i="12"/>
  <c r="F70" i="12" s="1"/>
  <c r="Q70" i="12"/>
  <c r="E70" i="10"/>
  <c r="F70" i="10"/>
  <c r="G70" i="10" s="1"/>
  <c r="Q70" i="10"/>
  <c r="E63" i="12"/>
  <c r="F63" i="12"/>
  <c r="Q63" i="12"/>
  <c r="E64" i="12"/>
  <c r="F64" i="12"/>
  <c r="Q64" i="12"/>
  <c r="E65" i="12"/>
  <c r="F65" i="12"/>
  <c r="P65" i="12"/>
  <c r="R65" i="12"/>
  <c r="T65" i="12"/>
  <c r="G65" i="12"/>
  <c r="I65" i="12"/>
  <c r="Q65" i="12"/>
  <c r="E66" i="12"/>
  <c r="F66" i="12"/>
  <c r="Q66" i="12"/>
  <c r="E67" i="12"/>
  <c r="F67" i="12"/>
  <c r="P67" i="12"/>
  <c r="Q67" i="12"/>
  <c r="E68" i="12"/>
  <c r="F68" i="12"/>
  <c r="Q68" i="12"/>
  <c r="E21" i="10"/>
  <c r="F21" i="10"/>
  <c r="G21" i="10"/>
  <c r="E22" i="10"/>
  <c r="F22" i="10"/>
  <c r="G22" i="10"/>
  <c r="E23" i="10"/>
  <c r="F23" i="10"/>
  <c r="G23" i="10"/>
  <c r="E24" i="10"/>
  <c r="F24" i="10"/>
  <c r="G24" i="10"/>
  <c r="E25" i="10"/>
  <c r="F25" i="10"/>
  <c r="G25" i="10"/>
  <c r="E35" i="10"/>
  <c r="F35" i="10"/>
  <c r="G35" i="10"/>
  <c r="K35" i="10"/>
  <c r="E36" i="10"/>
  <c r="F36" i="10"/>
  <c r="G36" i="10"/>
  <c r="K36" i="10"/>
  <c r="E37" i="10"/>
  <c r="F37" i="10"/>
  <c r="G37" i="10"/>
  <c r="E40" i="10"/>
  <c r="F40" i="10"/>
  <c r="G40" i="10"/>
  <c r="K40" i="10"/>
  <c r="E43" i="10"/>
  <c r="F43" i="10"/>
  <c r="G43" i="10"/>
  <c r="E47" i="10"/>
  <c r="F47" i="10"/>
  <c r="G47" i="10"/>
  <c r="K47" i="10"/>
  <c r="E48" i="10"/>
  <c r="F48" i="10"/>
  <c r="G48" i="10"/>
  <c r="K48" i="10"/>
  <c r="E55" i="10"/>
  <c r="F55" i="10"/>
  <c r="G55" i="10"/>
  <c r="K55" i="10"/>
  <c r="E56" i="10"/>
  <c r="F56" i="10"/>
  <c r="G56" i="10"/>
  <c r="K56" i="10"/>
  <c r="E57" i="10"/>
  <c r="F57" i="10"/>
  <c r="G57" i="10"/>
  <c r="K57" i="10"/>
  <c r="E58" i="10"/>
  <c r="F58" i="10"/>
  <c r="G58" i="10"/>
  <c r="K58" i="10"/>
  <c r="E59" i="10"/>
  <c r="F59" i="10"/>
  <c r="G59" i="10"/>
  <c r="K59" i="10"/>
  <c r="E61" i="10"/>
  <c r="F61" i="10"/>
  <c r="G61" i="10"/>
  <c r="E62" i="10"/>
  <c r="F62" i="10"/>
  <c r="G62" i="10"/>
  <c r="E63" i="10"/>
  <c r="F63" i="10"/>
  <c r="G63" i="10"/>
  <c r="S63" i="10"/>
  <c r="U63" i="10"/>
  <c r="E64" i="10"/>
  <c r="F64" i="10"/>
  <c r="E65" i="10"/>
  <c r="F65" i="10"/>
  <c r="G65" i="10"/>
  <c r="E67" i="10"/>
  <c r="F67" i="10"/>
  <c r="E68" i="10"/>
  <c r="F68" i="10"/>
  <c r="G68" i="10"/>
  <c r="E69" i="10"/>
  <c r="F69" i="10"/>
  <c r="G69" i="10"/>
  <c r="AG69" i="10"/>
  <c r="E49" i="10"/>
  <c r="F49" i="10"/>
  <c r="G49" i="10"/>
  <c r="K49" i="10"/>
  <c r="E50" i="10"/>
  <c r="F50" i="10"/>
  <c r="G50" i="10"/>
  <c r="K50" i="10"/>
  <c r="E51" i="10"/>
  <c r="F51" i="10"/>
  <c r="G51" i="10"/>
  <c r="K51" i="10"/>
  <c r="E52" i="10"/>
  <c r="F52" i="10"/>
  <c r="G52" i="10"/>
  <c r="K52" i="10"/>
  <c r="E53" i="10"/>
  <c r="F53" i="10"/>
  <c r="G53" i="10"/>
  <c r="K53" i="10"/>
  <c r="E54" i="10"/>
  <c r="F54" i="10"/>
  <c r="G54" i="10"/>
  <c r="J54" i="10"/>
  <c r="E60" i="10"/>
  <c r="F60" i="10"/>
  <c r="G60" i="10"/>
  <c r="K60" i="10"/>
  <c r="E66" i="10"/>
  <c r="F66" i="10"/>
  <c r="E28" i="10"/>
  <c r="F28" i="10"/>
  <c r="G28" i="10"/>
  <c r="E29" i="10"/>
  <c r="F29" i="10"/>
  <c r="G29" i="10"/>
  <c r="K29" i="10"/>
  <c r="E31" i="10"/>
  <c r="F31" i="10"/>
  <c r="G31" i="10"/>
  <c r="K31" i="10"/>
  <c r="E32" i="10"/>
  <c r="F32" i="10"/>
  <c r="G32" i="10"/>
  <c r="K32" i="10"/>
  <c r="E33" i="10"/>
  <c r="F33" i="10"/>
  <c r="G33" i="10"/>
  <c r="K33" i="10"/>
  <c r="E34" i="10"/>
  <c r="F34" i="10"/>
  <c r="G34" i="10"/>
  <c r="K34" i="10"/>
  <c r="D9" i="10"/>
  <c r="C9" i="10"/>
  <c r="Q66" i="10"/>
  <c r="Q63" i="10"/>
  <c r="AA63" i="10"/>
  <c r="Q64" i="10"/>
  <c r="Q65" i="10"/>
  <c r="AA65" i="10"/>
  <c r="AG65" i="10"/>
  <c r="Q67" i="10"/>
  <c r="Q68" i="10"/>
  <c r="AA68" i="10"/>
  <c r="E26" i="10"/>
  <c r="F26" i="10"/>
  <c r="G26" i="10"/>
  <c r="S26" i="10"/>
  <c r="U26" i="10"/>
  <c r="E27" i="10"/>
  <c r="F27" i="10"/>
  <c r="G27" i="10"/>
  <c r="S27" i="10"/>
  <c r="U27" i="10"/>
  <c r="E30" i="10"/>
  <c r="F30" i="10"/>
  <c r="G30" i="10"/>
  <c r="S30" i="10"/>
  <c r="U30" i="10"/>
  <c r="S31" i="10"/>
  <c r="U31" i="10"/>
  <c r="S33" i="10"/>
  <c r="U33" i="10"/>
  <c r="S34" i="10"/>
  <c r="U34" i="10"/>
  <c r="S35" i="10"/>
  <c r="U35" i="10"/>
  <c r="S36" i="10"/>
  <c r="U36" i="10"/>
  <c r="E38" i="10"/>
  <c r="F38" i="10"/>
  <c r="E39" i="10"/>
  <c r="F39" i="10"/>
  <c r="G39" i="10"/>
  <c r="S39" i="10"/>
  <c r="U39" i="10"/>
  <c r="S40" i="10"/>
  <c r="U40" i="10"/>
  <c r="E41" i="10"/>
  <c r="F41" i="10"/>
  <c r="G41" i="10"/>
  <c r="AG41" i="10"/>
  <c r="S41" i="10"/>
  <c r="U41" i="10"/>
  <c r="E42" i="10"/>
  <c r="F42" i="10"/>
  <c r="G42" i="10"/>
  <c r="AG42" i="10"/>
  <c r="E44" i="10"/>
  <c r="F44" i="10"/>
  <c r="G44" i="10"/>
  <c r="E45" i="10"/>
  <c r="F45" i="10"/>
  <c r="G45" i="10"/>
  <c r="E46" i="10"/>
  <c r="F46" i="10"/>
  <c r="G46" i="10"/>
  <c r="S46" i="10"/>
  <c r="U46" i="10"/>
  <c r="AC9" i="10"/>
  <c r="AC8" i="10"/>
  <c r="AE2" i="10"/>
  <c r="AC18" i="10"/>
  <c r="AC10" i="10"/>
  <c r="AC15" i="10"/>
  <c r="AV53" i="10"/>
  <c r="AC2" i="10"/>
  <c r="AC7" i="10"/>
  <c r="AC6" i="10"/>
  <c r="AC11" i="10"/>
  <c r="AC12" i="10"/>
  <c r="AC3" i="10"/>
  <c r="AC4" i="10"/>
  <c r="AC5" i="10"/>
  <c r="AD69" i="10"/>
  <c r="AV62" i="10"/>
  <c r="AG62" i="10"/>
  <c r="AV61" i="10"/>
  <c r="AU61" i="10"/>
  <c r="AA61" i="10"/>
  <c r="AD61" i="10"/>
  <c r="AG60" i="10"/>
  <c r="AA60" i="10"/>
  <c r="AD60" i="10"/>
  <c r="AV59" i="10"/>
  <c r="AG59" i="10"/>
  <c r="AA59" i="10"/>
  <c r="AD59" i="10"/>
  <c r="AG58" i="10"/>
  <c r="AA58" i="10"/>
  <c r="AD58" i="10"/>
  <c r="AV57" i="10"/>
  <c r="AG57" i="10"/>
  <c r="AA57" i="10"/>
  <c r="AD57" i="10"/>
  <c r="AG56" i="10"/>
  <c r="AA56" i="10"/>
  <c r="AD56" i="10"/>
  <c r="AV55" i="10"/>
  <c r="AU55" i="10"/>
  <c r="AG55" i="10"/>
  <c r="AA55" i="10"/>
  <c r="AD55" i="10"/>
  <c r="AG54" i="10"/>
  <c r="AA54" i="10"/>
  <c r="AD54" i="10"/>
  <c r="AG53" i="10"/>
  <c r="AA53" i="10"/>
  <c r="AV52" i="10"/>
  <c r="AU52" i="10"/>
  <c r="AA52" i="10"/>
  <c r="AD52" i="10"/>
  <c r="AG51" i="10"/>
  <c r="AA51" i="10"/>
  <c r="AD51" i="10"/>
  <c r="AV50" i="10"/>
  <c r="AU50" i="10"/>
  <c r="AG50" i="10"/>
  <c r="AA50" i="10"/>
  <c r="AD50" i="10"/>
  <c r="AV49" i="10"/>
  <c r="AU49" i="10"/>
  <c r="AA49" i="10"/>
  <c r="AD49" i="10"/>
  <c r="AG48" i="10"/>
  <c r="AA48" i="10"/>
  <c r="AD48" i="10"/>
  <c r="AG47" i="10"/>
  <c r="AA47" i="10"/>
  <c r="AD47" i="10"/>
  <c r="AG46" i="10"/>
  <c r="AD46" i="10"/>
  <c r="AG45" i="10"/>
  <c r="AA45" i="10"/>
  <c r="AV44" i="10"/>
  <c r="AU44" i="10"/>
  <c r="AA44" i="10"/>
  <c r="AD44" i="10"/>
  <c r="AG43" i="10"/>
  <c r="AA43" i="10"/>
  <c r="AD43" i="10"/>
  <c r="AV42" i="10"/>
  <c r="AU42" i="10"/>
  <c r="AA42" i="10"/>
  <c r="AV41" i="10"/>
  <c r="AT41" i="10"/>
  <c r="AU41" i="10"/>
  <c r="AD41" i="10"/>
  <c r="AV40" i="10"/>
  <c r="AG40" i="10"/>
  <c r="AA40" i="10"/>
  <c r="AD40" i="10"/>
  <c r="AV39" i="10"/>
  <c r="AT39" i="10"/>
  <c r="AU39" i="10"/>
  <c r="AG39" i="10"/>
  <c r="AA39" i="10"/>
  <c r="AD39" i="10"/>
  <c r="AV37" i="10"/>
  <c r="AU37" i="10"/>
  <c r="AG37" i="10"/>
  <c r="AA37" i="10"/>
  <c r="AD37" i="10"/>
  <c r="AV36" i="10"/>
  <c r="AT36" i="10"/>
  <c r="AU36" i="10"/>
  <c r="AG36" i="10"/>
  <c r="AA36" i="10"/>
  <c r="AD36" i="10"/>
  <c r="AG35" i="10"/>
  <c r="AA35" i="10"/>
  <c r="AD35" i="10"/>
  <c r="AV34" i="10"/>
  <c r="AU34" i="10"/>
  <c r="AG34" i="10"/>
  <c r="AA34" i="10"/>
  <c r="AD34" i="10"/>
  <c r="AV33" i="10"/>
  <c r="AU33" i="10"/>
  <c r="AG33" i="10"/>
  <c r="AA33" i="10"/>
  <c r="AD33" i="10"/>
  <c r="AV32" i="10"/>
  <c r="AG32" i="10"/>
  <c r="AA32" i="10"/>
  <c r="AD32" i="10"/>
  <c r="AG31" i="10"/>
  <c r="AA31" i="10"/>
  <c r="AD31" i="10"/>
  <c r="AG30" i="10"/>
  <c r="AD30" i="10"/>
  <c r="AG29" i="10"/>
  <c r="AA29" i="10"/>
  <c r="AD29" i="10"/>
  <c r="AG28" i="10"/>
  <c r="AA28" i="10"/>
  <c r="AD28" i="10"/>
  <c r="AG27" i="10"/>
  <c r="AA27" i="10"/>
  <c r="AD27" i="10"/>
  <c r="AV26" i="10"/>
  <c r="AU26" i="10"/>
  <c r="AT26" i="10"/>
  <c r="AG26" i="10"/>
  <c r="AA26" i="10"/>
  <c r="AG25" i="10"/>
  <c r="AA25" i="10"/>
  <c r="AD25" i="10"/>
  <c r="AV24" i="10"/>
  <c r="AG24" i="10"/>
  <c r="AA24" i="10"/>
  <c r="AD24" i="10"/>
  <c r="AV23" i="10"/>
  <c r="AU23" i="10"/>
  <c r="AG23" i="10"/>
  <c r="AA23" i="10"/>
  <c r="AD23" i="10"/>
  <c r="AG22" i="10"/>
  <c r="AA22" i="10"/>
  <c r="AD22" i="10"/>
  <c r="AV21" i="10"/>
  <c r="AU21" i="10"/>
  <c r="AG21" i="10"/>
  <c r="AA21" i="10"/>
  <c r="AD21" i="10"/>
  <c r="AC13" i="10"/>
  <c r="AC17" i="10"/>
  <c r="AC16" i="10"/>
  <c r="AC14" i="10"/>
  <c r="AA10" i="10"/>
  <c r="AZ3" i="10"/>
  <c r="AZ2" i="10"/>
  <c r="J2" i="12"/>
  <c r="J3" i="12"/>
  <c r="J4" i="12"/>
  <c r="J5" i="12"/>
  <c r="J6" i="12"/>
  <c r="W3" i="12"/>
  <c r="E26" i="12"/>
  <c r="F26" i="12"/>
  <c r="P26" i="12"/>
  <c r="E27" i="12"/>
  <c r="F27" i="12"/>
  <c r="G27" i="12"/>
  <c r="E28" i="12"/>
  <c r="F28" i="12"/>
  <c r="E29" i="12"/>
  <c r="F29" i="12"/>
  <c r="E30" i="12"/>
  <c r="F30" i="12"/>
  <c r="G30" i="12"/>
  <c r="K30" i="12"/>
  <c r="P30" i="12"/>
  <c r="E31" i="12"/>
  <c r="F31" i="12"/>
  <c r="G31" i="12"/>
  <c r="J31" i="12"/>
  <c r="E32" i="12"/>
  <c r="F32" i="12"/>
  <c r="E33" i="12"/>
  <c r="F33" i="12"/>
  <c r="G33" i="12"/>
  <c r="J33" i="12"/>
  <c r="E34" i="12"/>
  <c r="F34" i="12"/>
  <c r="G34" i="12"/>
  <c r="J34" i="12"/>
  <c r="E35" i="12"/>
  <c r="F35" i="12"/>
  <c r="G35" i="12"/>
  <c r="J35" i="12"/>
  <c r="E36" i="12"/>
  <c r="F36" i="12"/>
  <c r="E37" i="12"/>
  <c r="F37" i="12"/>
  <c r="E38" i="12"/>
  <c r="F38" i="12"/>
  <c r="G38" i="12"/>
  <c r="K38" i="12"/>
  <c r="E39" i="12"/>
  <c r="F39" i="12"/>
  <c r="G39" i="12"/>
  <c r="K39" i="12"/>
  <c r="E40" i="12"/>
  <c r="F40" i="12"/>
  <c r="G40" i="12"/>
  <c r="P40" i="12"/>
  <c r="R40" i="12"/>
  <c r="T40" i="12"/>
  <c r="E41" i="12"/>
  <c r="F41" i="12"/>
  <c r="P41" i="12"/>
  <c r="E42" i="12"/>
  <c r="F42" i="12"/>
  <c r="E43" i="12"/>
  <c r="F43" i="12"/>
  <c r="G43" i="12"/>
  <c r="J43" i="12"/>
  <c r="E44" i="12"/>
  <c r="F44" i="12"/>
  <c r="G44" i="12"/>
  <c r="L44" i="12"/>
  <c r="E45" i="12"/>
  <c r="F45" i="12"/>
  <c r="E46" i="12"/>
  <c r="F46" i="12"/>
  <c r="P46" i="12"/>
  <c r="G46" i="12"/>
  <c r="K46" i="12"/>
  <c r="R46" i="12"/>
  <c r="T46" i="12"/>
  <c r="D9" i="12"/>
  <c r="E9" i="12"/>
  <c r="W9" i="12"/>
  <c r="W10" i="12"/>
  <c r="E47" i="12"/>
  <c r="F47" i="12"/>
  <c r="G47" i="12"/>
  <c r="J47" i="12"/>
  <c r="E48" i="12"/>
  <c r="F48" i="12"/>
  <c r="E49" i="12"/>
  <c r="F49" i="12"/>
  <c r="G49" i="12"/>
  <c r="I49" i="12"/>
  <c r="E50" i="12"/>
  <c r="F50" i="12"/>
  <c r="E51" i="12"/>
  <c r="F51" i="12"/>
  <c r="E52" i="12"/>
  <c r="F52" i="12"/>
  <c r="G52" i="12"/>
  <c r="E53" i="12"/>
  <c r="F53" i="12"/>
  <c r="E54" i="12"/>
  <c r="F54" i="12"/>
  <c r="G54" i="12"/>
  <c r="J54" i="12"/>
  <c r="E55" i="12"/>
  <c r="F55" i="12"/>
  <c r="P55" i="12"/>
  <c r="E56" i="12"/>
  <c r="F56" i="12"/>
  <c r="P56" i="12"/>
  <c r="G56" i="12"/>
  <c r="J56" i="12"/>
  <c r="E57" i="12"/>
  <c r="F57" i="12"/>
  <c r="G57" i="12"/>
  <c r="J57" i="12"/>
  <c r="E58" i="12"/>
  <c r="F58" i="12"/>
  <c r="P58" i="12"/>
  <c r="E59" i="12"/>
  <c r="F59" i="12"/>
  <c r="E60" i="12"/>
  <c r="F60" i="12"/>
  <c r="G60" i="12"/>
  <c r="I60" i="12"/>
  <c r="E61" i="12"/>
  <c r="F61" i="12"/>
  <c r="E62" i="12"/>
  <c r="F62" i="12"/>
  <c r="G62" i="12"/>
  <c r="J62" i="12"/>
  <c r="E69" i="12"/>
  <c r="F69" i="12"/>
  <c r="G69" i="12"/>
  <c r="I69" i="12"/>
  <c r="D11" i="12"/>
  <c r="D12" i="12"/>
  <c r="W12" i="12"/>
  <c r="D13" i="12"/>
  <c r="W13" i="12"/>
  <c r="P60" i="12"/>
  <c r="R60" i="12"/>
  <c r="T60" i="12"/>
  <c r="P62" i="12"/>
  <c r="R62" i="12"/>
  <c r="T62" i="12"/>
  <c r="E21" i="12"/>
  <c r="F21" i="12"/>
  <c r="G21" i="12"/>
  <c r="H21" i="12"/>
  <c r="E22" i="12"/>
  <c r="F22" i="12"/>
  <c r="E23" i="12"/>
  <c r="F23" i="12"/>
  <c r="G23" i="12"/>
  <c r="H23" i="12"/>
  <c r="E24" i="12"/>
  <c r="F24" i="12"/>
  <c r="E25" i="12"/>
  <c r="F25" i="12"/>
  <c r="G25" i="12"/>
  <c r="H25" i="12"/>
  <c r="W15" i="12"/>
  <c r="F16" i="12"/>
  <c r="F17" i="12" s="1"/>
  <c r="W16" i="12"/>
  <c r="C17" i="12"/>
  <c r="W17" i="12"/>
  <c r="W18" i="12"/>
  <c r="W19" i="12"/>
  <c r="W20" i="12"/>
  <c r="Q21" i="12"/>
  <c r="W21" i="12"/>
  <c r="Q22" i="12"/>
  <c r="W22" i="12"/>
  <c r="Q23" i="12"/>
  <c r="Q24" i="12"/>
  <c r="Q25" i="12"/>
  <c r="Q26" i="12"/>
  <c r="I27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J40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I52" i="12"/>
  <c r="Q52" i="12"/>
  <c r="Q53" i="12"/>
  <c r="Q54" i="12"/>
  <c r="Q55" i="12"/>
  <c r="Q56" i="12"/>
  <c r="Q57" i="12"/>
  <c r="Q58" i="12"/>
  <c r="Q59" i="12"/>
  <c r="Q60" i="12"/>
  <c r="Q61" i="12"/>
  <c r="Q62" i="12"/>
  <c r="Q69" i="12"/>
  <c r="S69" i="10"/>
  <c r="U69" i="10"/>
  <c r="Q69" i="10"/>
  <c r="Q44" i="10"/>
  <c r="K44" i="10"/>
  <c r="Q41" i="10"/>
  <c r="K41" i="10"/>
  <c r="G35" i="11"/>
  <c r="C35" i="11"/>
  <c r="E35" i="11"/>
  <c r="G34" i="11"/>
  <c r="C34" i="11"/>
  <c r="E34" i="11"/>
  <c r="G33" i="11"/>
  <c r="C33" i="11"/>
  <c r="E33" i="11"/>
  <c r="G32" i="11"/>
  <c r="C32" i="11"/>
  <c r="E32" i="11"/>
  <c r="G31" i="11"/>
  <c r="C31" i="11"/>
  <c r="E31" i="11"/>
  <c r="G39" i="11"/>
  <c r="C39" i="11"/>
  <c r="E39" i="11"/>
  <c r="G30" i="11"/>
  <c r="C30" i="11"/>
  <c r="E30" i="11"/>
  <c r="G38" i="11"/>
  <c r="C38" i="11"/>
  <c r="E38" i="11"/>
  <c r="G29" i="11"/>
  <c r="C29" i="11"/>
  <c r="E29" i="11"/>
  <c r="G28" i="11"/>
  <c r="C28" i="11"/>
  <c r="E28" i="11"/>
  <c r="G27" i="11"/>
  <c r="C27" i="11"/>
  <c r="E27" i="11"/>
  <c r="G26" i="11"/>
  <c r="C26" i="11"/>
  <c r="E26" i="11"/>
  <c r="G37" i="11"/>
  <c r="C37" i="11"/>
  <c r="E37" i="11"/>
  <c r="G25" i="11"/>
  <c r="C25" i="11"/>
  <c r="E25" i="11"/>
  <c r="G24" i="11"/>
  <c r="C24" i="11"/>
  <c r="E24" i="11"/>
  <c r="G36" i="11"/>
  <c r="C36" i="11"/>
  <c r="E36" i="11"/>
  <c r="G23" i="11"/>
  <c r="C23" i="11"/>
  <c r="E23" i="11"/>
  <c r="G22" i="11"/>
  <c r="C22" i="11"/>
  <c r="E22" i="11"/>
  <c r="G21" i="11"/>
  <c r="C21" i="11"/>
  <c r="E21" i="11"/>
  <c r="G20" i="11"/>
  <c r="C20" i="11"/>
  <c r="E20" i="11"/>
  <c r="G19" i="11"/>
  <c r="C19" i="11"/>
  <c r="E19" i="11"/>
  <c r="G18" i="11"/>
  <c r="C18" i="11"/>
  <c r="E18" i="11"/>
  <c r="G17" i="11"/>
  <c r="C17" i="11"/>
  <c r="E17" i="11"/>
  <c r="G16" i="11"/>
  <c r="C16" i="11"/>
  <c r="E16" i="11"/>
  <c r="G15" i="11"/>
  <c r="C15" i="11"/>
  <c r="E15" i="11"/>
  <c r="G14" i="11"/>
  <c r="C14" i="11"/>
  <c r="E14" i="11"/>
  <c r="G13" i="11"/>
  <c r="C13" i="11"/>
  <c r="E13" i="11"/>
  <c r="G12" i="11"/>
  <c r="C12" i="11"/>
  <c r="E12" i="11"/>
  <c r="G11" i="11"/>
  <c r="C11" i="11"/>
  <c r="E11" i="11"/>
  <c r="H35" i="11"/>
  <c r="B35" i="11"/>
  <c r="D35" i="11"/>
  <c r="A35" i="11"/>
  <c r="H34" i="11"/>
  <c r="D34" i="11"/>
  <c r="B34" i="11"/>
  <c r="A34" i="11"/>
  <c r="H33" i="11"/>
  <c r="B33" i="11"/>
  <c r="D33" i="11"/>
  <c r="A33" i="11"/>
  <c r="H32" i="11"/>
  <c r="D32" i="11"/>
  <c r="B32" i="11"/>
  <c r="A32" i="11"/>
  <c r="H31" i="11"/>
  <c r="B31" i="11"/>
  <c r="D31" i="11"/>
  <c r="A31" i="11"/>
  <c r="H39" i="11"/>
  <c r="D39" i="11"/>
  <c r="B39" i="11"/>
  <c r="A39" i="11"/>
  <c r="H30" i="11"/>
  <c r="B30" i="11"/>
  <c r="D30" i="11"/>
  <c r="A30" i="11"/>
  <c r="H38" i="11"/>
  <c r="D38" i="11"/>
  <c r="B38" i="11"/>
  <c r="A38" i="11"/>
  <c r="H29" i="11"/>
  <c r="B29" i="11"/>
  <c r="D29" i="11"/>
  <c r="A29" i="11"/>
  <c r="H28" i="11"/>
  <c r="D28" i="11"/>
  <c r="B28" i="11"/>
  <c r="A28" i="11"/>
  <c r="H27" i="11"/>
  <c r="B27" i="11"/>
  <c r="D27" i="11"/>
  <c r="A27" i="11"/>
  <c r="H26" i="11"/>
  <c r="D26" i="11"/>
  <c r="B26" i="11"/>
  <c r="A26" i="11"/>
  <c r="H37" i="11"/>
  <c r="B37" i="11"/>
  <c r="D37" i="11"/>
  <c r="A37" i="11"/>
  <c r="H25" i="11"/>
  <c r="D25" i="11"/>
  <c r="B25" i="11"/>
  <c r="A25" i="11"/>
  <c r="H24" i="11"/>
  <c r="B24" i="11"/>
  <c r="D24" i="11"/>
  <c r="A24" i="11"/>
  <c r="H36" i="11"/>
  <c r="D36" i="11"/>
  <c r="B36" i="11"/>
  <c r="A36" i="11"/>
  <c r="H23" i="11"/>
  <c r="B23" i="11"/>
  <c r="D23" i="11"/>
  <c r="A23" i="11"/>
  <c r="H22" i="11"/>
  <c r="D22" i="11"/>
  <c r="B22" i="11"/>
  <c r="A22" i="11"/>
  <c r="H21" i="11"/>
  <c r="B21" i="11"/>
  <c r="D21" i="11"/>
  <c r="A21" i="11"/>
  <c r="H20" i="11"/>
  <c r="D20" i="11"/>
  <c r="B20" i="11"/>
  <c r="A20" i="11"/>
  <c r="H19" i="11"/>
  <c r="B19" i="11"/>
  <c r="D19" i="11"/>
  <c r="A19" i="11"/>
  <c r="H18" i="11"/>
  <c r="D18" i="11"/>
  <c r="B18" i="11"/>
  <c r="A18" i="11"/>
  <c r="H17" i="11"/>
  <c r="B17" i="11"/>
  <c r="D17" i="11"/>
  <c r="A17" i="11"/>
  <c r="H16" i="11"/>
  <c r="D16" i="11"/>
  <c r="B16" i="11"/>
  <c r="A16" i="11"/>
  <c r="H15" i="11"/>
  <c r="B15" i="11"/>
  <c r="D15" i="11"/>
  <c r="A15" i="11"/>
  <c r="H14" i="11"/>
  <c r="B14" i="11"/>
  <c r="D14" i="11"/>
  <c r="A14" i="11"/>
  <c r="H13" i="11"/>
  <c r="B13" i="11"/>
  <c r="D13" i="11"/>
  <c r="A13" i="11"/>
  <c r="H12" i="11"/>
  <c r="B12" i="11"/>
  <c r="D12" i="11"/>
  <c r="A12" i="11"/>
  <c r="H11" i="11"/>
  <c r="B11" i="11"/>
  <c r="D11" i="11"/>
  <c r="A11" i="11"/>
  <c r="S62" i="10"/>
  <c r="U62" i="10"/>
  <c r="Q62" i="10"/>
  <c r="S59" i="10"/>
  <c r="U59" i="10"/>
  <c r="Q59" i="10"/>
  <c r="S61" i="10"/>
  <c r="U61" i="10"/>
  <c r="Q61" i="10"/>
  <c r="S58" i="10"/>
  <c r="U58" i="10"/>
  <c r="Q58" i="10"/>
  <c r="S57" i="10"/>
  <c r="U57" i="10"/>
  <c r="Q57" i="10"/>
  <c r="S56" i="10"/>
  <c r="U56" i="10"/>
  <c r="Q56" i="10"/>
  <c r="S55" i="10"/>
  <c r="U55" i="10"/>
  <c r="Q55" i="10"/>
  <c r="S54" i="10"/>
  <c r="U54" i="10"/>
  <c r="Q54" i="10"/>
  <c r="S48" i="10"/>
  <c r="U48" i="10"/>
  <c r="Q48" i="10"/>
  <c r="S47" i="10"/>
  <c r="U47" i="10"/>
  <c r="Q47" i="10"/>
  <c r="Q43" i="10"/>
  <c r="Q40" i="10"/>
  <c r="Q37" i="10"/>
  <c r="Q36" i="10"/>
  <c r="S49" i="10"/>
  <c r="U49" i="10"/>
  <c r="S50" i="10"/>
  <c r="U50" i="10"/>
  <c r="S51" i="10"/>
  <c r="U51" i="10"/>
  <c r="S52" i="10"/>
  <c r="U52" i="10"/>
  <c r="S53" i="10"/>
  <c r="U53" i="10"/>
  <c r="S60" i="10"/>
  <c r="U60" i="10"/>
  <c r="D11" i="10"/>
  <c r="D15" i="10" s="1"/>
  <c r="C19" i="10" s="1"/>
  <c r="D12" i="10"/>
  <c r="D13" i="10"/>
  <c r="F16" i="10"/>
  <c r="F17" i="10" s="1"/>
  <c r="C17" i="10"/>
  <c r="Q21" i="10"/>
  <c r="Q22" i="10"/>
  <c r="Q23" i="10"/>
  <c r="Q24" i="10"/>
  <c r="H25" i="10"/>
  <c r="Q25" i="10"/>
  <c r="K26" i="10"/>
  <c r="Q26" i="10"/>
  <c r="K27" i="10"/>
  <c r="Q27" i="10"/>
  <c r="Q28" i="10"/>
  <c r="Q29" i="10"/>
  <c r="J30" i="10"/>
  <c r="Q30" i="10"/>
  <c r="Q31" i="10"/>
  <c r="Q32" i="10"/>
  <c r="Q33" i="10"/>
  <c r="Q34" i="10"/>
  <c r="Q35" i="10"/>
  <c r="Q38" i="10"/>
  <c r="K39" i="10"/>
  <c r="Q39" i="10"/>
  <c r="K42" i="10"/>
  <c r="Q42" i="10"/>
  <c r="K45" i="10"/>
  <c r="Q45" i="10"/>
  <c r="K46" i="10"/>
  <c r="Q46" i="10"/>
  <c r="Q49" i="10"/>
  <c r="Q50" i="10"/>
  <c r="Q51" i="10"/>
  <c r="Q52" i="10"/>
  <c r="Q53" i="10"/>
  <c r="Q60" i="10"/>
  <c r="J2" i="5"/>
  <c r="W4" i="5"/>
  <c r="J3" i="5"/>
  <c r="P28" i="5"/>
  <c r="R28" i="5"/>
  <c r="T28" i="5"/>
  <c r="J4" i="5"/>
  <c r="J5" i="5"/>
  <c r="J6" i="5"/>
  <c r="W6" i="5"/>
  <c r="D9" i="5"/>
  <c r="E9" i="5"/>
  <c r="E27" i="5"/>
  <c r="F27" i="5"/>
  <c r="G27" i="5"/>
  <c r="I27" i="5"/>
  <c r="E28" i="5"/>
  <c r="F28" i="5"/>
  <c r="G28" i="5"/>
  <c r="J28" i="5"/>
  <c r="E29" i="5"/>
  <c r="F29" i="5"/>
  <c r="G29" i="5"/>
  <c r="J29" i="5"/>
  <c r="E30" i="5"/>
  <c r="F30" i="5"/>
  <c r="G30" i="5"/>
  <c r="K30" i="5"/>
  <c r="E31" i="5"/>
  <c r="F31" i="5"/>
  <c r="G31" i="5"/>
  <c r="J31" i="5"/>
  <c r="E32" i="5"/>
  <c r="F32" i="5"/>
  <c r="G32" i="5"/>
  <c r="J32" i="5"/>
  <c r="E33" i="5"/>
  <c r="F33" i="5"/>
  <c r="G33" i="5"/>
  <c r="J33" i="5"/>
  <c r="E34" i="5"/>
  <c r="F34" i="5"/>
  <c r="E35" i="5"/>
  <c r="F35" i="5"/>
  <c r="G35" i="5"/>
  <c r="J35" i="5"/>
  <c r="E36" i="5"/>
  <c r="F36" i="5"/>
  <c r="G36" i="5"/>
  <c r="K36" i="5"/>
  <c r="E37" i="5"/>
  <c r="F37" i="5"/>
  <c r="G37" i="5"/>
  <c r="K37" i="5"/>
  <c r="E38" i="5"/>
  <c r="F38" i="5"/>
  <c r="G38" i="5"/>
  <c r="K38" i="5"/>
  <c r="E39" i="5"/>
  <c r="F39" i="5"/>
  <c r="G39" i="5"/>
  <c r="K39" i="5"/>
  <c r="E40" i="5"/>
  <c r="F40" i="5"/>
  <c r="G40" i="5"/>
  <c r="K40" i="5"/>
  <c r="E41" i="5"/>
  <c r="F41" i="5"/>
  <c r="G41" i="5"/>
  <c r="I41" i="5"/>
  <c r="E42" i="5"/>
  <c r="F42" i="5"/>
  <c r="E43" i="5"/>
  <c r="F43" i="5"/>
  <c r="G43" i="5"/>
  <c r="I43" i="5"/>
  <c r="E44" i="5"/>
  <c r="F44" i="5"/>
  <c r="G44" i="5"/>
  <c r="I44" i="5"/>
  <c r="E45" i="5"/>
  <c r="F45" i="5"/>
  <c r="G45" i="5"/>
  <c r="I45" i="5"/>
  <c r="E46" i="5"/>
  <c r="F46" i="5"/>
  <c r="G46" i="5"/>
  <c r="I46" i="5"/>
  <c r="D11" i="5"/>
  <c r="D12" i="5"/>
  <c r="W12" i="5"/>
  <c r="D13" i="5"/>
  <c r="T21" i="5"/>
  <c r="T22" i="5"/>
  <c r="E26" i="5"/>
  <c r="F26" i="5"/>
  <c r="G26" i="5"/>
  <c r="I26" i="5"/>
  <c r="W14" i="5"/>
  <c r="E21" i="5"/>
  <c r="F21" i="5"/>
  <c r="E22" i="5"/>
  <c r="F22" i="5"/>
  <c r="E23" i="5"/>
  <c r="F23" i="5"/>
  <c r="G23" i="5"/>
  <c r="H23" i="5"/>
  <c r="E24" i="5"/>
  <c r="F24" i="5"/>
  <c r="E25" i="5"/>
  <c r="F25" i="5"/>
  <c r="G25" i="5"/>
  <c r="H25" i="5"/>
  <c r="F16" i="5"/>
  <c r="F17" i="5" s="1"/>
  <c r="C17" i="5"/>
  <c r="W18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D11" i="4"/>
  <c r="D12" i="4"/>
  <c r="W12" i="4" s="1"/>
  <c r="D13" i="4"/>
  <c r="D9" i="4"/>
  <c r="E9" i="4"/>
  <c r="E27" i="4"/>
  <c r="F27" i="4"/>
  <c r="G27" i="4"/>
  <c r="I27" i="4"/>
  <c r="E28" i="4"/>
  <c r="F28" i="4"/>
  <c r="G28" i="4"/>
  <c r="E29" i="4"/>
  <c r="F29" i="4"/>
  <c r="G29" i="4"/>
  <c r="J29" i="4"/>
  <c r="E30" i="4"/>
  <c r="F30" i="4"/>
  <c r="G30" i="4"/>
  <c r="K30" i="4"/>
  <c r="E31" i="4"/>
  <c r="F31" i="4"/>
  <c r="G31" i="4"/>
  <c r="E32" i="4"/>
  <c r="F32" i="4"/>
  <c r="E33" i="4"/>
  <c r="F33" i="4"/>
  <c r="E34" i="4"/>
  <c r="F34" i="4"/>
  <c r="G34" i="4"/>
  <c r="J34" i="4"/>
  <c r="E35" i="4"/>
  <c r="F35" i="4"/>
  <c r="G35" i="4"/>
  <c r="J35" i="4"/>
  <c r="E36" i="4"/>
  <c r="F36" i="4"/>
  <c r="G36" i="4"/>
  <c r="E37" i="4"/>
  <c r="F37" i="4"/>
  <c r="G37" i="4"/>
  <c r="K37" i="4"/>
  <c r="E38" i="4"/>
  <c r="F38" i="4"/>
  <c r="G38" i="4"/>
  <c r="K38" i="4"/>
  <c r="E39" i="4"/>
  <c r="F39" i="4"/>
  <c r="G39" i="4"/>
  <c r="E40" i="4"/>
  <c r="F40" i="4"/>
  <c r="E41" i="4"/>
  <c r="F41" i="4"/>
  <c r="E42" i="4"/>
  <c r="F42" i="4"/>
  <c r="G42" i="4"/>
  <c r="I42" i="4"/>
  <c r="E43" i="4"/>
  <c r="F43" i="4"/>
  <c r="G43" i="4"/>
  <c r="I43" i="4"/>
  <c r="E44" i="4"/>
  <c r="F44" i="4"/>
  <c r="G44" i="4"/>
  <c r="E45" i="4"/>
  <c r="F45" i="4"/>
  <c r="G45" i="4"/>
  <c r="I45" i="4"/>
  <c r="E46" i="4"/>
  <c r="F46" i="4"/>
  <c r="G46" i="4"/>
  <c r="I46" i="4"/>
  <c r="E21" i="4"/>
  <c r="F21" i="4"/>
  <c r="G21" i="4"/>
  <c r="H21" i="4"/>
  <c r="E22" i="4"/>
  <c r="F22" i="4"/>
  <c r="E23" i="4"/>
  <c r="F23" i="4"/>
  <c r="G23" i="4"/>
  <c r="H23" i="4"/>
  <c r="E24" i="4"/>
  <c r="F24" i="4"/>
  <c r="E25" i="4"/>
  <c r="F25" i="4"/>
  <c r="G25" i="4"/>
  <c r="E26" i="4"/>
  <c r="F26" i="4"/>
  <c r="G26" i="4"/>
  <c r="I26" i="4"/>
  <c r="F16" i="4"/>
  <c r="F17" i="4" s="1"/>
  <c r="C17" i="4"/>
  <c r="Q21" i="4"/>
  <c r="Q22" i="4"/>
  <c r="Q23" i="4"/>
  <c r="Q24" i="4"/>
  <c r="H25" i="4"/>
  <c r="Q25" i="4"/>
  <c r="Q26" i="4"/>
  <c r="Q27" i="4"/>
  <c r="J28" i="4"/>
  <c r="Q28" i="4"/>
  <c r="Q29" i="4"/>
  <c r="Q30" i="4"/>
  <c r="J31" i="4"/>
  <c r="Q31" i="4"/>
  <c r="Q32" i="4"/>
  <c r="Q33" i="4"/>
  <c r="Q34" i="4"/>
  <c r="Q35" i="4"/>
  <c r="K36" i="4"/>
  <c r="Q36" i="4"/>
  <c r="Q37" i="4"/>
  <c r="Q38" i="4"/>
  <c r="K39" i="4"/>
  <c r="Q39" i="4"/>
  <c r="Q40" i="4"/>
  <c r="Q41" i="4"/>
  <c r="Q42" i="4"/>
  <c r="Q43" i="4"/>
  <c r="I44" i="4"/>
  <c r="Q44" i="4"/>
  <c r="Q45" i="4"/>
  <c r="Q46" i="4"/>
  <c r="G11" i="7"/>
  <c r="F11" i="7"/>
  <c r="E27" i="7"/>
  <c r="F27" i="7"/>
  <c r="G27" i="7"/>
  <c r="I27" i="7"/>
  <c r="E28" i="7"/>
  <c r="F28" i="7"/>
  <c r="G28" i="7"/>
  <c r="J28" i="7"/>
  <c r="E29" i="7"/>
  <c r="F29" i="7"/>
  <c r="G29" i="7"/>
  <c r="J29" i="7"/>
  <c r="E30" i="7"/>
  <c r="F30" i="7"/>
  <c r="G30" i="7"/>
  <c r="K30" i="7"/>
  <c r="E31" i="7"/>
  <c r="F31" i="7"/>
  <c r="G31" i="7"/>
  <c r="J31" i="7"/>
  <c r="E32" i="7"/>
  <c r="F32" i="7"/>
  <c r="G32" i="7"/>
  <c r="J32" i="7"/>
  <c r="E33" i="7"/>
  <c r="F33" i="7"/>
  <c r="G33" i="7"/>
  <c r="J33" i="7"/>
  <c r="E34" i="7"/>
  <c r="F34" i="7"/>
  <c r="G34" i="7"/>
  <c r="E35" i="7"/>
  <c r="F35" i="7"/>
  <c r="G35" i="7"/>
  <c r="J35" i="7"/>
  <c r="E36" i="7"/>
  <c r="F36" i="7"/>
  <c r="G36" i="7"/>
  <c r="K36" i="7"/>
  <c r="E37" i="7"/>
  <c r="F37" i="7"/>
  <c r="G37" i="7"/>
  <c r="K37" i="7"/>
  <c r="E38" i="7"/>
  <c r="F38" i="7"/>
  <c r="G38" i="7"/>
  <c r="K38" i="7"/>
  <c r="E39" i="7"/>
  <c r="F39" i="7"/>
  <c r="G39" i="7"/>
  <c r="K39" i="7"/>
  <c r="E40" i="7"/>
  <c r="F40" i="7"/>
  <c r="G40" i="7"/>
  <c r="K40" i="7"/>
  <c r="E41" i="7"/>
  <c r="F41" i="7"/>
  <c r="G41" i="7"/>
  <c r="I41" i="7"/>
  <c r="E42" i="7"/>
  <c r="F42" i="7"/>
  <c r="G42" i="7"/>
  <c r="I42" i="7"/>
  <c r="E43" i="7"/>
  <c r="F43" i="7"/>
  <c r="G43" i="7"/>
  <c r="I43" i="7"/>
  <c r="E44" i="7"/>
  <c r="F44" i="7"/>
  <c r="G44" i="7"/>
  <c r="I44" i="7"/>
  <c r="E45" i="7"/>
  <c r="F45" i="7"/>
  <c r="G45" i="7"/>
  <c r="I45" i="7"/>
  <c r="E46" i="7"/>
  <c r="F46" i="7"/>
  <c r="G46" i="7"/>
  <c r="E14" i="7"/>
  <c r="E21" i="7"/>
  <c r="F21" i="7"/>
  <c r="G21" i="7"/>
  <c r="H21" i="7"/>
  <c r="E22" i="7"/>
  <c r="F22" i="7"/>
  <c r="E23" i="7"/>
  <c r="F23" i="7"/>
  <c r="G23" i="7"/>
  <c r="H23" i="7"/>
  <c r="E24" i="7"/>
  <c r="F24" i="7"/>
  <c r="E25" i="7"/>
  <c r="F25" i="7"/>
  <c r="G25" i="7"/>
  <c r="H25" i="7"/>
  <c r="E26" i="7"/>
  <c r="F26" i="7"/>
  <c r="C17" i="7"/>
  <c r="Q21" i="7"/>
  <c r="Q22" i="7"/>
  <c r="Q23" i="7"/>
  <c r="Q24" i="7"/>
  <c r="Q25" i="7"/>
  <c r="G26" i="7"/>
  <c r="I26" i="7"/>
  <c r="Q26" i="7"/>
  <c r="Q27" i="7"/>
  <c r="Q28" i="7"/>
  <c r="Q29" i="7"/>
  <c r="Q30" i="7"/>
  <c r="Q31" i="7"/>
  <c r="Q32" i="7"/>
  <c r="Q33" i="7"/>
  <c r="J34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T46" i="7"/>
  <c r="J2" i="6"/>
  <c r="J3" i="6"/>
  <c r="J4" i="6"/>
  <c r="W13" i="6"/>
  <c r="J5" i="6"/>
  <c r="J6" i="6"/>
  <c r="W7" i="6"/>
  <c r="W8" i="6"/>
  <c r="D9" i="6"/>
  <c r="E9" i="6"/>
  <c r="E27" i="6"/>
  <c r="F27" i="6"/>
  <c r="G27" i="6"/>
  <c r="I27" i="6"/>
  <c r="E28" i="6"/>
  <c r="F28" i="6"/>
  <c r="G28" i="6"/>
  <c r="E29" i="6"/>
  <c r="F29" i="6"/>
  <c r="G29" i="6"/>
  <c r="J29" i="6"/>
  <c r="E30" i="6"/>
  <c r="F30" i="6"/>
  <c r="G30" i="6"/>
  <c r="K30" i="6"/>
  <c r="E31" i="6"/>
  <c r="F31" i="6"/>
  <c r="G31" i="6"/>
  <c r="E32" i="6"/>
  <c r="F32" i="6"/>
  <c r="G32" i="6"/>
  <c r="E33" i="6"/>
  <c r="F33" i="6"/>
  <c r="G33" i="6"/>
  <c r="J33" i="6"/>
  <c r="E34" i="6"/>
  <c r="F34" i="6"/>
  <c r="G34" i="6"/>
  <c r="J34" i="6"/>
  <c r="E35" i="6"/>
  <c r="F35" i="6"/>
  <c r="G35" i="6"/>
  <c r="J35" i="6"/>
  <c r="E36" i="6"/>
  <c r="F36" i="6"/>
  <c r="G36" i="6"/>
  <c r="E37" i="6"/>
  <c r="F37" i="6"/>
  <c r="G37" i="6"/>
  <c r="K37" i="6"/>
  <c r="E38" i="6"/>
  <c r="F38" i="6"/>
  <c r="G38" i="6"/>
  <c r="K38" i="6"/>
  <c r="E39" i="6"/>
  <c r="F39" i="6"/>
  <c r="G39" i="6"/>
  <c r="K39" i="6"/>
  <c r="E40" i="6"/>
  <c r="F40" i="6"/>
  <c r="G40" i="6"/>
  <c r="E41" i="6"/>
  <c r="F41" i="6"/>
  <c r="G41" i="6"/>
  <c r="I41" i="6"/>
  <c r="E42" i="6"/>
  <c r="F42" i="6"/>
  <c r="G42" i="6"/>
  <c r="I42" i="6"/>
  <c r="E43" i="6"/>
  <c r="F43" i="6"/>
  <c r="G43" i="6"/>
  <c r="I43" i="6"/>
  <c r="E44" i="6"/>
  <c r="F44" i="6"/>
  <c r="G44" i="6"/>
  <c r="E45" i="6"/>
  <c r="F45" i="6"/>
  <c r="G45" i="6"/>
  <c r="I45" i="6"/>
  <c r="E46" i="6"/>
  <c r="F46" i="6"/>
  <c r="G46" i="6"/>
  <c r="I46" i="6"/>
  <c r="D11" i="6"/>
  <c r="D12" i="6"/>
  <c r="D13" i="6"/>
  <c r="T21" i="6"/>
  <c r="T22" i="6"/>
  <c r="E26" i="6"/>
  <c r="F26" i="6"/>
  <c r="G26" i="6"/>
  <c r="I26" i="6"/>
  <c r="P37" i="6"/>
  <c r="R37" i="6"/>
  <c r="T37" i="6"/>
  <c r="P40" i="6"/>
  <c r="R40" i="6"/>
  <c r="T40" i="6"/>
  <c r="P45" i="6"/>
  <c r="R45" i="6"/>
  <c r="T45" i="6"/>
  <c r="E21" i="6"/>
  <c r="F21" i="6"/>
  <c r="G21" i="6"/>
  <c r="H21" i="6"/>
  <c r="E22" i="6"/>
  <c r="F22" i="6"/>
  <c r="G22" i="6"/>
  <c r="H22" i="6"/>
  <c r="E23" i="6"/>
  <c r="F23" i="6"/>
  <c r="G23" i="6"/>
  <c r="H23" i="6"/>
  <c r="E24" i="6"/>
  <c r="F24" i="6"/>
  <c r="G24" i="6"/>
  <c r="E25" i="6"/>
  <c r="F25" i="6"/>
  <c r="G25" i="6"/>
  <c r="H25" i="6"/>
  <c r="F16" i="6"/>
  <c r="F17" i="6" s="1"/>
  <c r="W16" i="6"/>
  <c r="C17" i="6"/>
  <c r="Q21" i="6"/>
  <c r="Q22" i="6"/>
  <c r="Q23" i="6"/>
  <c r="H24" i="6"/>
  <c r="Q24" i="6"/>
  <c r="Q25" i="6"/>
  <c r="Q26" i="6"/>
  <c r="Q27" i="6"/>
  <c r="J28" i="6"/>
  <c r="Q28" i="6"/>
  <c r="Q29" i="6"/>
  <c r="Q30" i="6"/>
  <c r="J31" i="6"/>
  <c r="Q31" i="6"/>
  <c r="J32" i="6"/>
  <c r="Q32" i="6"/>
  <c r="Q33" i="6"/>
  <c r="Q34" i="6"/>
  <c r="Q35" i="6"/>
  <c r="K36" i="6"/>
  <c r="Q36" i="6"/>
  <c r="Q37" i="6"/>
  <c r="Q38" i="6"/>
  <c r="Q39" i="6"/>
  <c r="K40" i="6"/>
  <c r="Q40" i="6"/>
  <c r="Q41" i="6"/>
  <c r="Q42" i="6"/>
  <c r="Q43" i="6"/>
  <c r="I44" i="6"/>
  <c r="Q44" i="6"/>
  <c r="Q45" i="6"/>
  <c r="Q46" i="6"/>
  <c r="J2" i="9"/>
  <c r="P39" i="9"/>
  <c r="R39" i="9"/>
  <c r="T39" i="9"/>
  <c r="J3" i="9"/>
  <c r="J4" i="9"/>
  <c r="J5" i="9"/>
  <c r="J6" i="9"/>
  <c r="W4" i="9"/>
  <c r="W5" i="9"/>
  <c r="D9" i="9"/>
  <c r="E9" i="9"/>
  <c r="E27" i="9"/>
  <c r="F27" i="9"/>
  <c r="G27" i="9"/>
  <c r="I27" i="9"/>
  <c r="E28" i="9"/>
  <c r="F28" i="9"/>
  <c r="G28" i="9"/>
  <c r="E29" i="9"/>
  <c r="F29" i="9"/>
  <c r="G29" i="9"/>
  <c r="J29" i="9"/>
  <c r="E30" i="9"/>
  <c r="F30" i="9"/>
  <c r="G30" i="9"/>
  <c r="E31" i="9"/>
  <c r="F31" i="9"/>
  <c r="G31" i="9"/>
  <c r="E32" i="9"/>
  <c r="F32" i="9"/>
  <c r="G32" i="9"/>
  <c r="J32" i="9"/>
  <c r="E33" i="9"/>
  <c r="F33" i="9"/>
  <c r="G33" i="9"/>
  <c r="E34" i="9"/>
  <c r="F34" i="9"/>
  <c r="G34" i="9"/>
  <c r="J34" i="9"/>
  <c r="E35" i="9"/>
  <c r="F35" i="9"/>
  <c r="G35" i="9"/>
  <c r="J35" i="9"/>
  <c r="E36" i="9"/>
  <c r="F36" i="9"/>
  <c r="G36" i="9"/>
  <c r="K36" i="9"/>
  <c r="E37" i="9"/>
  <c r="F37" i="9"/>
  <c r="G37" i="9"/>
  <c r="K37" i="9"/>
  <c r="E38" i="9"/>
  <c r="F38" i="9"/>
  <c r="G38" i="9"/>
  <c r="E39" i="9"/>
  <c r="F39" i="9"/>
  <c r="G39" i="9"/>
  <c r="E40" i="9"/>
  <c r="F40" i="9"/>
  <c r="G40" i="9"/>
  <c r="K40" i="9"/>
  <c r="E41" i="9"/>
  <c r="F41" i="9"/>
  <c r="G41" i="9"/>
  <c r="I41" i="9"/>
  <c r="E42" i="9"/>
  <c r="F42" i="9"/>
  <c r="G42" i="9"/>
  <c r="I42" i="9"/>
  <c r="E43" i="9"/>
  <c r="F43" i="9"/>
  <c r="G43" i="9"/>
  <c r="I43" i="9"/>
  <c r="E44" i="9"/>
  <c r="F44" i="9"/>
  <c r="G44" i="9"/>
  <c r="I44" i="9"/>
  <c r="E45" i="9"/>
  <c r="F45" i="9"/>
  <c r="G45" i="9"/>
  <c r="I45" i="9"/>
  <c r="E46" i="9"/>
  <c r="F46" i="9"/>
  <c r="G46" i="9"/>
  <c r="D11" i="9"/>
  <c r="D12" i="9"/>
  <c r="D13" i="9"/>
  <c r="T21" i="9"/>
  <c r="T22" i="9"/>
  <c r="E26" i="9"/>
  <c r="F26" i="9"/>
  <c r="P26" i="9"/>
  <c r="G26" i="9"/>
  <c r="I26" i="9"/>
  <c r="P28" i="9"/>
  <c r="R28" i="9"/>
  <c r="T28" i="9"/>
  <c r="P31" i="9"/>
  <c r="R31" i="9"/>
  <c r="T31" i="9"/>
  <c r="P42" i="9"/>
  <c r="R42" i="9"/>
  <c r="T42" i="9"/>
  <c r="P43" i="9"/>
  <c r="R43" i="9"/>
  <c r="T43" i="9"/>
  <c r="W14" i="9"/>
  <c r="E21" i="9"/>
  <c r="F21" i="9"/>
  <c r="E22" i="9"/>
  <c r="F22" i="9"/>
  <c r="E23" i="9"/>
  <c r="F23" i="9"/>
  <c r="G23" i="9"/>
  <c r="H23" i="9"/>
  <c r="E24" i="9"/>
  <c r="F24" i="9"/>
  <c r="E25" i="9"/>
  <c r="F25" i="9"/>
  <c r="F16" i="9"/>
  <c r="F17" i="9" s="1"/>
  <c r="C17" i="9"/>
  <c r="G21" i="9"/>
  <c r="H21" i="9"/>
  <c r="Q21" i="9"/>
  <c r="Q22" i="9"/>
  <c r="Q23" i="9"/>
  <c r="Q24" i="9"/>
  <c r="G25" i="9"/>
  <c r="H25" i="9"/>
  <c r="Q25" i="9"/>
  <c r="Q26" i="9"/>
  <c r="Q27" i="9"/>
  <c r="J28" i="9"/>
  <c r="Q28" i="9"/>
  <c r="Q29" i="9"/>
  <c r="K30" i="9"/>
  <c r="Q30" i="9"/>
  <c r="J31" i="9"/>
  <c r="Q31" i="9"/>
  <c r="Q32" i="9"/>
  <c r="J33" i="9"/>
  <c r="Q33" i="9"/>
  <c r="Q34" i="9"/>
  <c r="Q35" i="9"/>
  <c r="Q36" i="9"/>
  <c r="Q37" i="9"/>
  <c r="K38" i="9"/>
  <c r="Q38" i="9"/>
  <c r="K39" i="9"/>
  <c r="Q39" i="9"/>
  <c r="Q40" i="9"/>
  <c r="Q41" i="9"/>
  <c r="Q42" i="9"/>
  <c r="Q43" i="9"/>
  <c r="Q44" i="9"/>
  <c r="Q45" i="9"/>
  <c r="I46" i="9"/>
  <c r="Q46" i="9"/>
  <c r="P50" i="12"/>
  <c r="G50" i="12"/>
  <c r="I50" i="12"/>
  <c r="P45" i="12"/>
  <c r="G45" i="12"/>
  <c r="K45" i="12"/>
  <c r="P66" i="12"/>
  <c r="G66" i="12"/>
  <c r="I66" i="12"/>
  <c r="R26" i="12"/>
  <c r="T26" i="12"/>
  <c r="P57" i="12"/>
  <c r="R57" i="12"/>
  <c r="T57" i="12"/>
  <c r="P33" i="12"/>
  <c r="R33" i="12"/>
  <c r="T33" i="12"/>
  <c r="P54" i="12"/>
  <c r="R54" i="12"/>
  <c r="T54" i="12"/>
  <c r="P52" i="12"/>
  <c r="R52" i="12"/>
  <c r="T52" i="12"/>
  <c r="G41" i="12"/>
  <c r="K41" i="12"/>
  <c r="G58" i="12"/>
  <c r="J58" i="12"/>
  <c r="P38" i="12"/>
  <c r="R38" i="12"/>
  <c r="T38" i="12"/>
  <c r="G26" i="12"/>
  <c r="I26" i="12"/>
  <c r="G64" i="12"/>
  <c r="I64" i="12"/>
  <c r="P64" i="12"/>
  <c r="P68" i="12"/>
  <c r="G68" i="12"/>
  <c r="I68" i="12"/>
  <c r="P63" i="12"/>
  <c r="G63" i="12"/>
  <c r="I63" i="12"/>
  <c r="G67" i="12"/>
  <c r="I67" i="12"/>
  <c r="P36" i="9"/>
  <c r="R36" i="9"/>
  <c r="T36" i="9"/>
  <c r="P35" i="9"/>
  <c r="R35" i="9"/>
  <c r="T35" i="9"/>
  <c r="D15" i="4"/>
  <c r="C19" i="4" s="1"/>
  <c r="P34" i="9"/>
  <c r="R34" i="9"/>
  <c r="T34" i="9"/>
  <c r="W10" i="9"/>
  <c r="P25" i="6"/>
  <c r="P32" i="6"/>
  <c r="R32" i="6"/>
  <c r="T32" i="6"/>
  <c r="W6" i="6"/>
  <c r="W15" i="6"/>
  <c r="W11" i="6"/>
  <c r="P33" i="6"/>
  <c r="R33" i="6"/>
  <c r="T33" i="6"/>
  <c r="P41" i="6"/>
  <c r="R41" i="6"/>
  <c r="T41" i="6"/>
  <c r="P34" i="6"/>
  <c r="R34" i="6"/>
  <c r="T34" i="6"/>
  <c r="P42" i="6"/>
  <c r="R42" i="6"/>
  <c r="T42" i="6"/>
  <c r="W14" i="6"/>
  <c r="W12" i="6"/>
  <c r="G40" i="4"/>
  <c r="K40" i="4"/>
  <c r="G32" i="4"/>
  <c r="P23" i="9"/>
  <c r="G33" i="4"/>
  <c r="J33" i="4"/>
  <c r="P22" i="9"/>
  <c r="P27" i="6"/>
  <c r="R27" i="6"/>
  <c r="T27" i="6"/>
  <c r="P44" i="9"/>
  <c r="R44" i="9"/>
  <c r="T44" i="9"/>
  <c r="W7" i="9"/>
  <c r="P29" i="9"/>
  <c r="R29" i="9"/>
  <c r="T29" i="9"/>
  <c r="P37" i="9"/>
  <c r="R37" i="9"/>
  <c r="T37" i="9"/>
  <c r="P45" i="9"/>
  <c r="R45" i="9"/>
  <c r="T45" i="9"/>
  <c r="W16" i="9"/>
  <c r="P25" i="9"/>
  <c r="W8" i="9"/>
  <c r="W13" i="9"/>
  <c r="P32" i="9"/>
  <c r="R32" i="9"/>
  <c r="T32" i="9"/>
  <c r="P40" i="9"/>
  <c r="R40" i="9"/>
  <c r="T40" i="9"/>
  <c r="P30" i="9"/>
  <c r="R30" i="9"/>
  <c r="T30" i="9"/>
  <c r="P38" i="9"/>
  <c r="R38" i="9"/>
  <c r="T38" i="9"/>
  <c r="P46" i="9"/>
  <c r="R46" i="9"/>
  <c r="T46" i="9"/>
  <c r="W17" i="9"/>
  <c r="W3" i="9"/>
  <c r="W9" i="9"/>
  <c r="W11" i="9"/>
  <c r="P33" i="9"/>
  <c r="R33" i="9"/>
  <c r="T33" i="9"/>
  <c r="P41" i="9"/>
  <c r="R41" i="9"/>
  <c r="T41" i="9"/>
  <c r="W15" i="9"/>
  <c r="P21" i="9"/>
  <c r="P24" i="9"/>
  <c r="D16" i="5"/>
  <c r="D19" i="5" s="1"/>
  <c r="G21" i="5"/>
  <c r="H21" i="5"/>
  <c r="P27" i="9"/>
  <c r="R27" i="9"/>
  <c r="T27" i="9"/>
  <c r="W12" i="9"/>
  <c r="W6" i="9"/>
  <c r="P29" i="6"/>
  <c r="R29" i="6"/>
  <c r="T29" i="6"/>
  <c r="G34" i="5"/>
  <c r="P34" i="5"/>
  <c r="G42" i="5"/>
  <c r="I42" i="5"/>
  <c r="P42" i="5"/>
  <c r="R42" i="5"/>
  <c r="T42" i="5"/>
  <c r="R26" i="9"/>
  <c r="T26" i="9"/>
  <c r="G41" i="4"/>
  <c r="I41" i="4"/>
  <c r="P39" i="6"/>
  <c r="R39" i="6"/>
  <c r="T39" i="6"/>
  <c r="P31" i="6"/>
  <c r="R31" i="6"/>
  <c r="T31" i="6"/>
  <c r="P26" i="6"/>
  <c r="R26" i="6"/>
  <c r="T26" i="6"/>
  <c r="W5" i="6"/>
  <c r="P23" i="5"/>
  <c r="W15" i="5"/>
  <c r="P41" i="5"/>
  <c r="R41" i="5"/>
  <c r="T41" i="5"/>
  <c r="P33" i="5"/>
  <c r="R33" i="5"/>
  <c r="T33" i="5"/>
  <c r="W11" i="5"/>
  <c r="W9" i="5"/>
  <c r="W3" i="5"/>
  <c r="G53" i="12"/>
  <c r="I53" i="12"/>
  <c r="P53" i="12"/>
  <c r="R53" i="12"/>
  <c r="T53" i="12"/>
  <c r="G32" i="12"/>
  <c r="J32" i="12"/>
  <c r="P32" i="12"/>
  <c r="G28" i="12"/>
  <c r="J28" i="12"/>
  <c r="P28" i="12"/>
  <c r="R28" i="12"/>
  <c r="T28" i="12"/>
  <c r="W14" i="12"/>
  <c r="P47" i="12"/>
  <c r="R47" i="12"/>
  <c r="T47" i="12"/>
  <c r="P24" i="6"/>
  <c r="P44" i="6"/>
  <c r="R44" i="6"/>
  <c r="T44" i="6"/>
  <c r="P36" i="6"/>
  <c r="R36" i="6"/>
  <c r="T36" i="6"/>
  <c r="P28" i="6"/>
  <c r="R28" i="6"/>
  <c r="T28" i="6"/>
  <c r="W10" i="6"/>
  <c r="W4" i="6"/>
  <c r="W19" i="5"/>
  <c r="W17" i="5"/>
  <c r="P46" i="5"/>
  <c r="R46" i="5"/>
  <c r="T46" i="5"/>
  <c r="P38" i="5"/>
  <c r="R38" i="5"/>
  <c r="T38" i="5"/>
  <c r="P30" i="5"/>
  <c r="R30" i="5"/>
  <c r="T30" i="5"/>
  <c r="W2" i="5"/>
  <c r="D16" i="10"/>
  <c r="D19" i="10" s="1"/>
  <c r="P49" i="12"/>
  <c r="R49" i="12"/>
  <c r="T49" i="12"/>
  <c r="G48" i="12"/>
  <c r="J48" i="12"/>
  <c r="P48" i="12"/>
  <c r="P42" i="12"/>
  <c r="G42" i="12"/>
  <c r="P34" i="12"/>
  <c r="R34" i="12"/>
  <c r="T34" i="12"/>
  <c r="AU53" i="10"/>
  <c r="AT53" i="10"/>
  <c r="AS53" i="10"/>
  <c r="AR53" i="10"/>
  <c r="AQ53" i="10"/>
  <c r="AP53" i="10"/>
  <c r="AO53" i="10"/>
  <c r="AN53" i="10"/>
  <c r="AM53" i="10"/>
  <c r="W9" i="6"/>
  <c r="W3" i="6"/>
  <c r="P25" i="5"/>
  <c r="P43" i="5"/>
  <c r="R43" i="5"/>
  <c r="T43" i="5"/>
  <c r="P35" i="5"/>
  <c r="R35" i="5"/>
  <c r="T35" i="5"/>
  <c r="P27" i="5"/>
  <c r="R27" i="5"/>
  <c r="T27" i="5"/>
  <c r="P37" i="12"/>
  <c r="G37" i="12"/>
  <c r="J37" i="12"/>
  <c r="W17" i="6"/>
  <c r="P46" i="6"/>
  <c r="R46" i="6"/>
  <c r="T46" i="6"/>
  <c r="P38" i="6"/>
  <c r="R38" i="6"/>
  <c r="T38" i="6"/>
  <c r="P30" i="6"/>
  <c r="R30" i="6"/>
  <c r="T30" i="6"/>
  <c r="P29" i="4"/>
  <c r="R29" i="4" s="1"/>
  <c r="T29" i="4" s="1"/>
  <c r="P40" i="5"/>
  <c r="R40" i="5"/>
  <c r="T40" i="5"/>
  <c r="P32" i="5"/>
  <c r="R32" i="5"/>
  <c r="T32" i="5"/>
  <c r="W13" i="5"/>
  <c r="W8" i="5"/>
  <c r="P69" i="12"/>
  <c r="R69" i="12"/>
  <c r="T69" i="12"/>
  <c r="R56" i="12"/>
  <c r="T56" i="12"/>
  <c r="G51" i="12"/>
  <c r="I51" i="12"/>
  <c r="P51" i="12"/>
  <c r="R51" i="12"/>
  <c r="T51" i="12"/>
  <c r="R30" i="12"/>
  <c r="T30" i="12"/>
  <c r="P43" i="6"/>
  <c r="R43" i="6"/>
  <c r="T43" i="6"/>
  <c r="P35" i="6"/>
  <c r="R35" i="6"/>
  <c r="T35" i="6"/>
  <c r="P22" i="5"/>
  <c r="W16" i="5"/>
  <c r="P45" i="5"/>
  <c r="R45" i="5"/>
  <c r="T45" i="5"/>
  <c r="P37" i="5"/>
  <c r="R37" i="5"/>
  <c r="T37" i="5"/>
  <c r="P29" i="5"/>
  <c r="R29" i="5"/>
  <c r="T29" i="5"/>
  <c r="W7" i="5"/>
  <c r="P59" i="12"/>
  <c r="G59" i="12"/>
  <c r="J59" i="12"/>
  <c r="G55" i="12"/>
  <c r="J55" i="12"/>
  <c r="G36" i="12"/>
  <c r="J36" i="12"/>
  <c r="P36" i="12"/>
  <c r="P24" i="5"/>
  <c r="P21" i="5"/>
  <c r="P39" i="5"/>
  <c r="R39" i="5"/>
  <c r="T39" i="5"/>
  <c r="P31" i="5"/>
  <c r="R31" i="5"/>
  <c r="T31" i="5"/>
  <c r="P26" i="5"/>
  <c r="R26" i="5"/>
  <c r="T26" i="5"/>
  <c r="W5" i="5"/>
  <c r="P29" i="12"/>
  <c r="G29" i="12"/>
  <c r="J29" i="12"/>
  <c r="P44" i="5"/>
  <c r="R44" i="5"/>
  <c r="T44" i="5"/>
  <c r="P36" i="5"/>
  <c r="R36" i="5"/>
  <c r="T36" i="5"/>
  <c r="W10" i="5"/>
  <c r="G61" i="12"/>
  <c r="J61" i="12"/>
  <c r="P61" i="12"/>
  <c r="W5" i="12"/>
  <c r="W6" i="12"/>
  <c r="W7" i="12"/>
  <c r="P27" i="12"/>
  <c r="R27" i="12"/>
  <c r="T27" i="12"/>
  <c r="P31" i="12"/>
  <c r="R31" i="12"/>
  <c r="T31" i="12"/>
  <c r="P35" i="12"/>
  <c r="R35" i="12"/>
  <c r="T35" i="12"/>
  <c r="P39" i="12"/>
  <c r="R39" i="12"/>
  <c r="T39" i="12"/>
  <c r="P43" i="12"/>
  <c r="R43" i="12"/>
  <c r="T43" i="12"/>
  <c r="W8" i="12"/>
  <c r="AV25" i="10"/>
  <c r="AV28" i="10"/>
  <c r="AV29" i="10"/>
  <c r="AV31" i="10"/>
  <c r="AT33" i="10"/>
  <c r="AT34" i="10"/>
  <c r="AS36" i="10"/>
  <c r="AS39" i="10"/>
  <c r="AS41" i="10"/>
  <c r="AT42" i="10"/>
  <c r="AT44" i="10"/>
  <c r="AV48" i="10"/>
  <c r="AT49" i="10"/>
  <c r="AT50" i="10"/>
  <c r="AT52" i="10"/>
  <c r="AS52" i="10"/>
  <c r="AR52" i="10"/>
  <c r="AQ52" i="10"/>
  <c r="AP52" i="10"/>
  <c r="AO52" i="10"/>
  <c r="AN52" i="10"/>
  <c r="AM52" i="10"/>
  <c r="AT55" i="10"/>
  <c r="BM44" i="10"/>
  <c r="BM46" i="10"/>
  <c r="BM28" i="10"/>
  <c r="BM29" i="10"/>
  <c r="BM50" i="10"/>
  <c r="AV68" i="10"/>
  <c r="BM33" i="10"/>
  <c r="BM49" i="10"/>
  <c r="BM51" i="10"/>
  <c r="BM53" i="10"/>
  <c r="BM4" i="10"/>
  <c r="BM19" i="10"/>
  <c r="BM27" i="10"/>
  <c r="BM34" i="10"/>
  <c r="BM36" i="10"/>
  <c r="BM38" i="10"/>
  <c r="BM54" i="10"/>
  <c r="AV60" i="10"/>
  <c r="BM37" i="10"/>
  <c r="AV51" i="10"/>
  <c r="AV43" i="10"/>
  <c r="AV35" i="10"/>
  <c r="AV27" i="10"/>
  <c r="BM2" i="10"/>
  <c r="AV56" i="10"/>
  <c r="AV54" i="10"/>
  <c r="AV46" i="10"/>
  <c r="AV38" i="10"/>
  <c r="AV30" i="10"/>
  <c r="AV22" i="10"/>
  <c r="BM3" i="10"/>
  <c r="W11" i="12"/>
  <c r="W4" i="12"/>
  <c r="AV45" i="10"/>
  <c r="AV47" i="10"/>
  <c r="AZ8" i="10"/>
  <c r="AZ16" i="10"/>
  <c r="AZ24" i="10"/>
  <c r="AZ7" i="10"/>
  <c r="AZ15" i="10"/>
  <c r="AZ23" i="10"/>
  <c r="AZ6" i="10"/>
  <c r="AZ14" i="10"/>
  <c r="AZ22" i="10"/>
  <c r="AZ5" i="10"/>
  <c r="AZ13" i="10"/>
  <c r="AZ21" i="10"/>
  <c r="AZ4" i="10"/>
  <c r="AZ12" i="10"/>
  <c r="AZ20" i="10"/>
  <c r="AZ11" i="10"/>
  <c r="AZ19" i="10"/>
  <c r="AZ25" i="10"/>
  <c r="AZ30" i="10"/>
  <c r="AZ38" i="10"/>
  <c r="AZ46" i="10"/>
  <c r="AZ54" i="10"/>
  <c r="AZ29" i="10"/>
  <c r="AZ37" i="10"/>
  <c r="AZ45" i="10"/>
  <c r="AZ53" i="10"/>
  <c r="AZ61" i="10"/>
  <c r="AZ34" i="10"/>
  <c r="AZ44" i="10"/>
  <c r="AZ56" i="10"/>
  <c r="AZ39" i="10"/>
  <c r="AZ49" i="10"/>
  <c r="AZ59" i="10"/>
  <c r="AZ9" i="10"/>
  <c r="AZ17" i="10"/>
  <c r="AZ27" i="10"/>
  <c r="AZ28" i="10"/>
  <c r="AZ47" i="10"/>
  <c r="AZ32" i="10"/>
  <c r="AZ48" i="10"/>
  <c r="AZ50" i="10"/>
  <c r="AZ52" i="10"/>
  <c r="AZ10" i="10"/>
  <c r="AZ18" i="10"/>
  <c r="AZ26" i="10"/>
  <c r="AZ31" i="10"/>
  <c r="AZ33" i="10"/>
  <c r="AZ35" i="10"/>
  <c r="AZ51" i="10"/>
  <c r="AZ36" i="10"/>
  <c r="AZ55" i="10"/>
  <c r="AZ57" i="10"/>
  <c r="AZ40" i="10"/>
  <c r="AZ42" i="10"/>
  <c r="AZ58" i="10"/>
  <c r="AZ60" i="10"/>
  <c r="AZ41" i="10"/>
  <c r="AZ43" i="10"/>
  <c r="S44" i="10"/>
  <c r="U44" i="10"/>
  <c r="AG44" i="10"/>
  <c r="AS34" i="10"/>
  <c r="AR34" i="10"/>
  <c r="AQ34" i="10"/>
  <c r="AP34" i="10"/>
  <c r="AO34" i="10"/>
  <c r="AN34" i="10"/>
  <c r="AM34" i="10"/>
  <c r="AU40" i="10"/>
  <c r="AT40" i="10"/>
  <c r="AS40" i="10"/>
  <c r="AR40" i="10"/>
  <c r="AQ40" i="10"/>
  <c r="AP40" i="10"/>
  <c r="AO40" i="10"/>
  <c r="AN40" i="10"/>
  <c r="AM40" i="10"/>
  <c r="AS42" i="10"/>
  <c r="AR42" i="10"/>
  <c r="AQ42" i="10"/>
  <c r="AP42" i="10"/>
  <c r="AO42" i="10"/>
  <c r="AN42" i="10"/>
  <c r="AM42" i="10"/>
  <c r="AS50" i="10"/>
  <c r="AR50" i="10"/>
  <c r="W2" i="12"/>
  <c r="AT37" i="10"/>
  <c r="AS37" i="10"/>
  <c r="AR37" i="10"/>
  <c r="AQ37" i="10"/>
  <c r="AP37" i="10"/>
  <c r="AO37" i="10"/>
  <c r="AN37" i="10"/>
  <c r="AM37" i="10"/>
  <c r="AR39" i="10"/>
  <c r="AQ39" i="10"/>
  <c r="AP39" i="10"/>
  <c r="AO39" i="10"/>
  <c r="AN39" i="10"/>
  <c r="AM39" i="10"/>
  <c r="AT23" i="10"/>
  <c r="AS23" i="10"/>
  <c r="AR23" i="10"/>
  <c r="AQ23" i="10"/>
  <c r="AP23" i="10"/>
  <c r="AO23" i="10"/>
  <c r="AN23" i="10"/>
  <c r="AM23" i="10"/>
  <c r="S42" i="10"/>
  <c r="U42" i="10"/>
  <c r="AD42" i="10"/>
  <c r="G38" i="10"/>
  <c r="AA38" i="10"/>
  <c r="AT21" i="10"/>
  <c r="AS21" i="10"/>
  <c r="AR21" i="10"/>
  <c r="AQ21" i="10"/>
  <c r="AP21" i="10"/>
  <c r="AO21" i="10"/>
  <c r="AN21" i="10"/>
  <c r="AM21" i="10"/>
  <c r="AU24" i="10"/>
  <c r="AT24" i="10"/>
  <c r="AS24" i="10"/>
  <c r="AR24" i="10"/>
  <c r="AQ24" i="10"/>
  <c r="AP24" i="10"/>
  <c r="AO24" i="10"/>
  <c r="AN24" i="10"/>
  <c r="AM24" i="10"/>
  <c r="AU57" i="10"/>
  <c r="AT57" i="10"/>
  <c r="AS57" i="10"/>
  <c r="AR57" i="10"/>
  <c r="AQ57" i="10"/>
  <c r="AP57" i="10"/>
  <c r="AO57" i="10"/>
  <c r="AN57" i="10"/>
  <c r="AM57" i="10"/>
  <c r="AR33" i="10"/>
  <c r="AQ33" i="10"/>
  <c r="AP33" i="10"/>
  <c r="AO33" i="10"/>
  <c r="AN33" i="10"/>
  <c r="AM33" i="10"/>
  <c r="AR44" i="10"/>
  <c r="AQ44" i="10"/>
  <c r="AP44" i="10"/>
  <c r="AO44" i="10"/>
  <c r="AN44" i="10"/>
  <c r="AM44" i="10"/>
  <c r="S45" i="10"/>
  <c r="U45" i="10"/>
  <c r="AD45" i="10"/>
  <c r="J9" i="12"/>
  <c r="J10" i="12"/>
  <c r="J11" i="12"/>
  <c r="P44" i="12"/>
  <c r="R44" i="12"/>
  <c r="T44" i="12"/>
  <c r="AS26" i="10"/>
  <c r="AR26" i="10"/>
  <c r="AQ26" i="10"/>
  <c r="AP26" i="10"/>
  <c r="AO26" i="10"/>
  <c r="AN26" i="10"/>
  <c r="AM26" i="10"/>
  <c r="AU32" i="10"/>
  <c r="AT32" i="10"/>
  <c r="AS32" i="10"/>
  <c r="AR32" i="10"/>
  <c r="AQ32" i="10"/>
  <c r="AP32" i="10"/>
  <c r="AO32" i="10"/>
  <c r="AN32" i="10"/>
  <c r="AM32" i="10"/>
  <c r="AS33" i="10"/>
  <c r="AR36" i="10"/>
  <c r="AQ36" i="10"/>
  <c r="AP36" i="10"/>
  <c r="AO36" i="10"/>
  <c r="AN36" i="10"/>
  <c r="AM36" i="10"/>
  <c r="AR41" i="10"/>
  <c r="AQ41" i="10"/>
  <c r="AP41" i="10"/>
  <c r="AO41" i="10"/>
  <c r="AN41" i="10"/>
  <c r="AM41" i="10"/>
  <c r="AS44" i="10"/>
  <c r="AS49" i="10"/>
  <c r="AR49" i="10"/>
  <c r="AQ49" i="10"/>
  <c r="AP49" i="10"/>
  <c r="AO49" i="10"/>
  <c r="AN49" i="10"/>
  <c r="AM49" i="10"/>
  <c r="AQ50" i="10"/>
  <c r="AP50" i="10"/>
  <c r="AO50" i="10"/>
  <c r="AN50" i="10"/>
  <c r="AM50" i="10"/>
  <c r="AS55" i="10"/>
  <c r="AR55" i="10"/>
  <c r="AQ55" i="10"/>
  <c r="AP55" i="10"/>
  <c r="AO55" i="10"/>
  <c r="AN55" i="10"/>
  <c r="AM55" i="10"/>
  <c r="AR59" i="10"/>
  <c r="AQ59" i="10"/>
  <c r="AP59" i="10"/>
  <c r="AO59" i="10"/>
  <c r="AN59" i="10"/>
  <c r="AM59" i="10"/>
  <c r="AU59" i="10"/>
  <c r="AT59" i="10"/>
  <c r="AS59" i="10"/>
  <c r="AT61" i="10"/>
  <c r="AS61" i="10"/>
  <c r="AR61" i="10"/>
  <c r="AQ61" i="10"/>
  <c r="AP61" i="10"/>
  <c r="AO61" i="10"/>
  <c r="AN61" i="10"/>
  <c r="AM61" i="10"/>
  <c r="AU62" i="10"/>
  <c r="AT62" i="10"/>
  <c r="AS62" i="10"/>
  <c r="AR62" i="10"/>
  <c r="AQ62" i="10"/>
  <c r="AP62" i="10"/>
  <c r="AO62" i="10"/>
  <c r="AN62" i="10"/>
  <c r="AM62" i="10"/>
  <c r="AA41" i="10"/>
  <c r="AG52" i="10"/>
  <c r="AD53" i="10"/>
  <c r="AA69" i="10"/>
  <c r="BM10" i="10"/>
  <c r="BM18" i="10"/>
  <c r="BM26" i="10"/>
  <c r="AV66" i="10"/>
  <c r="BM9" i="10"/>
  <c r="BM17" i="10"/>
  <c r="BM25" i="10"/>
  <c r="AV63" i="10"/>
  <c r="BM8" i="10"/>
  <c r="BM16" i="10"/>
  <c r="BM24" i="10"/>
  <c r="AV64" i="10"/>
  <c r="BM7" i="10"/>
  <c r="BM15" i="10"/>
  <c r="BM23" i="10"/>
  <c r="AV65" i="10"/>
  <c r="BM6" i="10"/>
  <c r="BM14" i="10"/>
  <c r="BM22" i="10"/>
  <c r="AV67" i="10"/>
  <c r="BM5" i="10"/>
  <c r="BM13" i="10"/>
  <c r="BM21" i="10"/>
  <c r="BM11" i="10"/>
  <c r="BM32" i="10"/>
  <c r="BM40" i="10"/>
  <c r="BM48" i="10"/>
  <c r="BM56" i="10"/>
  <c r="BM20" i="10"/>
  <c r="BM31" i="10"/>
  <c r="BM39" i="10"/>
  <c r="BM47" i="10"/>
  <c r="BM55" i="10"/>
  <c r="BM30" i="10"/>
  <c r="BM42" i="10"/>
  <c r="BM52" i="10"/>
  <c r="AV69" i="10"/>
  <c r="BM12" i="10"/>
  <c r="BM35" i="10"/>
  <c r="BM45" i="10"/>
  <c r="BM57" i="10"/>
  <c r="AV58" i="10"/>
  <c r="S29" i="10"/>
  <c r="U29" i="10"/>
  <c r="BM61" i="10"/>
  <c r="BM59" i="10"/>
  <c r="BM43" i="10"/>
  <c r="BM41" i="10"/>
  <c r="AD26" i="10"/>
  <c r="AA30" i="10"/>
  <c r="AA46" i="10"/>
  <c r="AG49" i="10"/>
  <c r="AA62" i="10"/>
  <c r="S32" i="10"/>
  <c r="U32" i="10"/>
  <c r="BM60" i="10"/>
  <c r="BM58" i="10"/>
  <c r="AA64" i="10"/>
  <c r="G64" i="10"/>
  <c r="K43" i="10"/>
  <c r="S43" i="10"/>
  <c r="U43" i="10"/>
  <c r="K69" i="10"/>
  <c r="S24" i="10"/>
  <c r="U24" i="10"/>
  <c r="K24" i="10"/>
  <c r="H24" i="10"/>
  <c r="AG68" i="10"/>
  <c r="K68" i="10"/>
  <c r="S68" i="10"/>
  <c r="U68" i="10"/>
  <c r="AD68" i="10"/>
  <c r="K62" i="10"/>
  <c r="AD62" i="10"/>
  <c r="K37" i="10"/>
  <c r="S37" i="10"/>
  <c r="U37" i="10"/>
  <c r="K23" i="10"/>
  <c r="S23" i="10"/>
  <c r="U23" i="10"/>
  <c r="H23" i="10"/>
  <c r="K28" i="10"/>
  <c r="S28" i="10"/>
  <c r="U28" i="10"/>
  <c r="K61" i="10"/>
  <c r="AG61" i="10"/>
  <c r="S22" i="10"/>
  <c r="U22" i="10"/>
  <c r="K22" i="10"/>
  <c r="H22" i="10"/>
  <c r="AA66" i="10"/>
  <c r="G66" i="10"/>
  <c r="S65" i="10"/>
  <c r="U65" i="10"/>
  <c r="K65" i="10"/>
  <c r="AD65" i="10"/>
  <c r="K25" i="10"/>
  <c r="S25" i="10"/>
  <c r="U25" i="10"/>
  <c r="AD63" i="10"/>
  <c r="K63" i="10"/>
  <c r="AG63" i="10"/>
  <c r="AA67" i="10"/>
  <c r="G67" i="10"/>
  <c r="K21" i="10"/>
  <c r="S21" i="10"/>
  <c r="U21" i="10"/>
  <c r="H21" i="10"/>
  <c r="R29" i="12"/>
  <c r="T29" i="12"/>
  <c r="R66" i="12"/>
  <c r="T66" i="12"/>
  <c r="R68" i="12"/>
  <c r="T68" i="12"/>
  <c r="R58" i="12"/>
  <c r="T58" i="12"/>
  <c r="R41" i="12"/>
  <c r="T41" i="12"/>
  <c r="R37" i="12"/>
  <c r="T37" i="12"/>
  <c r="R45" i="12"/>
  <c r="T45" i="12"/>
  <c r="R50" i="12"/>
  <c r="T50" i="12"/>
  <c r="R63" i="12"/>
  <c r="T63" i="12"/>
  <c r="R67" i="12"/>
  <c r="T67" i="12"/>
  <c r="R64" i="12"/>
  <c r="T64" i="12"/>
  <c r="AL32" i="10"/>
  <c r="AJ32" i="10"/>
  <c r="AK32" i="10"/>
  <c r="AK42" i="10"/>
  <c r="AJ42" i="10"/>
  <c r="AL42" i="10"/>
  <c r="AJ55" i="10"/>
  <c r="AI55" i="10"/>
  <c r="AL55" i="10"/>
  <c r="AK55" i="10"/>
  <c r="AK26" i="10"/>
  <c r="AJ26" i="10"/>
  <c r="AL26" i="10"/>
  <c r="AL57" i="10"/>
  <c r="AK57" i="10"/>
  <c r="AJ57" i="10"/>
  <c r="AI57" i="10"/>
  <c r="AJ23" i="10"/>
  <c r="AL23" i="10"/>
  <c r="AK23" i="10"/>
  <c r="AL40" i="10"/>
  <c r="AK40" i="10"/>
  <c r="AJ40" i="10"/>
  <c r="AI40" i="10"/>
  <c r="AL24" i="10"/>
  <c r="AK24" i="10"/>
  <c r="AJ24" i="10"/>
  <c r="AJ39" i="10"/>
  <c r="AL39" i="10"/>
  <c r="AK39" i="10"/>
  <c r="AK62" i="10"/>
  <c r="AJ62" i="10"/>
  <c r="AI62" i="10"/>
  <c r="AL62" i="10"/>
  <c r="AL37" i="10"/>
  <c r="AK37" i="10"/>
  <c r="AJ37" i="10"/>
  <c r="AI37" i="10"/>
  <c r="AL21" i="10"/>
  <c r="AK21" i="10"/>
  <c r="AJ21" i="10"/>
  <c r="AI21" i="10"/>
  <c r="AK50" i="10"/>
  <c r="AJ50" i="10"/>
  <c r="AI50" i="10"/>
  <c r="AL50" i="10"/>
  <c r="AL49" i="10"/>
  <c r="AK49" i="10"/>
  <c r="AJ49" i="10"/>
  <c r="AK34" i="10"/>
  <c r="AJ34" i="10"/>
  <c r="AI34" i="10"/>
  <c r="AL34" i="10"/>
  <c r="AJ61" i="10"/>
  <c r="AL61" i="10"/>
  <c r="AK61" i="10"/>
  <c r="AL52" i="10"/>
  <c r="AK52" i="10"/>
  <c r="AJ52" i="10"/>
  <c r="AI52" i="10"/>
  <c r="AL41" i="10"/>
  <c r="AK41" i="10"/>
  <c r="AJ41" i="10"/>
  <c r="AI41" i="10"/>
  <c r="AC41" i="10"/>
  <c r="AL36" i="10"/>
  <c r="AK36" i="10"/>
  <c r="AJ36" i="10"/>
  <c r="AL44" i="10"/>
  <c r="AK44" i="10"/>
  <c r="AJ44" i="10"/>
  <c r="AJ59" i="10"/>
  <c r="AK59" i="10"/>
  <c r="AL59" i="10"/>
  <c r="AL33" i="10"/>
  <c r="AK33" i="10"/>
  <c r="AJ33" i="10"/>
  <c r="AI33" i="10"/>
  <c r="AL53" i="10"/>
  <c r="AK53" i="10"/>
  <c r="AJ53" i="10"/>
  <c r="AI53" i="10"/>
  <c r="BJ59" i="10"/>
  <c r="BI59" i="10"/>
  <c r="BH59" i="10"/>
  <c r="BG59" i="10"/>
  <c r="BF59" i="10"/>
  <c r="BE59" i="10"/>
  <c r="BD59" i="10"/>
  <c r="BL59" i="10"/>
  <c r="BK59" i="10"/>
  <c r="BL13" i="10"/>
  <c r="BK13" i="10"/>
  <c r="BJ13" i="10"/>
  <c r="BI13" i="10"/>
  <c r="BH13" i="10"/>
  <c r="BG13" i="10"/>
  <c r="BF13" i="10"/>
  <c r="BE13" i="10"/>
  <c r="BD13" i="10"/>
  <c r="BL61" i="10"/>
  <c r="BK61" i="10"/>
  <c r="BJ61" i="10"/>
  <c r="BI61" i="10"/>
  <c r="BH61" i="10"/>
  <c r="BG61" i="10"/>
  <c r="BF61" i="10"/>
  <c r="BE61" i="10"/>
  <c r="BD61" i="10"/>
  <c r="BL20" i="10"/>
  <c r="BK20" i="10"/>
  <c r="BJ20" i="10"/>
  <c r="BI20" i="10"/>
  <c r="BH20" i="10"/>
  <c r="BG20" i="10"/>
  <c r="BF20" i="10"/>
  <c r="BE20" i="10"/>
  <c r="BD20" i="10"/>
  <c r="BJ5" i="10"/>
  <c r="BI5" i="10"/>
  <c r="BH5" i="10"/>
  <c r="BG5" i="10"/>
  <c r="BF5" i="10"/>
  <c r="BE5" i="10"/>
  <c r="BD5" i="10"/>
  <c r="BL5" i="10"/>
  <c r="BK5" i="10"/>
  <c r="BL9" i="10"/>
  <c r="BK9" i="10"/>
  <c r="BJ9" i="10"/>
  <c r="BI9" i="10"/>
  <c r="BH9" i="10"/>
  <c r="BG9" i="10"/>
  <c r="BF9" i="10"/>
  <c r="BE9" i="10"/>
  <c r="BD9" i="10"/>
  <c r="AT47" i="10"/>
  <c r="AS47" i="10"/>
  <c r="AR47" i="10"/>
  <c r="AQ47" i="10"/>
  <c r="AP47" i="10"/>
  <c r="AO47" i="10"/>
  <c r="AN47" i="10"/>
  <c r="AM47" i="10"/>
  <c r="AU47" i="10"/>
  <c r="BL36" i="10"/>
  <c r="BK36" i="10"/>
  <c r="BJ36" i="10"/>
  <c r="BI36" i="10"/>
  <c r="BH36" i="10"/>
  <c r="BG36" i="10"/>
  <c r="BF36" i="10"/>
  <c r="BE36" i="10"/>
  <c r="BD36" i="10"/>
  <c r="K64" i="10"/>
  <c r="S64" i="10"/>
  <c r="U64" i="10"/>
  <c r="AD64" i="10"/>
  <c r="AG64" i="10"/>
  <c r="BL52" i="10"/>
  <c r="BK52" i="10"/>
  <c r="BJ52" i="10"/>
  <c r="BI52" i="10"/>
  <c r="BH52" i="10"/>
  <c r="BG52" i="10"/>
  <c r="BF52" i="10"/>
  <c r="BE52" i="10"/>
  <c r="BD52" i="10"/>
  <c r="BL56" i="10"/>
  <c r="BK56" i="10"/>
  <c r="BJ56" i="10"/>
  <c r="BI56" i="10"/>
  <c r="BH56" i="10"/>
  <c r="BG56" i="10"/>
  <c r="BF56" i="10"/>
  <c r="BE56" i="10"/>
  <c r="BD56" i="10"/>
  <c r="AU67" i="10"/>
  <c r="AT67" i="10"/>
  <c r="AS67" i="10"/>
  <c r="AR67" i="10"/>
  <c r="AQ67" i="10"/>
  <c r="AP67" i="10"/>
  <c r="AO67" i="10"/>
  <c r="AN67" i="10"/>
  <c r="AM67" i="10"/>
  <c r="AU64" i="10"/>
  <c r="AT64" i="10"/>
  <c r="AS64" i="10"/>
  <c r="AR64" i="10"/>
  <c r="AQ64" i="10"/>
  <c r="AP64" i="10"/>
  <c r="AO64" i="10"/>
  <c r="AN64" i="10"/>
  <c r="AM64" i="10"/>
  <c r="AU66" i="10"/>
  <c r="AT66" i="10"/>
  <c r="AS66" i="10"/>
  <c r="AR66" i="10"/>
  <c r="AQ66" i="10"/>
  <c r="AP66" i="10"/>
  <c r="AO66" i="10"/>
  <c r="AN66" i="10"/>
  <c r="AM66" i="10"/>
  <c r="AB41" i="10"/>
  <c r="AT45" i="10"/>
  <c r="AS45" i="10"/>
  <c r="AR45" i="10"/>
  <c r="AQ45" i="10"/>
  <c r="AP45" i="10"/>
  <c r="AO45" i="10"/>
  <c r="AN45" i="10"/>
  <c r="AM45" i="10"/>
  <c r="AU45" i="10"/>
  <c r="AU22" i="10"/>
  <c r="AT22" i="10"/>
  <c r="AS22" i="10"/>
  <c r="AR22" i="10"/>
  <c r="AQ22" i="10"/>
  <c r="AP22" i="10"/>
  <c r="AO22" i="10"/>
  <c r="AN22" i="10"/>
  <c r="AM22" i="10"/>
  <c r="AU35" i="10"/>
  <c r="AT35" i="10"/>
  <c r="AS35" i="10"/>
  <c r="AR35" i="10"/>
  <c r="AQ35" i="10"/>
  <c r="AP35" i="10"/>
  <c r="AO35" i="10"/>
  <c r="AN35" i="10"/>
  <c r="AM35" i="10"/>
  <c r="BL34" i="10"/>
  <c r="BK34" i="10"/>
  <c r="BJ34" i="10"/>
  <c r="BI34" i="10"/>
  <c r="BH34" i="10"/>
  <c r="BG34" i="10"/>
  <c r="BF34" i="10"/>
  <c r="BE34" i="10"/>
  <c r="BD34" i="10"/>
  <c r="AT68" i="10"/>
  <c r="AS68" i="10"/>
  <c r="AR68" i="10"/>
  <c r="AQ68" i="10"/>
  <c r="AP68" i="10"/>
  <c r="AO68" i="10"/>
  <c r="AN68" i="10"/>
  <c r="AM68" i="10"/>
  <c r="AU68" i="10"/>
  <c r="R36" i="12"/>
  <c r="T36" i="12"/>
  <c r="R48" i="12"/>
  <c r="T48" i="12"/>
  <c r="R34" i="5"/>
  <c r="T34" i="5"/>
  <c r="BL42" i="10"/>
  <c r="BK42" i="10"/>
  <c r="BJ42" i="10"/>
  <c r="BI42" i="10"/>
  <c r="BH42" i="10"/>
  <c r="BG42" i="10"/>
  <c r="BF42" i="10"/>
  <c r="BE42" i="10"/>
  <c r="BD42" i="10"/>
  <c r="BL48" i="10"/>
  <c r="BK48" i="10"/>
  <c r="BJ48" i="10"/>
  <c r="BI48" i="10"/>
  <c r="BH48" i="10"/>
  <c r="BG48" i="10"/>
  <c r="BF48" i="10"/>
  <c r="BE48" i="10"/>
  <c r="BD48" i="10"/>
  <c r="BL22" i="10"/>
  <c r="BK22" i="10"/>
  <c r="BJ22" i="10"/>
  <c r="BI22" i="10"/>
  <c r="BH22" i="10"/>
  <c r="BG22" i="10"/>
  <c r="BF22" i="10"/>
  <c r="BE22" i="10"/>
  <c r="BD22" i="10"/>
  <c r="BL24" i="10"/>
  <c r="BK24" i="10"/>
  <c r="BJ24" i="10"/>
  <c r="BI24" i="10"/>
  <c r="BH24" i="10"/>
  <c r="BG24" i="10"/>
  <c r="BF24" i="10"/>
  <c r="BE24" i="10"/>
  <c r="BD24" i="10"/>
  <c r="BL26" i="10"/>
  <c r="BK26" i="10"/>
  <c r="BJ26" i="10"/>
  <c r="BI26" i="10"/>
  <c r="BH26" i="10"/>
  <c r="BG26" i="10"/>
  <c r="BF26" i="10"/>
  <c r="BE26" i="10"/>
  <c r="BD26" i="10"/>
  <c r="S38" i="10"/>
  <c r="U38" i="10"/>
  <c r="AD38" i="10"/>
  <c r="AG38" i="10"/>
  <c r="K38" i="10"/>
  <c r="AU30" i="10"/>
  <c r="AT30" i="10"/>
  <c r="AS30" i="10"/>
  <c r="AR30" i="10"/>
  <c r="AQ30" i="10"/>
  <c r="AP30" i="10"/>
  <c r="AO30" i="10"/>
  <c r="AN30" i="10"/>
  <c r="AM30" i="10"/>
  <c r="AU43" i="10"/>
  <c r="AT43" i="10"/>
  <c r="AS43" i="10"/>
  <c r="AR43" i="10"/>
  <c r="AQ43" i="10"/>
  <c r="AP43" i="10"/>
  <c r="AO43" i="10"/>
  <c r="AN43" i="10"/>
  <c r="AM43" i="10"/>
  <c r="BL27" i="10"/>
  <c r="BK27" i="10"/>
  <c r="BJ27" i="10"/>
  <c r="BI27" i="10"/>
  <c r="BH27" i="10"/>
  <c r="BG27" i="10"/>
  <c r="BF27" i="10"/>
  <c r="BE27" i="10"/>
  <c r="BD27" i="10"/>
  <c r="BL50" i="10"/>
  <c r="BK50" i="10"/>
  <c r="BJ50" i="10"/>
  <c r="BI50" i="10"/>
  <c r="BH50" i="10"/>
  <c r="BG50" i="10"/>
  <c r="BF50" i="10"/>
  <c r="BE50" i="10"/>
  <c r="BD50" i="10"/>
  <c r="J34" i="5"/>
  <c r="AT58" i="10"/>
  <c r="AS58" i="10"/>
  <c r="AR58" i="10"/>
  <c r="AQ58" i="10"/>
  <c r="AP58" i="10"/>
  <c r="AO58" i="10"/>
  <c r="AN58" i="10"/>
  <c r="AM58" i="10"/>
  <c r="AU58" i="10"/>
  <c r="BL18" i="10"/>
  <c r="BK18" i="10"/>
  <c r="BJ18" i="10"/>
  <c r="BI18" i="10"/>
  <c r="BH18" i="10"/>
  <c r="BG18" i="10"/>
  <c r="BF18" i="10"/>
  <c r="BE18" i="10"/>
  <c r="BD18" i="10"/>
  <c r="AU38" i="10"/>
  <c r="AT38" i="10"/>
  <c r="AS38" i="10"/>
  <c r="AR38" i="10"/>
  <c r="AQ38" i="10"/>
  <c r="AP38" i="10"/>
  <c r="AO38" i="10"/>
  <c r="AN38" i="10"/>
  <c r="AM38" i="10"/>
  <c r="AU51" i="10"/>
  <c r="AT51" i="10"/>
  <c r="AS51" i="10"/>
  <c r="AR51" i="10"/>
  <c r="AQ51" i="10"/>
  <c r="AP51" i="10"/>
  <c r="AO51" i="10"/>
  <c r="AN51" i="10"/>
  <c r="AM51" i="10"/>
  <c r="BL19" i="10"/>
  <c r="BK19" i="10"/>
  <c r="BJ19" i="10"/>
  <c r="BI19" i="10"/>
  <c r="BH19" i="10"/>
  <c r="BG19" i="10"/>
  <c r="BF19" i="10"/>
  <c r="BE19" i="10"/>
  <c r="BD19" i="10"/>
  <c r="BL29" i="10"/>
  <c r="BK29" i="10"/>
  <c r="BJ29" i="10"/>
  <c r="BI29" i="10"/>
  <c r="BH29" i="10"/>
  <c r="BG29" i="10"/>
  <c r="BF29" i="10"/>
  <c r="BE29" i="10"/>
  <c r="BD29" i="10"/>
  <c r="AU48" i="10"/>
  <c r="AT48" i="10"/>
  <c r="AS48" i="10"/>
  <c r="AR48" i="10"/>
  <c r="AQ48" i="10"/>
  <c r="AP48" i="10"/>
  <c r="AO48" i="10"/>
  <c r="AN48" i="10"/>
  <c r="AM48" i="10"/>
  <c r="K67" i="10"/>
  <c r="S67" i="10"/>
  <c r="U67" i="10"/>
  <c r="AD67" i="10"/>
  <c r="AG67" i="10"/>
  <c r="BL30" i="10"/>
  <c r="BK30" i="10"/>
  <c r="BJ30" i="10"/>
  <c r="BI30" i="10"/>
  <c r="BH30" i="10"/>
  <c r="BG30" i="10"/>
  <c r="BF30" i="10"/>
  <c r="BE30" i="10"/>
  <c r="BD30" i="10"/>
  <c r="BL16" i="10"/>
  <c r="BK16" i="10"/>
  <c r="BJ16" i="10"/>
  <c r="BI16" i="10"/>
  <c r="BH16" i="10"/>
  <c r="BG16" i="10"/>
  <c r="BF16" i="10"/>
  <c r="BE16" i="10"/>
  <c r="BD16" i="10"/>
  <c r="BI60" i="10"/>
  <c r="BH60" i="10"/>
  <c r="BG60" i="10"/>
  <c r="BF60" i="10"/>
  <c r="BE60" i="10"/>
  <c r="BD60" i="10"/>
  <c r="BK60" i="10"/>
  <c r="BJ60" i="10"/>
  <c r="BL60" i="10"/>
  <c r="BL41" i="10"/>
  <c r="BK41" i="10"/>
  <c r="BJ41" i="10"/>
  <c r="BI41" i="10"/>
  <c r="BH41" i="10"/>
  <c r="BG41" i="10"/>
  <c r="BF41" i="10"/>
  <c r="BE41" i="10"/>
  <c r="BD41" i="10"/>
  <c r="BL55" i="10"/>
  <c r="BK55" i="10"/>
  <c r="BJ55" i="10"/>
  <c r="BI55" i="10"/>
  <c r="BH55" i="10"/>
  <c r="BG55" i="10"/>
  <c r="BF55" i="10"/>
  <c r="BE55" i="10"/>
  <c r="BD55" i="10"/>
  <c r="BL6" i="10"/>
  <c r="BK6" i="10"/>
  <c r="BJ6" i="10"/>
  <c r="BI6" i="10"/>
  <c r="BH6" i="10"/>
  <c r="BG6" i="10"/>
  <c r="BF6" i="10"/>
  <c r="BE6" i="10"/>
  <c r="BD6" i="10"/>
  <c r="BL10" i="10"/>
  <c r="BK10" i="10"/>
  <c r="BJ10" i="10"/>
  <c r="BI10" i="10"/>
  <c r="BH10" i="10"/>
  <c r="BG10" i="10"/>
  <c r="BF10" i="10"/>
  <c r="BE10" i="10"/>
  <c r="BD10" i="10"/>
  <c r="AU46" i="10"/>
  <c r="AT46" i="10"/>
  <c r="AS46" i="10"/>
  <c r="AR46" i="10"/>
  <c r="AQ46" i="10"/>
  <c r="AP46" i="10"/>
  <c r="AO46" i="10"/>
  <c r="AN46" i="10"/>
  <c r="AM46" i="10"/>
  <c r="BL37" i="10"/>
  <c r="BK37" i="10"/>
  <c r="BJ37" i="10"/>
  <c r="BI37" i="10"/>
  <c r="BH37" i="10"/>
  <c r="BG37" i="10"/>
  <c r="BF37" i="10"/>
  <c r="BE37" i="10"/>
  <c r="BD37" i="10"/>
  <c r="BL28" i="10"/>
  <c r="BK28" i="10"/>
  <c r="BJ28" i="10"/>
  <c r="BI28" i="10"/>
  <c r="BH28" i="10"/>
  <c r="BG28" i="10"/>
  <c r="BF28" i="10"/>
  <c r="BE28" i="10"/>
  <c r="BD28" i="10"/>
  <c r="AD66" i="10"/>
  <c r="AG66" i="10"/>
  <c r="K66" i="10"/>
  <c r="S66" i="10"/>
  <c r="U66" i="10"/>
  <c r="BK58" i="10"/>
  <c r="BJ58" i="10"/>
  <c r="BI58" i="10"/>
  <c r="BH58" i="10"/>
  <c r="BG58" i="10"/>
  <c r="BF58" i="10"/>
  <c r="BE58" i="10"/>
  <c r="BD58" i="10"/>
  <c r="BL58" i="10"/>
  <c r="BL40" i="10"/>
  <c r="BK40" i="10"/>
  <c r="BJ40" i="10"/>
  <c r="BI40" i="10"/>
  <c r="BH40" i="10"/>
  <c r="BG40" i="10"/>
  <c r="BF40" i="10"/>
  <c r="BE40" i="10"/>
  <c r="BD40" i="10"/>
  <c r="BL14" i="10"/>
  <c r="BK14" i="10"/>
  <c r="BJ14" i="10"/>
  <c r="BI14" i="10"/>
  <c r="BH14" i="10"/>
  <c r="BG14" i="10"/>
  <c r="BF14" i="10"/>
  <c r="BE14" i="10"/>
  <c r="BD14" i="10"/>
  <c r="BL57" i="10"/>
  <c r="BK57" i="10"/>
  <c r="BJ57" i="10"/>
  <c r="BI57" i="10"/>
  <c r="BH57" i="10"/>
  <c r="BG57" i="10"/>
  <c r="BF57" i="10"/>
  <c r="BE57" i="10"/>
  <c r="BD57" i="10"/>
  <c r="BL32" i="10"/>
  <c r="BK32" i="10"/>
  <c r="BJ32" i="10"/>
  <c r="BI32" i="10"/>
  <c r="BH32" i="10"/>
  <c r="BG32" i="10"/>
  <c r="BF32" i="10"/>
  <c r="BE32" i="10"/>
  <c r="BD32" i="10"/>
  <c r="BL8" i="10"/>
  <c r="BK8" i="10"/>
  <c r="BJ8" i="10"/>
  <c r="BI8" i="10"/>
  <c r="BH8" i="10"/>
  <c r="BG8" i="10"/>
  <c r="BF8" i="10"/>
  <c r="BE8" i="10"/>
  <c r="BD8" i="10"/>
  <c r="BL4" i="10"/>
  <c r="BK4" i="10"/>
  <c r="BJ4" i="10"/>
  <c r="BI4" i="10"/>
  <c r="BH4" i="10"/>
  <c r="BG4" i="10"/>
  <c r="BF4" i="10"/>
  <c r="BE4" i="10"/>
  <c r="BD4" i="10"/>
  <c r="BL43" i="10"/>
  <c r="BK43" i="10"/>
  <c r="BJ43" i="10"/>
  <c r="BI43" i="10"/>
  <c r="BH43" i="10"/>
  <c r="BG43" i="10"/>
  <c r="BF43" i="10"/>
  <c r="BE43" i="10"/>
  <c r="BD43" i="10"/>
  <c r="BL45" i="10"/>
  <c r="BK45" i="10"/>
  <c r="BJ45" i="10"/>
  <c r="BI45" i="10"/>
  <c r="BH45" i="10"/>
  <c r="BG45" i="10"/>
  <c r="BF45" i="10"/>
  <c r="BE45" i="10"/>
  <c r="BD45" i="10"/>
  <c r="BL47" i="10"/>
  <c r="BK47" i="10"/>
  <c r="BJ47" i="10"/>
  <c r="BI47" i="10"/>
  <c r="BH47" i="10"/>
  <c r="BG47" i="10"/>
  <c r="BF47" i="10"/>
  <c r="BE47" i="10"/>
  <c r="BD47" i="10"/>
  <c r="BL11" i="10"/>
  <c r="BK11" i="10"/>
  <c r="BJ11" i="10"/>
  <c r="BI11" i="10"/>
  <c r="BH11" i="10"/>
  <c r="BG11" i="10"/>
  <c r="BF11" i="10"/>
  <c r="BE11" i="10"/>
  <c r="BD11" i="10"/>
  <c r="AU65" i="10"/>
  <c r="AT65" i="10"/>
  <c r="AS65" i="10"/>
  <c r="AR65" i="10"/>
  <c r="AQ65" i="10"/>
  <c r="AP65" i="10"/>
  <c r="AO65" i="10"/>
  <c r="AN65" i="10"/>
  <c r="AM65" i="10"/>
  <c r="AU63" i="10"/>
  <c r="AT63" i="10"/>
  <c r="AS63" i="10"/>
  <c r="AR63" i="10"/>
  <c r="AQ63" i="10"/>
  <c r="AP63" i="10"/>
  <c r="AO63" i="10"/>
  <c r="AN63" i="10"/>
  <c r="AM63" i="10"/>
  <c r="AU54" i="10"/>
  <c r="AT54" i="10"/>
  <c r="AS54" i="10"/>
  <c r="AR54" i="10"/>
  <c r="AQ54" i="10"/>
  <c r="AP54" i="10"/>
  <c r="AO54" i="10"/>
  <c r="AN54" i="10"/>
  <c r="AM54" i="10"/>
  <c r="AU60" i="10"/>
  <c r="AT60" i="10"/>
  <c r="AS60" i="10"/>
  <c r="AR60" i="10"/>
  <c r="AQ60" i="10"/>
  <c r="AP60" i="10"/>
  <c r="AO60" i="10"/>
  <c r="AN60" i="10"/>
  <c r="AM60" i="10"/>
  <c r="BL53" i="10"/>
  <c r="BK53" i="10"/>
  <c r="BJ53" i="10"/>
  <c r="BI53" i="10"/>
  <c r="BH53" i="10"/>
  <c r="BG53" i="10"/>
  <c r="BF53" i="10"/>
  <c r="BE53" i="10"/>
  <c r="BD53" i="10"/>
  <c r="BL46" i="10"/>
  <c r="BK46" i="10"/>
  <c r="BJ46" i="10"/>
  <c r="BI46" i="10"/>
  <c r="BH46" i="10"/>
  <c r="BG46" i="10"/>
  <c r="BF46" i="10"/>
  <c r="BE46" i="10"/>
  <c r="BD46" i="10"/>
  <c r="AU31" i="10"/>
  <c r="AT31" i="10"/>
  <c r="AS31" i="10"/>
  <c r="AR31" i="10"/>
  <c r="AQ31" i="10"/>
  <c r="AP31" i="10"/>
  <c r="AO31" i="10"/>
  <c r="AN31" i="10"/>
  <c r="AM31" i="10"/>
  <c r="R61" i="12"/>
  <c r="T61" i="12"/>
  <c r="R32" i="12"/>
  <c r="T32" i="12"/>
  <c r="R55" i="12"/>
  <c r="T55" i="12"/>
  <c r="BL35" i="10"/>
  <c r="BK35" i="10"/>
  <c r="BJ35" i="10"/>
  <c r="BI35" i="10"/>
  <c r="BH35" i="10"/>
  <c r="BG35" i="10"/>
  <c r="BF35" i="10"/>
  <c r="BE35" i="10"/>
  <c r="BD35" i="10"/>
  <c r="BL39" i="10"/>
  <c r="BK39" i="10"/>
  <c r="BJ39" i="10"/>
  <c r="BI39" i="10"/>
  <c r="BH39" i="10"/>
  <c r="BG39" i="10"/>
  <c r="BF39" i="10"/>
  <c r="BE39" i="10"/>
  <c r="BD39" i="10"/>
  <c r="BL21" i="10"/>
  <c r="BK21" i="10"/>
  <c r="BJ21" i="10"/>
  <c r="BI21" i="10"/>
  <c r="BH21" i="10"/>
  <c r="BG21" i="10"/>
  <c r="BF21" i="10"/>
  <c r="BE21" i="10"/>
  <c r="BD21" i="10"/>
  <c r="BL23" i="10"/>
  <c r="BK23" i="10"/>
  <c r="BJ23" i="10"/>
  <c r="BI23" i="10"/>
  <c r="BH23" i="10"/>
  <c r="BG23" i="10"/>
  <c r="BF23" i="10"/>
  <c r="BE23" i="10"/>
  <c r="BD23" i="10"/>
  <c r="BL25" i="10"/>
  <c r="BK25" i="10"/>
  <c r="BJ25" i="10"/>
  <c r="BI25" i="10"/>
  <c r="BH25" i="10"/>
  <c r="BG25" i="10"/>
  <c r="BF25" i="10"/>
  <c r="BE25" i="10"/>
  <c r="BD25" i="10"/>
  <c r="AU56" i="10"/>
  <c r="AT56" i="10"/>
  <c r="AS56" i="10"/>
  <c r="AR56" i="10"/>
  <c r="AQ56" i="10"/>
  <c r="AP56" i="10"/>
  <c r="AO56" i="10"/>
  <c r="AN56" i="10"/>
  <c r="AM56" i="10"/>
  <c r="BL54" i="10"/>
  <c r="BK54" i="10"/>
  <c r="BJ54" i="10"/>
  <c r="BI54" i="10"/>
  <c r="BH54" i="10"/>
  <c r="BG54" i="10"/>
  <c r="BF54" i="10"/>
  <c r="BE54" i="10"/>
  <c r="BD54" i="10"/>
  <c r="BL51" i="10"/>
  <c r="BK51" i="10"/>
  <c r="BJ51" i="10"/>
  <c r="BI51" i="10"/>
  <c r="BH51" i="10"/>
  <c r="BG51" i="10"/>
  <c r="BF51" i="10"/>
  <c r="BE51" i="10"/>
  <c r="BD51" i="10"/>
  <c r="BK44" i="10"/>
  <c r="BJ44" i="10"/>
  <c r="BI44" i="10"/>
  <c r="BH44" i="10"/>
  <c r="BG44" i="10"/>
  <c r="BF44" i="10"/>
  <c r="BE44" i="10"/>
  <c r="BD44" i="10"/>
  <c r="BL44" i="10"/>
  <c r="AU29" i="10"/>
  <c r="AT29" i="10"/>
  <c r="AS29" i="10"/>
  <c r="AR29" i="10"/>
  <c r="AQ29" i="10"/>
  <c r="AP29" i="10"/>
  <c r="AO29" i="10"/>
  <c r="AN29" i="10"/>
  <c r="AM29" i="10"/>
  <c r="BK12" i="10"/>
  <c r="BJ12" i="10"/>
  <c r="BI12" i="10"/>
  <c r="BH12" i="10"/>
  <c r="BG12" i="10"/>
  <c r="BF12" i="10"/>
  <c r="BE12" i="10"/>
  <c r="BD12" i="10"/>
  <c r="BL12" i="10"/>
  <c r="BL17" i="10"/>
  <c r="BK17" i="10"/>
  <c r="BJ17" i="10"/>
  <c r="BI17" i="10"/>
  <c r="BH17" i="10"/>
  <c r="BG17" i="10"/>
  <c r="BF17" i="10"/>
  <c r="BE17" i="10"/>
  <c r="BD17" i="10"/>
  <c r="BL2" i="10"/>
  <c r="BK2" i="10"/>
  <c r="BJ2" i="10"/>
  <c r="BI2" i="10"/>
  <c r="BH2" i="10"/>
  <c r="BG2" i="10"/>
  <c r="BF2" i="10"/>
  <c r="BE2" i="10"/>
  <c r="BD2" i="10"/>
  <c r="BL38" i="10"/>
  <c r="BK38" i="10"/>
  <c r="BJ38" i="10"/>
  <c r="BI38" i="10"/>
  <c r="BH38" i="10"/>
  <c r="BG38" i="10"/>
  <c r="BF38" i="10"/>
  <c r="BE38" i="10"/>
  <c r="BD38" i="10"/>
  <c r="BL49" i="10"/>
  <c r="BK49" i="10"/>
  <c r="BJ49" i="10"/>
  <c r="BI49" i="10"/>
  <c r="BH49" i="10"/>
  <c r="BG49" i="10"/>
  <c r="BF49" i="10"/>
  <c r="BE49" i="10"/>
  <c r="BD49" i="10"/>
  <c r="AU28" i="10"/>
  <c r="AT28" i="10"/>
  <c r="AS28" i="10"/>
  <c r="AR28" i="10"/>
  <c r="AQ28" i="10"/>
  <c r="AP28" i="10"/>
  <c r="AO28" i="10"/>
  <c r="AN28" i="10"/>
  <c r="AM28" i="10"/>
  <c r="K42" i="12"/>
  <c r="BL31" i="10"/>
  <c r="BK31" i="10"/>
  <c r="BJ31" i="10"/>
  <c r="BI31" i="10"/>
  <c r="BH31" i="10"/>
  <c r="BG31" i="10"/>
  <c r="BF31" i="10"/>
  <c r="BE31" i="10"/>
  <c r="BD31" i="10"/>
  <c r="BL15" i="10"/>
  <c r="BK15" i="10"/>
  <c r="BJ15" i="10"/>
  <c r="BI15" i="10"/>
  <c r="BH15" i="10"/>
  <c r="BG15" i="10"/>
  <c r="BF15" i="10"/>
  <c r="BE15" i="10"/>
  <c r="BD15" i="10"/>
  <c r="AU69" i="10"/>
  <c r="AT69" i="10"/>
  <c r="AS69" i="10"/>
  <c r="AR69" i="10"/>
  <c r="AQ69" i="10"/>
  <c r="AP69" i="10"/>
  <c r="AO69" i="10"/>
  <c r="AN69" i="10"/>
  <c r="AM69" i="10"/>
  <c r="BL7" i="10"/>
  <c r="BK7" i="10"/>
  <c r="BJ7" i="10"/>
  <c r="BI7" i="10"/>
  <c r="BH7" i="10"/>
  <c r="BG7" i="10"/>
  <c r="BF7" i="10"/>
  <c r="BE7" i="10"/>
  <c r="BD7" i="10"/>
  <c r="BL3" i="10"/>
  <c r="BK3" i="10"/>
  <c r="BJ3" i="10"/>
  <c r="BI3" i="10"/>
  <c r="BH3" i="10"/>
  <c r="BG3" i="10"/>
  <c r="BF3" i="10"/>
  <c r="BE3" i="10"/>
  <c r="BD3" i="10"/>
  <c r="AU27" i="10"/>
  <c r="AT27" i="10"/>
  <c r="AS27" i="10"/>
  <c r="AR27" i="10"/>
  <c r="AQ27" i="10"/>
  <c r="AP27" i="10"/>
  <c r="AO27" i="10"/>
  <c r="AN27" i="10"/>
  <c r="AM27" i="10"/>
  <c r="BL33" i="10"/>
  <c r="BK33" i="10"/>
  <c r="BJ33" i="10"/>
  <c r="BI33" i="10"/>
  <c r="BH33" i="10"/>
  <c r="BG33" i="10"/>
  <c r="BF33" i="10"/>
  <c r="BE33" i="10"/>
  <c r="BD33" i="10"/>
  <c r="AU25" i="10"/>
  <c r="AT25" i="10"/>
  <c r="AS25" i="10"/>
  <c r="AR25" i="10"/>
  <c r="AQ25" i="10"/>
  <c r="AP25" i="10"/>
  <c r="AO25" i="10"/>
  <c r="AN25" i="10"/>
  <c r="AM25" i="10"/>
  <c r="E14" i="5"/>
  <c r="R59" i="12"/>
  <c r="T59" i="12"/>
  <c r="R42" i="12"/>
  <c r="T42" i="12"/>
  <c r="J32" i="4"/>
  <c r="K7" i="12"/>
  <c r="AK27" i="10"/>
  <c r="AJ27" i="10"/>
  <c r="AI27" i="10"/>
  <c r="AL27" i="10"/>
  <c r="AJ69" i="10"/>
  <c r="AL69" i="10"/>
  <c r="AK69" i="10"/>
  <c r="BC49" i="10"/>
  <c r="BB49" i="10"/>
  <c r="BC12" i="10"/>
  <c r="BB12" i="10"/>
  <c r="BA12" i="10"/>
  <c r="AY12" i="10"/>
  <c r="BC51" i="10"/>
  <c r="BB51" i="10"/>
  <c r="AL54" i="10"/>
  <c r="AK54" i="10"/>
  <c r="AJ54" i="10"/>
  <c r="BC11" i="10"/>
  <c r="BB11" i="10"/>
  <c r="BA11" i="10"/>
  <c r="AY11" i="10"/>
  <c r="BC4" i="10"/>
  <c r="BB4" i="10"/>
  <c r="BC55" i="10"/>
  <c r="BB55" i="10"/>
  <c r="BA55" i="10"/>
  <c r="AY55" i="10"/>
  <c r="BC29" i="10"/>
  <c r="BB29" i="10"/>
  <c r="BC26" i="10"/>
  <c r="BB26" i="10"/>
  <c r="BA26" i="10"/>
  <c r="AY26" i="10"/>
  <c r="BC34" i="10"/>
  <c r="BB34" i="10"/>
  <c r="AK66" i="10"/>
  <c r="AJ66" i="10"/>
  <c r="AI66" i="10"/>
  <c r="AL66" i="10"/>
  <c r="AJ47" i="10"/>
  <c r="AL47" i="10"/>
  <c r="AK47" i="10"/>
  <c r="BC13" i="10"/>
  <c r="BB13" i="10"/>
  <c r="BC15" i="10"/>
  <c r="BB15" i="10"/>
  <c r="BA15" i="10"/>
  <c r="AY15" i="10"/>
  <c r="BC8" i="10"/>
  <c r="BB8" i="10"/>
  <c r="BC40" i="10"/>
  <c r="BB40" i="10"/>
  <c r="BA40" i="10"/>
  <c r="AY40" i="10"/>
  <c r="BC41" i="10"/>
  <c r="BB41" i="10"/>
  <c r="BC30" i="10"/>
  <c r="BB30" i="10"/>
  <c r="BA30" i="10"/>
  <c r="AY30" i="10"/>
  <c r="BC19" i="10"/>
  <c r="BB19" i="10"/>
  <c r="BC42" i="10"/>
  <c r="BB42" i="10"/>
  <c r="BA42" i="10"/>
  <c r="AY42" i="10"/>
  <c r="AL35" i="10"/>
  <c r="AK35" i="10"/>
  <c r="AJ35" i="10"/>
  <c r="AK64" i="10"/>
  <c r="AL64" i="10"/>
  <c r="AJ64" i="10"/>
  <c r="BC9" i="10"/>
  <c r="BB9" i="10"/>
  <c r="BA9" i="10"/>
  <c r="AY9" i="10"/>
  <c r="AJ31" i="10"/>
  <c r="AI31" i="10"/>
  <c r="AK31" i="10"/>
  <c r="AL31" i="10"/>
  <c r="BB38" i="10"/>
  <c r="BC38" i="10"/>
  <c r="BB54" i="10"/>
  <c r="BA54" i="10"/>
  <c r="AY54" i="10"/>
  <c r="BC54" i="10"/>
  <c r="BB39" i="10"/>
  <c r="BC39" i="10"/>
  <c r="AK63" i="10"/>
  <c r="AJ63" i="10"/>
  <c r="AL63" i="10"/>
  <c r="BC18" i="10"/>
  <c r="BB18" i="10"/>
  <c r="AL43" i="10"/>
  <c r="AK43" i="10"/>
  <c r="AJ43" i="10"/>
  <c r="AI43" i="10"/>
  <c r="BC24" i="10"/>
  <c r="BB24" i="10"/>
  <c r="AK67" i="10"/>
  <c r="AJ67" i="10"/>
  <c r="AI67" i="10"/>
  <c r="AL67" i="10"/>
  <c r="BC21" i="10"/>
  <c r="BB21" i="10"/>
  <c r="BA21" i="10"/>
  <c r="AY21" i="10"/>
  <c r="BC31" i="10"/>
  <c r="BB31" i="10"/>
  <c r="BC2" i="10"/>
  <c r="BB2" i="10"/>
  <c r="BA2" i="10"/>
  <c r="AY2" i="10"/>
  <c r="AL56" i="10"/>
  <c r="AK56" i="10"/>
  <c r="AJ56" i="10"/>
  <c r="BC47" i="10"/>
  <c r="BB47" i="10"/>
  <c r="BA47" i="10"/>
  <c r="AY47" i="10"/>
  <c r="BB28" i="10"/>
  <c r="BA28" i="10"/>
  <c r="AY28" i="10"/>
  <c r="BC28" i="10"/>
  <c r="AJ30" i="10"/>
  <c r="AI30" i="10"/>
  <c r="AL30" i="10"/>
  <c r="AK30" i="10"/>
  <c r="BB56" i="10"/>
  <c r="BC56" i="10"/>
  <c r="BC59" i="10"/>
  <c r="BB59" i="10"/>
  <c r="AK28" i="10"/>
  <c r="AJ28" i="10"/>
  <c r="AI28" i="10"/>
  <c r="AL28" i="10"/>
  <c r="AK25" i="10"/>
  <c r="AJ25" i="10"/>
  <c r="AL25" i="10"/>
  <c r="BB3" i="10"/>
  <c r="BA3" i="10"/>
  <c r="AY3" i="10"/>
  <c r="BC3" i="10"/>
  <c r="BC25" i="10"/>
  <c r="BB25" i="10"/>
  <c r="BA25" i="10"/>
  <c r="AY25" i="10"/>
  <c r="BC35" i="10"/>
  <c r="BB35" i="10"/>
  <c r="BB46" i="10"/>
  <c r="BC46" i="10"/>
  <c r="BC45" i="10"/>
  <c r="BB45" i="10"/>
  <c r="BB32" i="10"/>
  <c r="BC32" i="10"/>
  <c r="BC58" i="10"/>
  <c r="BB58" i="10"/>
  <c r="BC37" i="10"/>
  <c r="BB37" i="10"/>
  <c r="BA37" i="10"/>
  <c r="AY37" i="10"/>
  <c r="AL51" i="10"/>
  <c r="AK51" i="10"/>
  <c r="AJ51" i="10"/>
  <c r="AK58" i="10"/>
  <c r="AJ58" i="10"/>
  <c r="AI58" i="10"/>
  <c r="AL58" i="10"/>
  <c r="AL22" i="10"/>
  <c r="AK22" i="10"/>
  <c r="AJ22" i="10"/>
  <c r="AI22" i="10"/>
  <c r="BB36" i="10"/>
  <c r="BA36" i="10"/>
  <c r="AY36" i="10"/>
  <c r="BC36" i="10"/>
  <c r="BC5" i="10"/>
  <c r="BB5" i="10"/>
  <c r="BA5" i="10"/>
  <c r="AY5" i="10"/>
  <c r="BC7" i="10"/>
  <c r="BB7" i="10"/>
  <c r="BC17" i="10"/>
  <c r="BB17" i="10"/>
  <c r="BA17" i="10"/>
  <c r="AY17" i="10"/>
  <c r="AL29" i="10"/>
  <c r="AK29" i="10"/>
  <c r="AJ29" i="10"/>
  <c r="AI29" i="10"/>
  <c r="BB53" i="10"/>
  <c r="BA53" i="10"/>
  <c r="AY53" i="10"/>
  <c r="BC53" i="10"/>
  <c r="AJ65" i="10"/>
  <c r="AK65" i="10"/>
  <c r="AL65" i="10"/>
  <c r="BC57" i="10"/>
  <c r="BB57" i="10"/>
  <c r="AL46" i="10"/>
  <c r="AK46" i="10"/>
  <c r="AJ46" i="10"/>
  <c r="BC52" i="10"/>
  <c r="BB52" i="10"/>
  <c r="BA52" i="10"/>
  <c r="AY52" i="10"/>
  <c r="BC20" i="10"/>
  <c r="BB20" i="10"/>
  <c r="BC33" i="10"/>
  <c r="BB33" i="10"/>
  <c r="BA33" i="10"/>
  <c r="AY33" i="10"/>
  <c r="BC23" i="10"/>
  <c r="BB23" i="10"/>
  <c r="AL60" i="10"/>
  <c r="AJ60" i="10"/>
  <c r="AK60" i="10"/>
  <c r="BC10" i="10"/>
  <c r="BB10" i="10"/>
  <c r="BB60" i="10"/>
  <c r="BC60" i="10"/>
  <c r="AL48" i="10"/>
  <c r="AK48" i="10"/>
  <c r="AJ48" i="10"/>
  <c r="AI48" i="10"/>
  <c r="BC50" i="10"/>
  <c r="BB50" i="10"/>
  <c r="BC22" i="10"/>
  <c r="BB22" i="10"/>
  <c r="BA22" i="10"/>
  <c r="AY22" i="10"/>
  <c r="AL45" i="10"/>
  <c r="AK45" i="10"/>
  <c r="AJ45" i="10"/>
  <c r="BB61" i="10"/>
  <c r="BC61" i="10"/>
  <c r="BB44" i="10"/>
  <c r="BA44" i="10"/>
  <c r="AY44" i="10"/>
  <c r="BC44" i="10"/>
  <c r="BC43" i="10"/>
  <c r="BB43" i="10"/>
  <c r="BA43" i="10"/>
  <c r="AY43" i="10"/>
  <c r="BC14" i="10"/>
  <c r="BB14" i="10"/>
  <c r="BC6" i="10"/>
  <c r="BB6" i="10"/>
  <c r="BA6" i="10"/>
  <c r="AY6" i="10"/>
  <c r="BC16" i="10"/>
  <c r="BB16" i="10"/>
  <c r="AL38" i="10"/>
  <c r="AK38" i="10"/>
  <c r="AJ38" i="10"/>
  <c r="BC27" i="10"/>
  <c r="BB27" i="10"/>
  <c r="BA27" i="10"/>
  <c r="AY27" i="10"/>
  <c r="BB48" i="10"/>
  <c r="BA48" i="10"/>
  <c r="AY48" i="10"/>
  <c r="BC48" i="10"/>
  <c r="AK68" i="10"/>
  <c r="AL68" i="10"/>
  <c r="AJ68" i="10"/>
  <c r="AI68" i="10"/>
  <c r="AI59" i="10"/>
  <c r="AI44" i="10"/>
  <c r="AI61" i="10"/>
  <c r="AI24" i="10"/>
  <c r="AI23" i="10"/>
  <c r="AC50" i="10"/>
  <c r="AB50" i="10"/>
  <c r="AC57" i="10"/>
  <c r="AB57" i="10"/>
  <c r="AB55" i="10"/>
  <c r="AC55" i="10"/>
  <c r="AB33" i="10"/>
  <c r="AC33" i="10"/>
  <c r="AB52" i="10"/>
  <c r="AC52" i="10"/>
  <c r="AC34" i="10"/>
  <c r="AB34" i="10"/>
  <c r="AC21" i="10"/>
  <c r="AB21" i="10"/>
  <c r="AB62" i="10"/>
  <c r="AC62" i="10"/>
  <c r="AB40" i="10"/>
  <c r="AC40" i="10"/>
  <c r="AF41" i="10"/>
  <c r="AE41" i="10"/>
  <c r="AI36" i="10"/>
  <c r="AI42" i="10"/>
  <c r="AI49" i="10"/>
  <c r="AI26" i="10"/>
  <c r="AC53" i="10"/>
  <c r="AB53" i="10"/>
  <c r="AB37" i="10"/>
  <c r="AC37" i="10"/>
  <c r="AI39" i="10"/>
  <c r="AI32" i="10"/>
  <c r="AC61" i="10"/>
  <c r="AB61" i="10"/>
  <c r="AB48" i="10"/>
  <c r="AC48" i="10"/>
  <c r="AI60" i="10"/>
  <c r="BA39" i="10"/>
  <c r="AY39" i="10"/>
  <c r="AB42" i="10"/>
  <c r="AC42" i="10"/>
  <c r="AF40" i="10"/>
  <c r="AE40" i="10"/>
  <c r="AF52" i="10"/>
  <c r="AE52" i="10"/>
  <c r="AF55" i="10"/>
  <c r="AE55" i="10"/>
  <c r="AB44" i="10"/>
  <c r="AC44" i="10"/>
  <c r="BA14" i="10"/>
  <c r="AY14" i="10"/>
  <c r="AI45" i="10"/>
  <c r="AI65" i="10"/>
  <c r="BA7" i="10"/>
  <c r="AY7" i="10"/>
  <c r="BA46" i="10"/>
  <c r="AY46" i="10"/>
  <c r="AI25" i="10"/>
  <c r="BA56" i="10"/>
  <c r="AY56" i="10"/>
  <c r="AI56" i="10"/>
  <c r="BA49" i="10"/>
  <c r="AY49" i="10"/>
  <c r="AB36" i="10"/>
  <c r="AC36" i="10"/>
  <c r="AE57" i="10"/>
  <c r="AF57" i="10"/>
  <c r="AC59" i="10"/>
  <c r="AB59" i="10"/>
  <c r="AI38" i="10"/>
  <c r="BA23" i="10"/>
  <c r="AY23" i="10"/>
  <c r="AI46" i="10"/>
  <c r="BA58" i="10"/>
  <c r="AY58" i="10"/>
  <c r="BA35" i="10"/>
  <c r="AY35" i="10"/>
  <c r="BA18" i="10"/>
  <c r="AY18" i="10"/>
  <c r="AI64" i="10"/>
  <c r="BA19" i="10"/>
  <c r="AY19" i="10"/>
  <c r="BA8" i="10"/>
  <c r="AY8" i="10"/>
  <c r="AI47" i="10"/>
  <c r="BA29" i="10"/>
  <c r="AY29" i="10"/>
  <c r="AI54" i="10"/>
  <c r="AC68" i="10"/>
  <c r="AB68" i="10"/>
  <c r="AC58" i="10"/>
  <c r="AB58" i="10"/>
  <c r="AB67" i="10"/>
  <c r="AC67" i="10"/>
  <c r="AF62" i="10"/>
  <c r="AE62" i="10"/>
  <c r="AB39" i="10"/>
  <c r="AC39" i="10"/>
  <c r="AF50" i="10"/>
  <c r="AE50" i="10"/>
  <c r="BA60" i="10"/>
  <c r="AY60" i="10"/>
  <c r="AB29" i="10"/>
  <c r="AC29" i="10"/>
  <c r="AC30" i="10"/>
  <c r="AB30" i="10"/>
  <c r="AF53" i="10"/>
  <c r="AE53" i="10"/>
  <c r="AC32" i="10"/>
  <c r="AB32" i="10"/>
  <c r="AC26" i="10"/>
  <c r="AB26" i="10"/>
  <c r="AE21" i="10"/>
  <c r="AF21" i="10"/>
  <c r="AF33" i="10"/>
  <c r="AE33" i="10"/>
  <c r="AC28" i="10"/>
  <c r="AB28" i="10"/>
  <c r="BA38" i="10"/>
  <c r="AY38" i="10"/>
  <c r="AC66" i="10"/>
  <c r="AB66" i="10"/>
  <c r="AB49" i="10"/>
  <c r="AC49" i="10"/>
  <c r="BA16" i="10"/>
  <c r="AY16" i="10"/>
  <c r="BA10" i="10"/>
  <c r="AY10" i="10"/>
  <c r="BA57" i="10"/>
  <c r="AY57" i="10"/>
  <c r="AI51" i="10"/>
  <c r="BA32" i="10"/>
  <c r="AY32" i="10"/>
  <c r="BA24" i="10"/>
  <c r="AY24" i="10"/>
  <c r="AI63" i="10"/>
  <c r="AI35" i="10"/>
  <c r="BA51" i="10"/>
  <c r="AY51" i="10"/>
  <c r="AI69" i="10"/>
  <c r="AE37" i="10"/>
  <c r="AF37" i="10"/>
  <c r="AF34" i="10"/>
  <c r="AE34" i="10"/>
  <c r="AC23" i="10"/>
  <c r="AB23" i="10"/>
  <c r="BA50" i="10"/>
  <c r="AY50" i="10"/>
  <c r="BA20" i="10"/>
  <c r="AY20" i="10"/>
  <c r="BA45" i="10"/>
  <c r="AY45" i="10"/>
  <c r="BA59" i="10"/>
  <c r="AY59" i="10"/>
  <c r="BA31" i="10"/>
  <c r="AY31" i="10"/>
  <c r="BA41" i="10"/>
  <c r="AY41" i="10"/>
  <c r="BA13" i="10"/>
  <c r="AY13" i="10"/>
  <c r="BA34" i="10"/>
  <c r="AY34" i="10"/>
  <c r="BA4" i="10"/>
  <c r="AY4" i="10"/>
  <c r="AC24" i="10"/>
  <c r="AB24" i="10"/>
  <c r="AC22" i="10"/>
  <c r="AB22" i="10"/>
  <c r="AC43" i="10"/>
  <c r="AB43" i="10"/>
  <c r="AC31" i="10"/>
  <c r="AB31" i="10"/>
  <c r="AC27" i="10"/>
  <c r="AB27" i="10"/>
  <c r="BA61" i="10"/>
  <c r="AY61" i="10"/>
  <c r="AF22" i="10"/>
  <c r="AE22" i="10"/>
  <c r="AF26" i="10"/>
  <c r="AE26" i="10"/>
  <c r="AC51" i="10"/>
  <c r="AB51" i="10"/>
  <c r="AE29" i="10"/>
  <c r="AF29" i="10"/>
  <c r="AC47" i="10"/>
  <c r="AB47" i="10"/>
  <c r="AE27" i="10"/>
  <c r="AF27" i="10"/>
  <c r="AF24" i="10"/>
  <c r="AE24" i="10"/>
  <c r="AF28" i="10"/>
  <c r="AE28" i="10"/>
  <c r="AF32" i="10"/>
  <c r="AE32" i="10"/>
  <c r="AF67" i="10"/>
  <c r="AE67" i="10"/>
  <c r="AB38" i="10"/>
  <c r="AC38" i="10"/>
  <c r="AC56" i="10"/>
  <c r="AB56" i="10"/>
  <c r="AC69" i="10"/>
  <c r="AB69" i="10"/>
  <c r="AF58" i="10"/>
  <c r="AE58" i="10"/>
  <c r="AF59" i="10"/>
  <c r="AE59" i="10"/>
  <c r="AF44" i="10"/>
  <c r="AE44" i="10"/>
  <c r="AF42" i="10"/>
  <c r="AE42" i="10"/>
  <c r="AF31" i="10"/>
  <c r="AE31" i="10"/>
  <c r="AC25" i="10"/>
  <c r="AB25" i="10"/>
  <c r="AB64" i="10"/>
  <c r="AC64" i="10"/>
  <c r="AF23" i="10"/>
  <c r="AE23" i="10"/>
  <c r="AC35" i="10"/>
  <c r="AB35" i="10"/>
  <c r="AF68" i="10"/>
  <c r="AE68" i="10"/>
  <c r="AB60" i="10"/>
  <c r="AC60" i="10"/>
  <c r="AE43" i="10"/>
  <c r="AF43" i="10"/>
  <c r="AB63" i="10"/>
  <c r="AC63" i="10"/>
  <c r="AF49" i="10"/>
  <c r="AE49" i="10"/>
  <c r="AF30" i="10"/>
  <c r="AE30" i="10"/>
  <c r="AF39" i="10"/>
  <c r="AE39" i="10"/>
  <c r="AE66" i="10"/>
  <c r="AF66" i="10"/>
  <c r="AC54" i="10"/>
  <c r="AB54" i="10"/>
  <c r="AB65" i="10"/>
  <c r="AC65" i="10"/>
  <c r="AF48" i="10"/>
  <c r="AE48" i="10"/>
  <c r="AC46" i="10"/>
  <c r="AB46" i="10"/>
  <c r="AF36" i="10"/>
  <c r="AE36" i="10"/>
  <c r="AC45" i="10"/>
  <c r="AB45" i="10"/>
  <c r="AF61" i="10"/>
  <c r="AE61" i="10"/>
  <c r="AE69" i="10"/>
  <c r="AF69" i="10"/>
  <c r="AF47" i="10"/>
  <c r="AE47" i="10"/>
  <c r="AF45" i="10"/>
  <c r="AE45" i="10"/>
  <c r="AE65" i="10"/>
  <c r="AF65" i="10"/>
  <c r="AE56" i="10"/>
  <c r="AF56" i="10"/>
  <c r="AF63" i="10"/>
  <c r="AE63" i="10"/>
  <c r="AF54" i="10"/>
  <c r="AE54" i="10"/>
  <c r="AE64" i="10"/>
  <c r="AF64" i="10"/>
  <c r="AF60" i="10"/>
  <c r="AE60" i="10"/>
  <c r="AF25" i="10"/>
  <c r="AD11" i="10"/>
  <c r="AE25" i="10"/>
  <c r="AF51" i="10"/>
  <c r="AE51" i="10"/>
  <c r="AF46" i="10"/>
  <c r="AE46" i="10"/>
  <c r="AE38" i="10"/>
  <c r="AF38" i="10"/>
  <c r="AF35" i="10"/>
  <c r="AE35" i="10"/>
  <c r="C11" i="5"/>
  <c r="C12" i="4"/>
  <c r="C11" i="4"/>
  <c r="C12" i="5"/>
  <c r="C12" i="7"/>
  <c r="C11" i="7"/>
  <c r="C11" i="10"/>
  <c r="C12" i="10"/>
  <c r="W16" i="4" l="1"/>
  <c r="W5" i="4"/>
  <c r="W13" i="4"/>
  <c r="P41" i="4"/>
  <c r="R41" i="4" s="1"/>
  <c r="T41" i="4" s="1"/>
  <c r="P34" i="4"/>
  <c r="R34" i="4" s="1"/>
  <c r="T34" i="4" s="1"/>
  <c r="P35" i="4"/>
  <c r="R35" i="4" s="1"/>
  <c r="T35" i="4" s="1"/>
  <c r="P31" i="4"/>
  <c r="R31" i="4" s="1"/>
  <c r="T31" i="4" s="1"/>
  <c r="W9" i="4"/>
  <c r="P42" i="4"/>
  <c r="R42" i="4" s="1"/>
  <c r="T42" i="4" s="1"/>
  <c r="P43" i="4"/>
  <c r="R43" i="4" s="1"/>
  <c r="T43" i="4" s="1"/>
  <c r="P40" i="4"/>
  <c r="R40" i="4" s="1"/>
  <c r="T40" i="4" s="1"/>
  <c r="P28" i="4"/>
  <c r="R28" i="4" s="1"/>
  <c r="T28" i="4" s="1"/>
  <c r="P46" i="4"/>
  <c r="R46" i="4" s="1"/>
  <c r="T46" i="4" s="1"/>
  <c r="W3" i="4"/>
  <c r="P25" i="4"/>
  <c r="R25" i="4" s="1"/>
  <c r="T25" i="4" s="1"/>
  <c r="D15" i="5"/>
  <c r="C19" i="5" s="1"/>
  <c r="G47" i="6"/>
  <c r="P47" i="6"/>
  <c r="R47" i="6" s="1"/>
  <c r="T47" i="6" s="1"/>
  <c r="E14" i="6" s="1"/>
  <c r="D16" i="6"/>
  <c r="D19" i="6" s="1"/>
  <c r="G47" i="9"/>
  <c r="D16" i="9"/>
  <c r="D19" i="9" s="1"/>
  <c r="D15" i="9"/>
  <c r="C19" i="9" s="1"/>
  <c r="P47" i="9"/>
  <c r="R47" i="9" s="1"/>
  <c r="T47" i="9" s="1"/>
  <c r="E14" i="9" s="1"/>
  <c r="G70" i="12"/>
  <c r="P70" i="12"/>
  <c r="R70" i="12" s="1"/>
  <c r="T70" i="12" s="1"/>
  <c r="E14" i="12" s="1"/>
  <c r="D16" i="12"/>
  <c r="D19" i="12" s="1"/>
  <c r="O70" i="10"/>
  <c r="K70" i="10"/>
  <c r="S70" i="10"/>
  <c r="U70" i="10" s="1"/>
  <c r="E14" i="10" s="1"/>
  <c r="C16" i="5"/>
  <c r="D18" i="5" s="1"/>
  <c r="C16" i="4"/>
  <c r="D18" i="4" s="1"/>
  <c r="O29" i="5"/>
  <c r="O30" i="5"/>
  <c r="O44" i="5"/>
  <c r="O37" i="5"/>
  <c r="O38" i="5"/>
  <c r="O31" i="5"/>
  <c r="O45" i="5"/>
  <c r="O46" i="5"/>
  <c r="O39" i="5"/>
  <c r="O32" i="5"/>
  <c r="O33" i="5"/>
  <c r="O34" i="5"/>
  <c r="O40" i="5"/>
  <c r="O41" i="5"/>
  <c r="O42" i="5"/>
  <c r="O35" i="5"/>
  <c r="O28" i="5"/>
  <c r="C15" i="5"/>
  <c r="O43" i="5"/>
  <c r="O36" i="5"/>
  <c r="O27" i="5"/>
  <c r="O33" i="4"/>
  <c r="O37" i="4"/>
  <c r="O28" i="4"/>
  <c r="O41" i="4"/>
  <c r="O45" i="4"/>
  <c r="O36" i="4"/>
  <c r="O31" i="4"/>
  <c r="O32" i="4"/>
  <c r="O39" i="4"/>
  <c r="O40" i="4"/>
  <c r="O30" i="4"/>
  <c r="C15" i="4"/>
  <c r="O27" i="4"/>
  <c r="O35" i="4"/>
  <c r="O38" i="4"/>
  <c r="O42" i="4"/>
  <c r="O43" i="4"/>
  <c r="O34" i="4"/>
  <c r="O46" i="4"/>
  <c r="O29" i="4"/>
  <c r="O44" i="4"/>
  <c r="C16" i="10"/>
  <c r="D18" i="10" s="1"/>
  <c r="O68" i="10"/>
  <c r="O54" i="10"/>
  <c r="O53" i="10"/>
  <c r="O59" i="10"/>
  <c r="O66" i="10"/>
  <c r="O69" i="10"/>
  <c r="O57" i="10"/>
  <c r="O63" i="10"/>
  <c r="O62" i="10"/>
  <c r="O61" i="10"/>
  <c r="O65" i="10"/>
  <c r="O51" i="10"/>
  <c r="O50" i="10"/>
  <c r="O64" i="10"/>
  <c r="C15" i="10"/>
  <c r="O60" i="10"/>
  <c r="O58" i="10"/>
  <c r="O55" i="10"/>
  <c r="O67" i="10"/>
  <c r="O56" i="10"/>
  <c r="O49" i="10"/>
  <c r="O52" i="10"/>
  <c r="O36" i="7"/>
  <c r="O27" i="7"/>
  <c r="O31" i="7"/>
  <c r="O38" i="7"/>
  <c r="O34" i="7"/>
  <c r="O35" i="7"/>
  <c r="O42" i="7"/>
  <c r="O43" i="7"/>
  <c r="O29" i="7"/>
  <c r="C15" i="7"/>
  <c r="O45" i="7"/>
  <c r="O37" i="7"/>
  <c r="O30" i="7"/>
  <c r="O33" i="7"/>
  <c r="O41" i="7"/>
  <c r="O32" i="7"/>
  <c r="O44" i="7"/>
  <c r="O28" i="7"/>
  <c r="O40" i="7"/>
  <c r="O39" i="7"/>
  <c r="C16" i="7"/>
  <c r="D18" i="7" s="1"/>
  <c r="P37" i="4"/>
  <c r="R37" i="4" s="1"/>
  <c r="T37" i="4" s="1"/>
  <c r="P26" i="4"/>
  <c r="R26" i="4" s="1"/>
  <c r="T26" i="4" s="1"/>
  <c r="W11" i="4"/>
  <c r="W7" i="4"/>
  <c r="W14" i="4"/>
  <c r="W8" i="4"/>
  <c r="P24" i="4"/>
  <c r="R24" i="4" s="1"/>
  <c r="T24" i="4" s="1"/>
  <c r="D15" i="12"/>
  <c r="C19" i="12" s="1"/>
  <c r="D15" i="6"/>
  <c r="C19" i="6" s="1"/>
  <c r="E15" i="7"/>
  <c r="P44" i="4"/>
  <c r="R44" i="4" s="1"/>
  <c r="T44" i="4" s="1"/>
  <c r="W4" i="4"/>
  <c r="P45" i="4"/>
  <c r="R45" i="4" s="1"/>
  <c r="T45" i="4" s="1"/>
  <c r="P32" i="4"/>
  <c r="R32" i="4" s="1"/>
  <c r="T32" i="4" s="1"/>
  <c r="W17" i="4"/>
  <c r="W2" i="4"/>
  <c r="W6" i="4"/>
  <c r="P21" i="4"/>
  <c r="R21" i="4" s="1"/>
  <c r="T21" i="4" s="1"/>
  <c r="P30" i="4"/>
  <c r="R30" i="4" s="1"/>
  <c r="T30" i="4" s="1"/>
  <c r="D16" i="4"/>
  <c r="D19" i="4" s="1"/>
  <c r="P39" i="4"/>
  <c r="R39" i="4" s="1"/>
  <c r="T39" i="4" s="1"/>
  <c r="W10" i="4"/>
  <c r="W15" i="4"/>
  <c r="P23" i="4"/>
  <c r="R23" i="4" s="1"/>
  <c r="T23" i="4" s="1"/>
  <c r="P22" i="4"/>
  <c r="R22" i="4" s="1"/>
  <c r="T22" i="4" s="1"/>
  <c r="P27" i="4"/>
  <c r="R27" i="4" s="1"/>
  <c r="T27" i="4" s="1"/>
  <c r="P38" i="4"/>
  <c r="R38" i="4" s="1"/>
  <c r="T38" i="4" s="1"/>
  <c r="P33" i="4"/>
  <c r="R33" i="4" s="1"/>
  <c r="T33" i="4" s="1"/>
  <c r="P36" i="4"/>
  <c r="R36" i="4" s="1"/>
  <c r="T36" i="4" s="1"/>
  <c r="C12" i="6"/>
  <c r="C11" i="6"/>
  <c r="C11" i="9"/>
  <c r="C12" i="12"/>
  <c r="C12" i="9"/>
  <c r="C11" i="12"/>
  <c r="O47" i="6" l="1"/>
  <c r="O41" i="6"/>
  <c r="O39" i="6"/>
  <c r="O36" i="6"/>
  <c r="O37" i="6"/>
  <c r="O44" i="6"/>
  <c r="O35" i="6"/>
  <c r="O40" i="6"/>
  <c r="C15" i="6"/>
  <c r="O33" i="6"/>
  <c r="O45" i="6"/>
  <c r="O30" i="6"/>
  <c r="O46" i="6"/>
  <c r="O34" i="6"/>
  <c r="O32" i="6"/>
  <c r="O28" i="6"/>
  <c r="O43" i="6"/>
  <c r="O31" i="6"/>
  <c r="O29" i="6"/>
  <c r="O38" i="6"/>
  <c r="O27" i="6"/>
  <c r="O42" i="6"/>
  <c r="C16" i="6"/>
  <c r="D18" i="6" s="1"/>
  <c r="I47" i="6"/>
  <c r="C16" i="9"/>
  <c r="D18" i="9" s="1"/>
  <c r="O47" i="9"/>
  <c r="O28" i="9"/>
  <c r="O40" i="9"/>
  <c r="O39" i="9"/>
  <c r="O27" i="9"/>
  <c r="O42" i="9"/>
  <c r="O43" i="9"/>
  <c r="O44" i="9"/>
  <c r="O30" i="9"/>
  <c r="O35" i="9"/>
  <c r="O45" i="9"/>
  <c r="O31" i="9"/>
  <c r="O29" i="9"/>
  <c r="O36" i="9"/>
  <c r="O38" i="9"/>
  <c r="O46" i="9"/>
  <c r="O34" i="9"/>
  <c r="O41" i="9"/>
  <c r="C15" i="9"/>
  <c r="C18" i="9" s="1"/>
  <c r="O32" i="9"/>
  <c r="O37" i="9"/>
  <c r="O33" i="9"/>
  <c r="I47" i="9"/>
  <c r="O70" i="12"/>
  <c r="O48" i="12"/>
  <c r="O29" i="12"/>
  <c r="O50" i="12"/>
  <c r="O65" i="12"/>
  <c r="O58" i="12"/>
  <c r="O44" i="12"/>
  <c r="O33" i="12"/>
  <c r="O36" i="12"/>
  <c r="C15" i="12"/>
  <c r="C18" i="12" s="1"/>
  <c r="O46" i="12"/>
  <c r="O31" i="12"/>
  <c r="O54" i="12"/>
  <c r="O37" i="12"/>
  <c r="O47" i="12"/>
  <c r="O55" i="12"/>
  <c r="O45" i="12"/>
  <c r="O41" i="12"/>
  <c r="O57" i="12"/>
  <c r="O60" i="12"/>
  <c r="O64" i="12"/>
  <c r="O40" i="12"/>
  <c r="O27" i="12"/>
  <c r="O66" i="12"/>
  <c r="O63" i="12"/>
  <c r="O38" i="12"/>
  <c r="O69" i="12"/>
  <c r="O43" i="12"/>
  <c r="O28" i="12"/>
  <c r="O30" i="12"/>
  <c r="O42" i="12"/>
  <c r="O56" i="12"/>
  <c r="O32" i="12"/>
  <c r="O67" i="12"/>
  <c r="O68" i="12"/>
  <c r="O39" i="12"/>
  <c r="O52" i="12"/>
  <c r="O35" i="12"/>
  <c r="O61" i="12"/>
  <c r="O51" i="12"/>
  <c r="O59" i="12"/>
  <c r="O49" i="12"/>
  <c r="O53" i="12"/>
  <c r="O62" i="12"/>
  <c r="O34" i="12"/>
  <c r="C16" i="12"/>
  <c r="D18" i="12" s="1"/>
  <c r="I70" i="12"/>
  <c r="C18" i="7"/>
  <c r="E14" i="4"/>
  <c r="C18" i="10"/>
  <c r="F18" i="10"/>
  <c r="F19" i="10" s="1"/>
  <c r="C18" i="5"/>
  <c r="F18" i="5"/>
  <c r="F19" i="5" s="1"/>
  <c r="C18" i="4"/>
  <c r="F18" i="4"/>
  <c r="F19" i="4" s="1"/>
  <c r="E16" i="7"/>
  <c r="E17" i="7" s="1"/>
  <c r="F18" i="9" l="1"/>
  <c r="F19" i="9" s="1"/>
  <c r="F18" i="6"/>
  <c r="F19" i="6" s="1"/>
  <c r="C18" i="6"/>
  <c r="F18" i="12"/>
  <c r="F19" i="12" s="1"/>
</calcChain>
</file>

<file path=xl/sharedStrings.xml><?xml version="1.0" encoding="utf-8"?>
<sst xmlns="http://schemas.openxmlformats.org/spreadsheetml/2006/main" count="1333" uniqueCount="308">
  <si>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</si>
  <si>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</si>
  <si>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</si>
  <si>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</si>
  <si>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</si>
  <si>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</si>
  <si>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</si>
  <si>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</si>
  <si>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</si>
  <si>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</si>
  <si>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</si>
  <si>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</si>
  <si>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</si>
  <si>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</si>
  <si>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</si>
  <si>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</si>
  <si>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</si>
  <si>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</si>
  <si>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</si>
  <si>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</si>
  <si>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</si>
  <si>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</si>
  <si>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</si>
  <si>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</si>
  <si>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</si>
  <si>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</si>
  <si>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</si>
  <si>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</si>
  <si>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ROTSE</t>
  </si>
  <si>
    <t>not avail.</t>
  </si>
  <si>
    <t>IBVS 5224</t>
  </si>
  <si>
    <t>Nelson</t>
  </si>
  <si>
    <t xml:space="preserve">ROTSE1 J174410.58+401650.7 </t>
  </si>
  <si>
    <t># of data points:</t>
  </si>
  <si>
    <t>EW?</t>
  </si>
  <si>
    <t>V1100 Her / GSC 3092-1291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</si>
  <si>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</si>
  <si>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</si>
  <si>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</si>
  <si>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</si>
  <si>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</si>
  <si>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</si>
  <si>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5820</t>
  </si>
  <si>
    <t>OEJV 0094</t>
  </si>
  <si>
    <t>II</t>
  </si>
  <si>
    <t>OEJV</t>
  </si>
  <si>
    <t>Start of linear fit &gt;&gt;&gt;&gt;&gt;&gt;&gt;&gt;&gt;&gt;&gt;&gt;&gt;&gt;&gt;&gt;&gt;&gt;&gt;&gt;&gt;</t>
  </si>
  <si>
    <t>Add cycle</t>
  </si>
  <si>
    <t>Old Cycle</t>
  </si>
  <si>
    <t>OEJV 0137</t>
  </si>
  <si>
    <t>I</t>
  </si>
  <si>
    <t>IBVS 5918</t>
  </si>
  <si>
    <t>IBVS 5997</t>
  </si>
  <si>
    <t>IBVS</t>
  </si>
  <si>
    <t>IBVS 6050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</si>
  <si>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</si>
  <si>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</si>
  <si>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</si>
  <si>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</si>
  <si>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</si>
  <si>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</si>
  <si>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</si>
  <si>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</si>
  <si>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</si>
  <si>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</si>
  <si>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</si>
  <si>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</si>
  <si>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</si>
  <si>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</si>
  <si>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</si>
  <si>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</si>
  <si>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</si>
  <si>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</si>
  <si>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</si>
  <si>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</si>
  <si>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</si>
  <si>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</si>
  <si>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</si>
  <si>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</si>
  <si>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</si>
  <si>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Linear Ephemeris =</t>
  </si>
  <si>
    <t>Quad. Ephemeris =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</si>
  <si>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</si>
  <si>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</si>
  <si>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</si>
  <si>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</si>
  <si>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Linear Fit</t>
  </si>
  <si>
    <t>RHN 2013</t>
  </si>
  <si>
    <t>Constant</t>
  </si>
  <si>
    <t>Slope</t>
  </si>
  <si>
    <t>Sin Ampl</t>
  </si>
  <si>
    <t>Sin AngFreq</t>
  </si>
  <si>
    <t>Sin cnst</t>
  </si>
  <si>
    <t>Sin. Fit</t>
  </si>
  <si>
    <t>Sine Fit</t>
  </si>
  <si>
    <t>C1</t>
  </si>
  <si>
    <t>C2</t>
  </si>
  <si>
    <t>C3</t>
  </si>
  <si>
    <t>C4</t>
  </si>
  <si>
    <t>C5</t>
  </si>
  <si>
    <t>cycles</t>
  </si>
  <si>
    <t>=</t>
  </si>
  <si>
    <t>days</t>
  </si>
  <si>
    <t>years</t>
  </si>
  <si>
    <t>OEJV 0160</t>
  </si>
  <si>
    <t>IBVS 6070</t>
  </si>
  <si>
    <t>IBVS 6092</t>
  </si>
  <si>
    <t>OEJV 0165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</si>
  <si>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</si>
  <si>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</si>
  <si>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</si>
  <si>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</si>
  <si>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</si>
  <si>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</si>
  <si>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</si>
  <si>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pg</t>
  </si>
  <si>
    <t>P</t>
  </si>
  <si>
    <t>V</t>
  </si>
  <si>
    <t>vis</t>
  </si>
  <si>
    <t>2454597.46655 </t>
  </si>
  <si>
    <t> 10.05.2008 23:11 </t>
  </si>
  <si>
    <t> 0.02938 </t>
  </si>
  <si>
    <t>C </t>
  </si>
  <si>
    <t>R</t>
  </si>
  <si>
    <t> R.Drevený </t>
  </si>
  <si>
    <t>OEJV 0094 </t>
  </si>
  <si>
    <t>2454631.46696 </t>
  </si>
  <si>
    <t> 13.06.2008 23:12 </t>
  </si>
  <si>
    <t> 0.03113 </t>
  </si>
  <si>
    <t> R.Ehrenberger </t>
  </si>
  <si>
    <t>2454937.4637 </t>
  </si>
  <si>
    <t> 15.04.2009 23:07 </t>
  </si>
  <si>
    <t> 0.0400 </t>
  </si>
  <si>
    <t>-I</t>
  </si>
  <si>
    <t> F.Agerer </t>
  </si>
  <si>
    <t>BAVM 209 </t>
  </si>
  <si>
    <t>2455018.47116 </t>
  </si>
  <si>
    <t> 05.07.2009 23:18 </t>
  </si>
  <si>
    <t>8628.5</t>
  </si>
  <si>
    <t> 0.04050 </t>
  </si>
  <si>
    <t>OEJV 0137 </t>
  </si>
  <si>
    <t>2455075.36947 </t>
  </si>
  <si>
    <t> 31.08.2009 20:52 </t>
  </si>
  <si>
    <t>8792.5</t>
  </si>
  <si>
    <t> 0.04311 </t>
  </si>
  <si>
    <t>2455075.37094 </t>
  </si>
  <si>
    <t> 31.08.2009 20:54 </t>
  </si>
  <si>
    <t> 0.04458 </t>
  </si>
  <si>
    <t>2455353.43800 </t>
  </si>
  <si>
    <t> 05.06.2010 22:30 </t>
  </si>
  <si>
    <t>9594</t>
  </si>
  <si>
    <t> 0.05125 </t>
  </si>
  <si>
    <t> J.Trnka </t>
  </si>
  <si>
    <t>2455394.37855 </t>
  </si>
  <si>
    <t> 16.07.2010 21:05 </t>
  </si>
  <si>
    <t>9712</t>
  </si>
  <si>
    <t> 0.05465 </t>
  </si>
  <si>
    <t> G.Corfini </t>
  </si>
  <si>
    <t>2455601.67026 </t>
  </si>
  <si>
    <t> 09.02.2011 04:05 </t>
  </si>
  <si>
    <t>10309.5</t>
  </si>
  <si>
    <t> 0.05867 </t>
  </si>
  <si>
    <t> M.Lehky </t>
  </si>
  <si>
    <t>OEJV 0160 </t>
  </si>
  <si>
    <t>2455614.68199 </t>
  </si>
  <si>
    <t> 22.02.2011 04:22 </t>
  </si>
  <si>
    <t>10347</t>
  </si>
  <si>
    <t> 0.06072 </t>
  </si>
  <si>
    <t>2455641.5702 </t>
  </si>
  <si>
    <t> 21.03.2011 01:41 </t>
  </si>
  <si>
    <t>10424.5</t>
  </si>
  <si>
    <t> 0.0622 </t>
  </si>
  <si>
    <t> R.Zambelli </t>
  </si>
  <si>
    <t>IBVS 5997 </t>
  </si>
  <si>
    <t>2455646.6008 </t>
  </si>
  <si>
    <t> 26.03.2011 02:25 </t>
  </si>
  <si>
    <t>10439</t>
  </si>
  <si>
    <t> 0.0624 </t>
  </si>
  <si>
    <t> M.Banfi </t>
  </si>
  <si>
    <t>2455646.60139 </t>
  </si>
  <si>
    <t> 26.03.2011 02:26 </t>
  </si>
  <si>
    <t> 0.06302 </t>
  </si>
  <si>
    <t>2455653.8851 </t>
  </si>
  <si>
    <t> 02.04.2011 09:14 </t>
  </si>
  <si>
    <t>10460</t>
  </si>
  <si>
    <t> 0.0613 </t>
  </si>
  <si>
    <t> R.Nelson </t>
  </si>
  <si>
    <t>IBVS 6018 </t>
  </si>
  <si>
    <t>2455658.5684 </t>
  </si>
  <si>
    <t> 07.04.2011 01:38 </t>
  </si>
  <si>
    <t>10473.5</t>
  </si>
  <si>
    <t> 0.0611 </t>
  </si>
  <si>
    <t>2455658.56911 </t>
  </si>
  <si>
    <t> 07.04.2011 01:39 </t>
  </si>
  <si>
    <t> 0.06182 </t>
  </si>
  <si>
    <t>2455683.5486 </t>
  </si>
  <si>
    <t> 02.05.2011 01:09 </t>
  </si>
  <si>
    <t>10545.5</t>
  </si>
  <si>
    <t> 0.0627 </t>
  </si>
  <si>
    <t>-U;-I</t>
  </si>
  <si>
    <t> K.&amp; M.Rätz </t>
  </si>
  <si>
    <t>BAVM 225 </t>
  </si>
  <si>
    <t>2455731.4261 </t>
  </si>
  <si>
    <t> 18.06.2011 22:13 </t>
  </si>
  <si>
    <t>10683.5</t>
  </si>
  <si>
    <t> 0.0646 </t>
  </si>
  <si>
    <t> N.Ruocco </t>
  </si>
  <si>
    <t>2455734.3741 </t>
  </si>
  <si>
    <t> 21.06.2011 20:58 </t>
  </si>
  <si>
    <t>10692</t>
  </si>
  <si>
    <t> 0.0637 </t>
  </si>
  <si>
    <t>2455958.66851 </t>
  </si>
  <si>
    <t> 01.02.2012 04:02 </t>
  </si>
  <si>
    <t>11338.5</t>
  </si>
  <si>
    <t> 0.07110 </t>
  </si>
  <si>
    <t>2456002.55616 </t>
  </si>
  <si>
    <t> 16.03.2012 01:20 </t>
  </si>
  <si>
    <t>11465</t>
  </si>
  <si>
    <t> 0.07274 </t>
  </si>
  <si>
    <t>2456059.8007 </t>
  </si>
  <si>
    <t> 12.05.2012 07:13 </t>
  </si>
  <si>
    <t>11630</t>
  </si>
  <si>
    <t> 0.0747 </t>
  </si>
  <si>
    <t>m</t>
  </si>
  <si>
    <t>IBVS 6050 </t>
  </si>
  <si>
    <t>2456060.8415 </t>
  </si>
  <si>
    <t> 13.05.2012 08:11 </t>
  </si>
  <si>
    <t>11633</t>
  </si>
  <si>
    <t>2456071.769 </t>
  </si>
  <si>
    <t> 24.05.2012 06:27 </t>
  </si>
  <si>
    <t>11664.5</t>
  </si>
  <si>
    <t> 0.074 </t>
  </si>
  <si>
    <t>2456073.8503 </t>
  </si>
  <si>
    <t> 26.05.2012 08:24 </t>
  </si>
  <si>
    <t>11670.5</t>
  </si>
  <si>
    <t> 0.0738 </t>
  </si>
  <si>
    <t>2456089.8106 </t>
  </si>
  <si>
    <t> 11.06.2012 07:27 </t>
  </si>
  <si>
    <t>11716.5</t>
  </si>
  <si>
    <t> 0.0755 </t>
  </si>
  <si>
    <t>2456157.4614 </t>
  </si>
  <si>
    <t> 17.08.2012 23:04 </t>
  </si>
  <si>
    <t>11911.5</t>
  </si>
  <si>
    <t> 0.0760 </t>
  </si>
  <si>
    <t>BAVM 231 </t>
  </si>
  <si>
    <t>2456357.6397 </t>
  </si>
  <si>
    <t> 06.03.2013 03:21 </t>
  </si>
  <si>
    <t>12488.5</t>
  </si>
  <si>
    <t> 0.0785 </t>
  </si>
  <si>
    <t> K.Ho?kova </t>
  </si>
  <si>
    <t>2456357.64073 </t>
  </si>
  <si>
    <t> 06.03.2013 03:22 </t>
  </si>
  <si>
    <t> 0.07957 </t>
  </si>
  <si>
    <t>RHN 2017</t>
  </si>
  <si>
    <t>Sine + Quad fit</t>
  </si>
  <si>
    <t>Multiplier</t>
  </si>
  <si>
    <t>Power of 10</t>
  </si>
  <si>
    <t>Q.+LiTE fit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</si>
  <si>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</si>
  <si>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</si>
  <si>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</si>
  <si>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</si>
  <si>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</si>
  <si>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</si>
  <si>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</si>
  <si>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</si>
  <si>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</si>
  <si>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</si>
  <si>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</si>
  <si>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</si>
  <si>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</si>
  <si>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M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</si>
  <si>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</si>
  <si>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</si>
  <si>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Cnst</t>
  </si>
  <si>
    <t>Quad</t>
  </si>
  <si>
    <t xml:space="preserve">A (ampl) = </t>
  </si>
  <si>
    <t>e (eccen)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</si>
  <si>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</si>
  <si>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(arg per) </t>
    </r>
    <r>
      <rPr>
        <sz val="10"/>
        <rFont val="Arial"/>
        <family val="2"/>
      </rPr>
      <t>=</t>
    </r>
  </si>
  <si>
    <t>degrees</t>
  </si>
  <si>
    <t xml:space="preserve">To = </t>
  </si>
  <si>
    <t>HJD</t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</si>
  <si>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</si>
  <si>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</si>
  <si>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e sin nu_o</t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</si>
  <si>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</si>
  <si>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t>AU</t>
  </si>
  <si>
    <t>dP/dt =</t>
  </si>
  <si>
    <t>days/year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</si>
  <si>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</si>
  <si>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t>cycle #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</si>
  <si>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</si>
  <si>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</si>
  <si>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</si>
  <si>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rad/cycle</t>
  </si>
  <si>
    <t>Q+S fit</t>
  </si>
  <si>
    <t>LTE Resid</t>
  </si>
  <si>
    <t>Q. resid</t>
  </si>
  <si>
    <t>Q+S resid</t>
  </si>
  <si>
    <t>Q resid</t>
  </si>
  <si>
    <t xml:space="preserve"> e sin nu</t>
  </si>
  <si>
    <t>2017-03-14</t>
  </si>
  <si>
    <t>IBVS 6018</t>
  </si>
  <si>
    <t>OEJV 0179</t>
  </si>
  <si>
    <t>CCD?</t>
  </si>
  <si>
    <t>vis / CCD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</si>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</sst>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E+00"/>
  </numFmts>
  <fonts count="53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9">
    <xf numFmtId="0" fontId="0" fillId="0" borderId="0">
      <alignment vertical="top"/>
    </xf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9" borderId="0" applyNumberFormat="0" applyBorder="0" applyAlignment="0" applyProtection="0"/>
    <xf numFmtId="0" fontId="38" fillId="3" borderId="0" applyNumberFormat="0" applyBorder="0" applyAlignment="0" applyProtection="0"/>
    <xf numFmtId="0" fontId="39" fillId="20" borderId="1" applyNumberFormat="0" applyAlignment="0" applyProtection="0"/>
    <xf numFmtId="0" fontId="40" fillId="21" borderId="2" applyNumberFormat="0" applyAlignment="0" applyProtection="0"/>
    <xf numFmtId="3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2" fontId="51" fillId="0" borderId="0" applyFont="0" applyFill="0" applyBorder="0" applyAlignment="0" applyProtection="0"/>
    <xf numFmtId="0" fontId="4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3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44" fillId="7" borderId="1" applyNumberFormat="0" applyAlignment="0" applyProtection="0"/>
    <xf numFmtId="0" fontId="45" fillId="0" borderId="4" applyNumberFormat="0" applyFill="0" applyAlignment="0" applyProtection="0"/>
    <xf numFmtId="0" fontId="46" fillId="22" borderId="0" applyNumberFormat="0" applyBorder="0" applyAlignment="0" applyProtection="0"/>
    <xf numFmtId="0" fontId="6" fillId="0" borderId="0"/>
    <xf numFmtId="0" fontId="14" fillId="0" borderId="0"/>
    <xf numFmtId="0" fontId="14" fillId="23" borderId="5" applyNumberFormat="0" applyFont="0" applyAlignment="0" applyProtection="0"/>
    <xf numFmtId="0" fontId="47" fillId="20" borderId="6" applyNumberFormat="0" applyAlignment="0" applyProtection="0"/>
    <xf numFmtId="0" fontId="48" fillId="0" borderId="0" applyNumberFormat="0" applyFill="0" applyBorder="0" applyAlignment="0" applyProtection="0"/>
    <xf numFmtId="0" fontId="51" fillId="0" borderId="7" applyNumberFormat="0" applyFont="0" applyFill="0" applyAlignment="0" applyProtection="0"/>
    <xf numFmtId="0" fontId="49" fillId="0" borderId="0" applyNumberFormat="0" applyFill="0" applyBorder="0" applyAlignment="0" applyProtection="0"/>
  </cellStyleXfs>
  <cellXfs count="16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5" fillId="0" borderId="0" xfId="0" applyFont="1" applyAlignme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>
      <alignment vertical="top"/>
    </xf>
    <xf numFmtId="0" fontId="0" fillId="0" borderId="5" xfId="0" applyBorder="1">
      <alignment vertical="top"/>
    </xf>
    <xf numFmtId="0" fontId="0" fillId="0" borderId="0" xfId="0">
      <alignment vertical="top"/>
    </xf>
    <xf numFmtId="0" fontId="3" fillId="0" borderId="5" xfId="0" applyFont="1" applyBorder="1">
      <alignment vertical="top"/>
    </xf>
    <xf numFmtId="0" fontId="0" fillId="0" borderId="9" xfId="0" applyBorder="1">
      <alignment vertical="top"/>
    </xf>
    <xf numFmtId="0" fontId="7" fillId="0" borderId="0" xfId="0" applyFont="1">
      <alignment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6" fillId="0" borderId="0" xfId="0" applyFont="1">
      <alignment vertical="top"/>
    </xf>
    <xf numFmtId="0" fontId="0" fillId="0" borderId="5" xfId="0" applyBorder="1" applyAlignment="1"/>
    <xf numFmtId="0" fontId="11" fillId="0" borderId="0" xfId="0" applyFont="1" applyAlignment="1"/>
    <xf numFmtId="0" fontId="14" fillId="0" borderId="12" xfId="0" applyFont="1" applyBorder="1">
      <alignment vertical="top"/>
    </xf>
    <xf numFmtId="0" fontId="0" fillId="0" borderId="9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13" xfId="0" applyBorder="1">
      <alignment vertical="top"/>
    </xf>
    <xf numFmtId="0" fontId="0" fillId="0" borderId="14" xfId="0" applyBorder="1">
      <alignment vertical="top"/>
    </xf>
    <xf numFmtId="0" fontId="11" fillId="0" borderId="0" xfId="0" applyFont="1" applyAlignment="1">
      <alignment horizontal="right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5" fillId="0" borderId="5" xfId="0" applyFont="1" applyBorder="1">
      <alignment vertical="top"/>
    </xf>
    <xf numFmtId="0" fontId="17" fillId="0" borderId="5" xfId="0" applyFont="1" applyBorder="1">
      <alignment vertical="top"/>
    </xf>
    <xf numFmtId="0" fontId="17" fillId="0" borderId="5" xfId="0" applyFont="1" applyBorder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17" fillId="0" borderId="12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0" fillId="0" borderId="8" xfId="0" applyBorder="1" applyAlignment="1"/>
    <xf numFmtId="0" fontId="18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Continuous"/>
    </xf>
    <xf numFmtId="0" fontId="0" fillId="0" borderId="16" xfId="0" applyBorder="1" applyAlignment="1"/>
    <xf numFmtId="0" fontId="0" fillId="0" borderId="17" xfId="0" applyBorder="1" applyAlignment="1"/>
    <xf numFmtId="11" fontId="0" fillId="0" borderId="0" xfId="0" applyNumberFormat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20" fillId="0" borderId="8" xfId="0" applyFont="1" applyBorder="1" applyAlignment="1">
      <alignment horizontal="center"/>
    </xf>
    <xf numFmtId="0" fontId="14" fillId="0" borderId="0" xfId="0" applyFont="1" applyAlignment="1"/>
    <xf numFmtId="0" fontId="21" fillId="0" borderId="0" xfId="0" applyFont="1" applyAlignment="1"/>
    <xf numFmtId="0" fontId="17" fillId="0" borderId="0" xfId="0" applyFont="1" applyAlignment="1"/>
    <xf numFmtId="0" fontId="22" fillId="24" borderId="5" xfId="0" applyFont="1" applyFill="1" applyBorder="1" applyAlignment="1"/>
    <xf numFmtId="0" fontId="0" fillId="0" borderId="0" xfId="0" quotePrefix="1" applyAlignment="1">
      <alignment horizontal="right"/>
    </xf>
    <xf numFmtId="0" fontId="23" fillId="0" borderId="5" xfId="0" applyFont="1" applyBorder="1">
      <alignment vertical="top"/>
    </xf>
    <xf numFmtId="0" fontId="23" fillId="0" borderId="5" xfId="0" applyFont="1" applyBorder="1" applyAlignment="1">
      <alignment horizontal="left" vertical="top"/>
    </xf>
    <xf numFmtId="0" fontId="24" fillId="0" borderId="5" xfId="0" applyFont="1" applyBorder="1">
      <alignment vertical="top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top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left" wrapText="1"/>
    </xf>
    <xf numFmtId="0" fontId="25" fillId="0" borderId="0" xfId="0" applyFont="1">
      <alignment vertical="top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3" fillId="0" borderId="12" xfId="0" applyFont="1" applyBorder="1" applyAlignment="1">
      <alignment horizontal="left" vertical="center"/>
    </xf>
    <xf numFmtId="0" fontId="25" fillId="0" borderId="12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>
      <alignment vertical="top"/>
    </xf>
    <xf numFmtId="0" fontId="0" fillId="0" borderId="25" xfId="0" applyBorder="1" applyAlignment="1">
      <alignment horizontal="center"/>
    </xf>
    <xf numFmtId="0" fontId="0" fillId="0" borderId="26" xfId="0" applyBorder="1">
      <alignment vertical="top"/>
    </xf>
    <xf numFmtId="0" fontId="10" fillId="0" borderId="0" xfId="38" applyAlignment="1" applyProtection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>
      <alignment vertical="top"/>
    </xf>
    <xf numFmtId="0" fontId="0" fillId="0" borderId="0" xfId="0" quotePrefix="1">
      <alignment vertical="top"/>
    </xf>
    <xf numFmtId="0" fontId="5" fillId="25" borderId="29" xfId="0" applyFont="1" applyFill="1" applyBorder="1" applyAlignment="1">
      <alignment horizontal="left" vertical="top" wrapText="1" indent="1"/>
    </xf>
    <xf numFmtId="0" fontId="5" fillId="25" borderId="29" xfId="0" applyFont="1" applyFill="1" applyBorder="1" applyAlignment="1">
      <alignment horizontal="center" vertical="top" wrapText="1"/>
    </xf>
    <xf numFmtId="0" fontId="5" fillId="25" borderId="29" xfId="0" applyFont="1" applyFill="1" applyBorder="1" applyAlignment="1">
      <alignment horizontal="right" vertical="top" wrapText="1"/>
    </xf>
    <xf numFmtId="0" fontId="10" fillId="25" borderId="29" xfId="38" applyFill="1" applyBorder="1" applyAlignment="1" applyProtection="1">
      <alignment horizontal="right" vertical="top" wrapText="1"/>
    </xf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12" xfId="0" applyFont="1" applyBorder="1" applyAlignment="1">
      <alignment horizontal="left"/>
    </xf>
    <xf numFmtId="0" fontId="28" fillId="0" borderId="12" xfId="0" applyFont="1" applyBorder="1" applyAlignment="1"/>
    <xf numFmtId="0" fontId="7" fillId="0" borderId="21" xfId="0" applyFont="1" applyBorder="1" applyAlignment="1"/>
    <xf numFmtId="0" fontId="0" fillId="0" borderId="30" xfId="0" applyBorder="1" applyAlignment="1"/>
    <xf numFmtId="0" fontId="0" fillId="0" borderId="0" xfId="0" quotePrefix="1" applyAlignment="1"/>
    <xf numFmtId="0" fontId="7" fillId="0" borderId="30" xfId="0" applyFont="1" applyBorder="1" applyAlignment="1">
      <alignment horizontal="center"/>
    </xf>
    <xf numFmtId="0" fontId="7" fillId="0" borderId="30" xfId="0" applyFont="1" applyBorder="1" applyAlignment="1">
      <alignment horizontal="left"/>
    </xf>
    <xf numFmtId="0" fontId="16" fillId="0" borderId="8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0" fillId="0" borderId="23" xfId="0" applyBorder="1" applyAlignment="1"/>
    <xf numFmtId="0" fontId="11" fillId="0" borderId="31" xfId="0" applyFont="1" applyBorder="1" applyAlignment="1"/>
    <xf numFmtId="0" fontId="0" fillId="0" borderId="31" xfId="0" applyBorder="1" applyAlignment="1">
      <alignment horizontal="right"/>
    </xf>
    <xf numFmtId="0" fontId="0" fillId="0" borderId="24" xfId="0" applyBorder="1" applyAlignment="1"/>
    <xf numFmtId="0" fontId="0" fillId="26" borderId="23" xfId="0" applyFill="1" applyBorder="1" applyAlignment="1"/>
    <xf numFmtId="0" fontId="14" fillId="26" borderId="24" xfId="0" applyFont="1" applyFill="1" applyBorder="1" applyAlignment="1"/>
    <xf numFmtId="0" fontId="22" fillId="0" borderId="16" xfId="0" applyFont="1" applyBorder="1" applyAlignment="1"/>
    <xf numFmtId="0" fontId="0" fillId="0" borderId="26" xfId="0" applyBorder="1" applyAlignment="1"/>
    <xf numFmtId="0" fontId="22" fillId="0" borderId="24" xfId="0" applyFont="1" applyBorder="1" applyAlignment="1"/>
    <xf numFmtId="0" fontId="0" fillId="26" borderId="25" xfId="0" applyFill="1" applyBorder="1" applyAlignment="1"/>
    <xf numFmtId="0" fontId="14" fillId="26" borderId="26" xfId="0" applyFont="1" applyFill="1" applyBorder="1" applyAlignment="1"/>
    <xf numFmtId="0" fontId="22" fillId="0" borderId="17" xfId="0" applyFont="1" applyBorder="1" applyAlignment="1"/>
    <xf numFmtId="0" fontId="22" fillId="0" borderId="26" xfId="0" applyFont="1" applyBorder="1" applyAlignment="1"/>
    <xf numFmtId="0" fontId="0" fillId="27" borderId="25" xfId="0" applyFill="1" applyBorder="1" applyAlignment="1"/>
    <xf numFmtId="0" fontId="14" fillId="28" borderId="26" xfId="0" applyFont="1" applyFill="1" applyBorder="1" applyAlignment="1"/>
    <xf numFmtId="0" fontId="14" fillId="27" borderId="25" xfId="0" applyFont="1" applyFill="1" applyBorder="1" applyAlignment="1"/>
    <xf numFmtId="0" fontId="0" fillId="26" borderId="27" xfId="0" applyFill="1" applyBorder="1" applyAlignment="1"/>
    <xf numFmtId="0" fontId="14" fillId="26" borderId="28" xfId="0" applyFont="1" applyFill="1" applyBorder="1" applyAlignment="1"/>
    <xf numFmtId="0" fontId="22" fillId="0" borderId="18" xfId="0" applyFont="1" applyBorder="1" applyAlignment="1"/>
    <xf numFmtId="0" fontId="22" fillId="0" borderId="28" xfId="0" applyFont="1" applyBorder="1" applyAlignment="1"/>
    <xf numFmtId="0" fontId="0" fillId="0" borderId="25" xfId="0" applyBorder="1" applyAlignment="1"/>
    <xf numFmtId="0" fontId="0" fillId="0" borderId="25" xfId="0" applyBorder="1" applyAlignment="1">
      <alignment horizontal="left"/>
    </xf>
    <xf numFmtId="0" fontId="13" fillId="0" borderId="25" xfId="0" applyFont="1" applyBorder="1" applyAlignment="1"/>
    <xf numFmtId="2" fontId="11" fillId="0" borderId="0" xfId="0" applyNumberFormat="1" applyFont="1" applyAlignment="1"/>
    <xf numFmtId="1" fontId="11" fillId="0" borderId="0" xfId="0" applyNumberFormat="1" applyFont="1" applyAlignment="1"/>
    <xf numFmtId="166" fontId="11" fillId="0" borderId="0" xfId="0" applyNumberFormat="1" applyFont="1" applyAlignment="1"/>
    <xf numFmtId="0" fontId="14" fillId="0" borderId="27" xfId="0" applyFont="1" applyBorder="1" applyAlignment="1"/>
    <xf numFmtId="0" fontId="34" fillId="28" borderId="8" xfId="0" applyFont="1" applyFill="1" applyBorder="1" applyAlignment="1"/>
    <xf numFmtId="0" fontId="0" fillId="0" borderId="28" xfId="0" applyBorder="1" applyAlignment="1"/>
    <xf numFmtId="0" fontId="35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/>
    <xf numFmtId="0" fontId="0" fillId="0" borderId="0" xfId="0" quotePrefix="1" applyAlignment="1">
      <alignment horizontal="center"/>
    </xf>
    <xf numFmtId="0" fontId="23" fillId="0" borderId="12" xfId="0" applyFont="1" applyBorder="1" applyAlignment="1">
      <alignment horizontal="left"/>
    </xf>
    <xf numFmtId="0" fontId="50" fillId="0" borderId="0" xfId="43" applyFont="1"/>
    <xf numFmtId="0" fontId="50" fillId="0" borderId="0" xfId="42" applyFont="1" applyAlignment="1">
      <alignment wrapText="1"/>
    </xf>
    <xf numFmtId="0" fontId="50" fillId="0" borderId="0" xfId="43" applyFont="1" applyAlignment="1">
      <alignment horizontal="center"/>
    </xf>
    <xf numFmtId="0" fontId="50" fillId="0" borderId="0" xfId="42" applyFont="1" applyAlignment="1">
      <alignment horizontal="center" wrapText="1"/>
    </xf>
    <xf numFmtId="0" fontId="50" fillId="0" borderId="0" xfId="43" applyFont="1" applyAlignment="1">
      <alignment horizontal="left"/>
    </xf>
    <xf numFmtId="0" fontId="50" fillId="0" borderId="0" xfId="42" applyFont="1" applyAlignment="1">
      <alignment horizontal="left" wrapText="1"/>
    </xf>
    <xf numFmtId="0" fontId="52" fillId="0" borderId="0" xfId="0" applyFont="1" applyAlignment="1">
      <alignment vertical="center" wrapText="1"/>
    </xf>
    <xf numFmtId="0" fontId="52" fillId="0" borderId="0" xfId="0" applyFont="1" applyAlignment="1">
      <alignment horizontal="center" vertical="center" wrapText="1"/>
    </xf>
    <xf numFmtId="165" fontId="52" fillId="0" borderId="0" xfId="0" applyNumberFormat="1" applyFont="1" applyAlignment="1">
      <alignment vertical="center" wrapText="1"/>
    </xf>
    <xf numFmtId="14" fontId="6" fillId="0" borderId="0" xfId="0" applyNumberFormat="1" applyFont="1" applyAlignment="1"/>
    <xf numFmtId="165" fontId="52" fillId="0" borderId="0" xfId="0" applyNumberFormat="1" applyFont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18523184601924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37055898518371"/>
          <c:y val="0.13764044943820225"/>
          <c:w val="0.82518637903121961"/>
          <c:h val="0.657303370786516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1'!$H$21:$H$976</c:f>
              <c:numCache>
                <c:formatCode>General</c:formatCode>
                <c:ptCount val="956"/>
                <c:pt idx="0">
                  <c:v>1.2664999958360568E-3</c:v>
                </c:pt>
                <c:pt idx="1">
                  <c:v>1.8313349995878525E-2</c:v>
                </c:pt>
                <c:pt idx="2">
                  <c:v>-1.3058999975328334E-3</c:v>
                </c:pt>
                <c:pt idx="3">
                  <c:v>1.8360649999522138E-2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FD-49A4-B40D-177B741B809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1'!$D$21:$D$976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1'!$I$21:$I$976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FD-49A4-B40D-177B741B809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1'!$J$21:$J$976</c:f>
              <c:numCache>
                <c:formatCode>General</c:formatCode>
                <c:ptCount val="956"/>
                <c:pt idx="9">
                  <c:v>1.235735000227578E-2</c:v>
                </c:pt>
                <c:pt idx="33">
                  <c:v>3.6690399996587075E-2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FD-49A4-B40D-177B741B809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1'!$K$21:$K$976</c:f>
              <c:numCache>
                <c:formatCode>General</c:formatCode>
                <c:ptCount val="956"/>
                <c:pt idx="0">
                  <c:v>1.2664999958360568E-3</c:v>
                </c:pt>
                <c:pt idx="1">
                  <c:v>1.8313349995878525E-2</c:v>
                </c:pt>
                <c:pt idx="2">
                  <c:v>-1.3058999975328334E-3</c:v>
                </c:pt>
                <c:pt idx="3">
                  <c:v>1.8360649999522138E-2</c:v>
                </c:pt>
                <c:pt idx="4">
                  <c:v>-5.3765000047860667E-3</c:v>
                </c:pt>
                <c:pt idx="5">
                  <c:v>0</c:v>
                </c:pt>
                <c:pt idx="6">
                  <c:v>4.5900000259280205E-5</c:v>
                </c:pt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  <c:pt idx="15">
                  <c:v>2.4686999997356907E-2</c:v>
                </c:pt>
                <c:pt idx="16">
                  <c:v>2.6605749997543171E-2</c:v>
                </c:pt>
                <c:pt idx="17">
                  <c:v>2.7872500002558809E-2</c:v>
                </c:pt>
                <c:pt idx="18">
                  <c:v>2.8012149996357039E-2</c:v>
                </c:pt>
                <c:pt idx="19">
                  <c:v>2.8602149999642279E-2</c:v>
                </c:pt>
                <c:pt idx="20">
                  <c:v>2.6817849997314624E-2</c:v>
                </c:pt>
                <c:pt idx="21">
                  <c:v>2.6585799998429138E-2</c:v>
                </c:pt>
                <c:pt idx="22">
                  <c:v>2.7295799998682924E-2</c:v>
                </c:pt>
                <c:pt idx="23">
                  <c:v>2.7948200004175305E-2</c:v>
                </c:pt>
                <c:pt idx="24">
                  <c:v>2.9342800000449643E-2</c:v>
                </c:pt>
                <c:pt idx="25">
                  <c:v>2.8452250000555068E-2</c:v>
                </c:pt>
                <c:pt idx="26">
                  <c:v>3.3716300000378396E-2</c:v>
                </c:pt>
                <c:pt idx="27">
                  <c:v>3.4936349999043159E-2</c:v>
                </c:pt>
                <c:pt idx="28">
                  <c:v>3.6406849998456892E-2</c:v>
                </c:pt>
                <c:pt idx="29">
                  <c:v>3.6321949999546632E-2</c:v>
                </c:pt>
                <c:pt idx="30">
                  <c:v>3.55442368745571E-2</c:v>
                </c:pt>
                <c:pt idx="31">
                  <c:v>3.5310699997353368E-2</c:v>
                </c:pt>
                <c:pt idx="32">
                  <c:v>3.6908899994159583E-2</c:v>
                </c:pt>
                <c:pt idx="34">
                  <c:v>3.7361299997428432E-2</c:v>
                </c:pt>
                <c:pt idx="35">
                  <c:v>3.8391299996874295E-2</c:v>
                </c:pt>
                <c:pt idx="36">
                  <c:v>3.9281299999856856E-2</c:v>
                </c:pt>
                <c:pt idx="37">
                  <c:v>4.0311299999302719E-2</c:v>
                </c:pt>
                <c:pt idx="38">
                  <c:v>4.2493449996982235E-2</c:v>
                </c:pt>
                <c:pt idx="39">
                  <c:v>4.2969999994966201E-2</c:v>
                </c:pt>
                <c:pt idx="40">
                  <c:v>4.2079350001586135E-2</c:v>
                </c:pt>
                <c:pt idx="41">
                  <c:v>4.5084199999109842E-2</c:v>
                </c:pt>
                <c:pt idx="42">
                  <c:v>4.0381000006163958E-2</c:v>
                </c:pt>
                <c:pt idx="43">
                  <c:v>4.0381000006163958E-2</c:v>
                </c:pt>
                <c:pt idx="44">
                  <c:v>4.4750749999366235E-2</c:v>
                </c:pt>
                <c:pt idx="45">
                  <c:v>4.3260049998934846E-2</c:v>
                </c:pt>
                <c:pt idx="46">
                  <c:v>4.3229599999904167E-2</c:v>
                </c:pt>
                <c:pt idx="47">
                  <c:v>4.2805650002264883E-2</c:v>
                </c:pt>
                <c:pt idx="48">
                  <c:v>3.9910799998324364E-2</c:v>
                </c:pt>
                <c:pt idx="49">
                  <c:v>5.5218749999767169E-2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FD-49A4-B40D-177B741B809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1'!$L$21:$L$976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FD-49A4-B40D-177B741B809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1'!$M$21:$M$976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FD-49A4-B40D-177B741B809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1'!$N$21:$N$976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FD-49A4-B40D-177B741B809E}"/>
            </c:ext>
          </c:extLst>
        </c:ser>
        <c:ser>
          <c:idx val="8"/>
          <c:order val="7"/>
          <c:tx>
            <c:strRef>
              <c:f>'Active 1'!$AY$1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1'!$AX$2:$AX$102</c:f>
              <c:numCache>
                <c:formatCode>General</c:formatCode>
                <c:ptCount val="101"/>
                <c:pt idx="0">
                  <c:v>-4000</c:v>
                </c:pt>
                <c:pt idx="1">
                  <c:v>-3600</c:v>
                </c:pt>
                <c:pt idx="2">
                  <c:v>-3200</c:v>
                </c:pt>
                <c:pt idx="3">
                  <c:v>-2800</c:v>
                </c:pt>
                <c:pt idx="4">
                  <c:v>-2400</c:v>
                </c:pt>
                <c:pt idx="5">
                  <c:v>-2000</c:v>
                </c:pt>
                <c:pt idx="6">
                  <c:v>-1600</c:v>
                </c:pt>
                <c:pt idx="7">
                  <c:v>-1200</c:v>
                </c:pt>
                <c:pt idx="8">
                  <c:v>-800</c:v>
                </c:pt>
                <c:pt idx="9">
                  <c:v>-400</c:v>
                </c:pt>
                <c:pt idx="10">
                  <c:v>0</c:v>
                </c:pt>
                <c:pt idx="11">
                  <c:v>400</c:v>
                </c:pt>
                <c:pt idx="12">
                  <c:v>800</c:v>
                </c:pt>
                <c:pt idx="13">
                  <c:v>1200</c:v>
                </c:pt>
                <c:pt idx="14">
                  <c:v>1600</c:v>
                </c:pt>
                <c:pt idx="15">
                  <c:v>2000</c:v>
                </c:pt>
                <c:pt idx="16">
                  <c:v>2400</c:v>
                </c:pt>
                <c:pt idx="17">
                  <c:v>2800</c:v>
                </c:pt>
                <c:pt idx="18">
                  <c:v>3200</c:v>
                </c:pt>
                <c:pt idx="19">
                  <c:v>3600</c:v>
                </c:pt>
                <c:pt idx="20">
                  <c:v>4000</c:v>
                </c:pt>
                <c:pt idx="21">
                  <c:v>4400</c:v>
                </c:pt>
                <c:pt idx="22">
                  <c:v>4800</c:v>
                </c:pt>
                <c:pt idx="23">
                  <c:v>5200</c:v>
                </c:pt>
                <c:pt idx="24">
                  <c:v>5600</c:v>
                </c:pt>
                <c:pt idx="25">
                  <c:v>6000</c:v>
                </c:pt>
                <c:pt idx="26">
                  <c:v>6400</c:v>
                </c:pt>
                <c:pt idx="27">
                  <c:v>6800</c:v>
                </c:pt>
                <c:pt idx="28">
                  <c:v>7200</c:v>
                </c:pt>
                <c:pt idx="29">
                  <c:v>7600</c:v>
                </c:pt>
                <c:pt idx="30">
                  <c:v>8000</c:v>
                </c:pt>
                <c:pt idx="31">
                  <c:v>8400</c:v>
                </c:pt>
                <c:pt idx="32">
                  <c:v>8800</c:v>
                </c:pt>
                <c:pt idx="33">
                  <c:v>9200</c:v>
                </c:pt>
                <c:pt idx="34">
                  <c:v>9600</c:v>
                </c:pt>
                <c:pt idx="35">
                  <c:v>10000</c:v>
                </c:pt>
                <c:pt idx="36">
                  <c:v>10400</c:v>
                </c:pt>
                <c:pt idx="37">
                  <c:v>10800</c:v>
                </c:pt>
                <c:pt idx="38">
                  <c:v>11200</c:v>
                </c:pt>
                <c:pt idx="39">
                  <c:v>11600</c:v>
                </c:pt>
                <c:pt idx="40">
                  <c:v>12000</c:v>
                </c:pt>
                <c:pt idx="41">
                  <c:v>12400</c:v>
                </c:pt>
                <c:pt idx="42">
                  <c:v>12800</c:v>
                </c:pt>
                <c:pt idx="43">
                  <c:v>13200</c:v>
                </c:pt>
                <c:pt idx="44">
                  <c:v>13600</c:v>
                </c:pt>
                <c:pt idx="45">
                  <c:v>14000</c:v>
                </c:pt>
                <c:pt idx="46">
                  <c:v>14400</c:v>
                </c:pt>
                <c:pt idx="47">
                  <c:v>14800</c:v>
                </c:pt>
                <c:pt idx="48">
                  <c:v>15200</c:v>
                </c:pt>
                <c:pt idx="49">
                  <c:v>15600</c:v>
                </c:pt>
                <c:pt idx="50">
                  <c:v>16000</c:v>
                </c:pt>
                <c:pt idx="51">
                  <c:v>16400</c:v>
                </c:pt>
                <c:pt idx="52">
                  <c:v>16800</c:v>
                </c:pt>
                <c:pt idx="53">
                  <c:v>17200</c:v>
                </c:pt>
                <c:pt idx="54">
                  <c:v>17600</c:v>
                </c:pt>
                <c:pt idx="55">
                  <c:v>18000</c:v>
                </c:pt>
                <c:pt idx="56">
                  <c:v>18400</c:v>
                </c:pt>
                <c:pt idx="57">
                  <c:v>18800</c:v>
                </c:pt>
                <c:pt idx="58">
                  <c:v>19200</c:v>
                </c:pt>
                <c:pt idx="59">
                  <c:v>19600</c:v>
                </c:pt>
              </c:numCache>
            </c:numRef>
          </c:xVal>
          <c:yVal>
            <c:numRef>
              <c:f>'Active 1'!$AY$2:$AY$102</c:f>
              <c:numCache>
                <c:formatCode>General</c:formatCode>
                <c:ptCount val="101"/>
                <c:pt idx="0">
                  <c:v>2.0411582137903853E-2</c:v>
                </c:pt>
                <c:pt idx="1">
                  <c:v>1.8873176878087976E-2</c:v>
                </c:pt>
                <c:pt idx="2">
                  <c:v>1.7097125658641691E-2</c:v>
                </c:pt>
                <c:pt idx="3">
                  <c:v>1.5130770281710702E-2</c:v>
                </c:pt>
                <c:pt idx="4">
                  <c:v>1.3023421882672154E-2</c:v>
                </c:pt>
                <c:pt idx="5">
                  <c:v>1.0824669203530379E-2</c:v>
                </c:pt>
                <c:pt idx="6">
                  <c:v>8.5829508789599853E-3</c:v>
                </c:pt>
                <c:pt idx="7">
                  <c:v>6.3444317761882319E-3</c:v>
                </c:pt>
                <c:pt idx="8">
                  <c:v>4.1521846414569203E-3</c:v>
                </c:pt>
                <c:pt idx="9">
                  <c:v>2.0456507204739396E-3</c:v>
                </c:pt>
                <c:pt idx="10">
                  <c:v>6.0336951521230975E-5</c:v>
                </c:pt>
                <c:pt idx="11">
                  <c:v>-1.7722990465779132E-3</c:v>
                </c:pt>
                <c:pt idx="12">
                  <c:v>-3.4248243710594435E-3</c:v>
                </c:pt>
                <c:pt idx="13">
                  <c:v>-4.8737099324397352E-3</c:v>
                </c:pt>
                <c:pt idx="14">
                  <c:v>-6.0991496553221922E-3</c:v>
                </c:pt>
                <c:pt idx="15">
                  <c:v>-7.0848487871473242E-3</c:v>
                </c:pt>
                <c:pt idx="16">
                  <c:v>-7.8178033927774702E-3</c:v>
                </c:pt>
                <c:pt idx="17">
                  <c:v>-8.288087143258108E-3</c:v>
                </c:pt>
                <c:pt idx="18">
                  <c:v>-8.4886566554013779E-3</c:v>
                </c:pt>
                <c:pt idx="19">
                  <c:v>-8.4151828691624922E-3</c:v>
                </c:pt>
                <c:pt idx="20">
                  <c:v>-8.0659131224478011E-3</c:v>
                </c:pt>
                <c:pt idx="21">
                  <c:v>-7.4415665149859447E-3</c:v>
                </c:pt>
                <c:pt idx="22">
                  <c:v>-6.5452636529310312E-3</c:v>
                </c:pt>
                <c:pt idx="23">
                  <c:v>-5.3824907517713155E-3</c:v>
                </c:pt>
                <c:pt idx="24">
                  <c:v>-3.9610971796263904E-3</c:v>
                </c:pt>
                <c:pt idx="25">
                  <c:v>-2.2913246926697332E-3</c:v>
                </c:pt>
                <c:pt idx="26">
                  <c:v>-3.8586570485857341E-4</c:v>
                </c:pt>
                <c:pt idx="27">
                  <c:v>1.7400531953079296E-3</c:v>
                </c:pt>
                <c:pt idx="28">
                  <c:v>4.0685677584039476E-3</c:v>
                </c:pt>
                <c:pt idx="29">
                  <c:v>6.5790598864649014E-3</c:v>
                </c:pt>
                <c:pt idx="30">
                  <c:v>9.2480386363665498E-3</c:v>
                </c:pt>
                <c:pt idx="31">
                  <c:v>1.2049031668378472E-2</c:v>
                </c:pt>
                <c:pt idx="32">
                  <c:v>1.4952504539509956E-2</c:v>
                </c:pt>
                <c:pt idx="33">
                  <c:v>1.7925830102058261E-2</c:v>
                </c:pt>
                <c:pt idx="34">
                  <c:v>2.0933335585046182E-2</c:v>
                </c:pt>
                <c:pt idx="35">
                  <c:v>2.3936460160638665E-2</c:v>
                </c:pt>
                <c:pt idx="36">
                  <c:v>2.6894059980468243E-2</c:v>
                </c:pt>
                <c:pt idx="37">
                  <c:v>2.9762899376229605E-2</c:v>
                </c:pt>
                <c:pt idx="38">
                  <c:v>3.2498364243488995E-2</c:v>
                </c:pt>
                <c:pt idx="39">
                  <c:v>3.5055424357760642E-2</c:v>
                </c:pt>
                <c:pt idx="40">
                  <c:v>3.7389853458407327E-2</c:v>
                </c:pt>
                <c:pt idx="41">
                  <c:v>3.9459688282674522E-2</c:v>
                </c:pt>
                <c:pt idx="42">
                  <c:v>4.1226871248751698E-2</c:v>
                </c:pt>
                <c:pt idx="43">
                  <c:v>4.2658980101828163E-2</c:v>
                </c:pt>
                <c:pt idx="44">
                  <c:v>4.3730908919378517E-2</c:v>
                </c:pt>
                <c:pt idx="45">
                  <c:v>4.4426338404314786E-2</c:v>
                </c:pt>
                <c:pt idx="46">
                  <c:v>4.4738829530745011E-2</c:v>
                </c:pt>
                <c:pt idx="47">
                  <c:v>4.4672400003536714E-2</c:v>
                </c:pt>
                <c:pt idx="48">
                  <c:v>4.4241497283183509E-2</c:v>
                </c:pt>
                <c:pt idx="49">
                  <c:v>4.3470356219684994E-2</c:v>
                </c:pt>
                <c:pt idx="50">
                  <c:v>4.2391808049131285E-2</c:v>
                </c:pt>
                <c:pt idx="51">
                  <c:v>4.1045673211641209E-2</c:v>
                </c:pt>
                <c:pt idx="52">
                  <c:v>3.9476909703073666E-2</c:v>
                </c:pt>
                <c:pt idx="53">
                  <c:v>3.7733696098798161E-2</c:v>
                </c:pt>
                <c:pt idx="54">
                  <c:v>3.5865607350255277E-2</c:v>
                </c:pt>
                <c:pt idx="55">
                  <c:v>3.3922001500288096E-2</c:v>
                </c:pt>
                <c:pt idx="56">
                  <c:v>3.1950688215795282E-2</c:v>
                </c:pt>
                <c:pt idx="57">
                  <c:v>2.9996905525857383E-2</c:v>
                </c:pt>
                <c:pt idx="58">
                  <c:v>2.8102595776488531E-2</c:v>
                </c:pt>
                <c:pt idx="59">
                  <c:v>2.6305948057135903E-2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FD-49A4-B40D-177B741B8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01872"/>
        <c:axId val="1"/>
      </c:scatterChart>
      <c:valAx>
        <c:axId val="766501872"/>
        <c:scaling>
          <c:orientation val="minMax"/>
          <c:max val="20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4522212501221"/>
              <c:y val="0.8483146067415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07407407407405E-2"/>
              <c:y val="0.382022471910112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01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814845922037522"/>
          <c:y val="0.9269662921348315"/>
          <c:w val="0.65037130358705153"/>
          <c:h val="5.61797752808989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14713372566913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1555129750135"/>
          <c:y val="0.1458966565349544"/>
          <c:w val="0.8202086188595686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(4)'!$H$21:$H$983</c:f>
              <c:numCache>
                <c:formatCode>General</c:formatCode>
                <c:ptCount val="963"/>
                <c:pt idx="0">
                  <c:v>-0.17346375643683132</c:v>
                </c:pt>
                <c:pt idx="1">
                  <c:v>-0.15636928567255381</c:v>
                </c:pt>
                <c:pt idx="2">
                  <c:v>-0.17592753384815296</c:v>
                </c:pt>
                <c:pt idx="3">
                  <c:v>-0.15625193197047338</c:v>
                </c:pt>
                <c:pt idx="4">
                  <c:v>-0.17998868841095828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B4-4128-A6BD-7E5AD1BB70D3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  <c:pt idx="26">
                  <c:v>7.2955299154273234E-2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B4-4128-A6BD-7E5AD1BB70D3}"/>
            </c:ext>
          </c:extLst>
        </c:ser>
        <c:ser>
          <c:idx val="3"/>
          <c:order val="2"/>
          <c:tx>
            <c:strRef>
              <c:f>'A (4)'!$J$20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B4-4128-A6BD-7E5AD1BB70D3}"/>
            </c:ext>
          </c:extLst>
        </c:ser>
        <c:ser>
          <c:idx val="4"/>
          <c:order val="3"/>
          <c:tx>
            <c:strRef>
              <c:f>'A (4)'!$K$20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B4-4128-A6BD-7E5AD1BB70D3}"/>
            </c:ext>
          </c:extLst>
        </c:ser>
        <c:ser>
          <c:idx val="2"/>
          <c:order val="4"/>
          <c:tx>
            <c:strRef>
              <c:f>'A (4)'!$L$20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B4-4128-A6BD-7E5AD1BB70D3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B4-4128-A6BD-7E5AD1BB70D3}"/>
            </c:ext>
          </c:extLst>
        </c:ser>
        <c:ser>
          <c:idx val="6"/>
          <c:order val="6"/>
          <c:tx>
            <c:strRef>
              <c:f>'A (4)'!$N$20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B4-4128-A6BD-7E5AD1BB70D3}"/>
            </c:ext>
          </c:extLst>
        </c:ser>
        <c:ser>
          <c:idx val="7"/>
          <c:order val="7"/>
          <c:tx>
            <c:strRef>
              <c:f>'A (4)'!$O$20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(4)'!$O$21:$O$983</c:f>
              <c:numCache>
                <c:formatCode>General</c:formatCode>
                <c:ptCount val="963"/>
                <c:pt idx="6">
                  <c:v>1.3915477852883169E-2</c:v>
                </c:pt>
                <c:pt idx="7">
                  <c:v>1.9069862512236316E-2</c:v>
                </c:pt>
                <c:pt idx="8">
                  <c:v>1.9533922867419236E-2</c:v>
                </c:pt>
                <c:pt idx="9">
                  <c:v>2.3710466064065523E-2</c:v>
                </c:pt>
                <c:pt idx="10">
                  <c:v>2.4816160889935032E-2</c:v>
                </c:pt>
                <c:pt idx="11">
                  <c:v>2.5592751688404407E-2</c:v>
                </c:pt>
                <c:pt idx="12">
                  <c:v>2.5592751688404407E-2</c:v>
                </c:pt>
                <c:pt idx="13">
                  <c:v>2.9388102450436153E-2</c:v>
                </c:pt>
                <c:pt idx="14">
                  <c:v>2.9946869000554363E-2</c:v>
                </c:pt>
                <c:pt idx="15">
                  <c:v>3.3320777195124066E-2</c:v>
                </c:pt>
                <c:pt idx="16">
                  <c:v>3.3389439186452152E-2</c:v>
                </c:pt>
                <c:pt idx="17">
                  <c:v>3.3552807372715522E-2</c:v>
                </c:pt>
                <c:pt idx="18">
                  <c:v>3.4547222419536068E-2</c:v>
                </c:pt>
                <c:pt idx="19">
                  <c:v>3.4587472552383564E-2</c:v>
                </c:pt>
                <c:pt idx="20">
                  <c:v>3.902919309484866E-2</c:v>
                </c:pt>
                <c:pt idx="21">
                  <c:v>3.9043399024088959E-2</c:v>
                </c:pt>
                <c:pt idx="22">
                  <c:v>3.9192561281112037E-2</c:v>
                </c:pt>
                <c:pt idx="23">
                  <c:v>3.9220973139592621E-2</c:v>
                </c:pt>
                <c:pt idx="24">
                  <c:v>3.9438797387943786E-2</c:v>
                </c:pt>
                <c:pt idx="25">
                  <c:v>4.5987730767719087E-2</c:v>
                </c:pt>
                <c:pt idx="26">
                  <c:v>8.7836030654750305E-2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B4-4128-A6BD-7E5AD1BB7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903824"/>
        <c:axId val="1"/>
      </c:scatterChart>
      <c:valAx>
        <c:axId val="837903824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891678659038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903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910862553770675"/>
          <c:y val="0.92097264437689974"/>
          <c:w val="0.70876718419112916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501531966242162"/>
          <c:w val="0.82492581602373882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(4)'!$H$21:$H$983</c:f>
              <c:numCache>
                <c:formatCode>General</c:formatCode>
                <c:ptCount val="963"/>
                <c:pt idx="0">
                  <c:v>-0.17346375643683132</c:v>
                </c:pt>
                <c:pt idx="1">
                  <c:v>-0.15636928567255381</c:v>
                </c:pt>
                <c:pt idx="2">
                  <c:v>-0.17592753384815296</c:v>
                </c:pt>
                <c:pt idx="3">
                  <c:v>-0.15625193197047338</c:v>
                </c:pt>
                <c:pt idx="4">
                  <c:v>-0.17998868841095828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06-469B-A654-CD4392B68A93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  <c:pt idx="26">
                  <c:v>7.2955299154273234E-2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06-469B-A654-CD4392B68A93}"/>
            </c:ext>
          </c:extLst>
        </c:ser>
        <c:ser>
          <c:idx val="3"/>
          <c:order val="2"/>
          <c:tx>
            <c:strRef>
              <c:f>'A (4)'!$J$20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06-469B-A654-CD4392B68A93}"/>
            </c:ext>
          </c:extLst>
        </c:ser>
        <c:ser>
          <c:idx val="4"/>
          <c:order val="3"/>
          <c:tx>
            <c:strRef>
              <c:f>'A (4)'!$K$20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06-469B-A654-CD4392B68A93}"/>
            </c:ext>
          </c:extLst>
        </c:ser>
        <c:ser>
          <c:idx val="2"/>
          <c:order val="4"/>
          <c:tx>
            <c:strRef>
              <c:f>'A (4)'!$L$20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06-469B-A654-CD4392B68A93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06-469B-A654-CD4392B68A93}"/>
            </c:ext>
          </c:extLst>
        </c:ser>
        <c:ser>
          <c:idx val="6"/>
          <c:order val="6"/>
          <c:tx>
            <c:strRef>
              <c:f>'A (4)'!$N$20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06-469B-A654-CD4392B68A93}"/>
            </c:ext>
          </c:extLst>
        </c:ser>
        <c:ser>
          <c:idx val="7"/>
          <c:order val="7"/>
          <c:tx>
            <c:strRef>
              <c:f>'A (4)'!$O$20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(4)'!$O$21:$O$983</c:f>
              <c:numCache>
                <c:formatCode>General</c:formatCode>
                <c:ptCount val="963"/>
                <c:pt idx="6">
                  <c:v>1.3915477852883169E-2</c:v>
                </c:pt>
                <c:pt idx="7">
                  <c:v>1.9069862512236316E-2</c:v>
                </c:pt>
                <c:pt idx="8">
                  <c:v>1.9533922867419236E-2</c:v>
                </c:pt>
                <c:pt idx="9">
                  <c:v>2.3710466064065523E-2</c:v>
                </c:pt>
                <c:pt idx="10">
                  <c:v>2.4816160889935032E-2</c:v>
                </c:pt>
                <c:pt idx="11">
                  <c:v>2.5592751688404407E-2</c:v>
                </c:pt>
                <c:pt idx="12">
                  <c:v>2.5592751688404407E-2</c:v>
                </c:pt>
                <c:pt idx="13">
                  <c:v>2.9388102450436153E-2</c:v>
                </c:pt>
                <c:pt idx="14">
                  <c:v>2.9946869000554363E-2</c:v>
                </c:pt>
                <c:pt idx="15">
                  <c:v>3.3320777195124066E-2</c:v>
                </c:pt>
                <c:pt idx="16">
                  <c:v>3.3389439186452152E-2</c:v>
                </c:pt>
                <c:pt idx="17">
                  <c:v>3.3552807372715522E-2</c:v>
                </c:pt>
                <c:pt idx="18">
                  <c:v>3.4547222419536068E-2</c:v>
                </c:pt>
                <c:pt idx="19">
                  <c:v>3.4587472552383564E-2</c:v>
                </c:pt>
                <c:pt idx="20">
                  <c:v>3.902919309484866E-2</c:v>
                </c:pt>
                <c:pt idx="21">
                  <c:v>3.9043399024088959E-2</c:v>
                </c:pt>
                <c:pt idx="22">
                  <c:v>3.9192561281112037E-2</c:v>
                </c:pt>
                <c:pt idx="23">
                  <c:v>3.9220973139592621E-2</c:v>
                </c:pt>
                <c:pt idx="24">
                  <c:v>3.9438797387943786E-2</c:v>
                </c:pt>
                <c:pt idx="25">
                  <c:v>4.5987730767719087E-2</c:v>
                </c:pt>
                <c:pt idx="26">
                  <c:v>8.7836030654750305E-2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06-469B-A654-CD4392B68A93}"/>
            </c:ext>
          </c:extLst>
        </c:ser>
        <c:ser>
          <c:idx val="8"/>
          <c:order val="8"/>
          <c:tx>
            <c:strRef>
              <c:f>'A (4)'!$W$1</c:f>
              <c:strCache>
                <c:ptCount val="1"/>
                <c:pt idx="0">
                  <c:v>Sin.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(4)'!$V$2:$V$17</c:f>
              <c:numCache>
                <c:formatCode>General</c:formatCode>
                <c:ptCount val="16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(4)'!$W$2:$W$17</c:f>
              <c:numCache>
                <c:formatCode>General</c:formatCode>
                <c:ptCount val="16"/>
                <c:pt idx="1">
                  <c:v>2.0267629175702555E-2</c:v>
                </c:pt>
                <c:pt idx="2">
                  <c:v>1.1724386701154428E-2</c:v>
                </c:pt>
                <c:pt idx="3">
                  <c:v>4.3670152244807796E-3</c:v>
                </c:pt>
                <c:pt idx="4">
                  <c:v>-1.1472731724076445E-3</c:v>
                </c:pt>
                <c:pt idx="5">
                  <c:v>-4.3259035299529069E-3</c:v>
                </c:pt>
                <c:pt idx="6">
                  <c:v>-4.8849382650752136E-3</c:v>
                </c:pt>
                <c:pt idx="7">
                  <c:v>-2.7744404698319715E-3</c:v>
                </c:pt>
                <c:pt idx="8">
                  <c:v>1.8170653733203881E-3</c:v>
                </c:pt>
                <c:pt idx="9">
                  <c:v>8.4794337220708733E-3</c:v>
                </c:pt>
                <c:pt idx="10">
                  <c:v>1.6617535054032226E-2</c:v>
                </c:pt>
                <c:pt idx="11">
                  <c:v>2.5504417014530521E-2</c:v>
                </c:pt>
                <c:pt idx="12">
                  <c:v>3.4346240905401365E-2</c:v>
                </c:pt>
                <c:pt idx="13">
                  <c:v>4.2353192931646008E-2</c:v>
                </c:pt>
                <c:pt idx="14">
                  <c:v>4.8810035915474594E-2</c:v>
                </c:pt>
                <c:pt idx="15">
                  <c:v>5.3139999303242168E-2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06-469B-A654-CD4392B68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79552"/>
        <c:axId val="1"/>
      </c:scatterChart>
      <c:valAx>
        <c:axId val="83787955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79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36795252225518"/>
          <c:y val="0.92145141978098655"/>
          <c:w val="0.80712166172106825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723926380368099"/>
          <c:w val="0.82492581602373882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(4)'!$H$21:$H$983</c:f>
              <c:numCache>
                <c:formatCode>General</c:formatCode>
                <c:ptCount val="963"/>
                <c:pt idx="0">
                  <c:v>-0.17346375643683132</c:v>
                </c:pt>
                <c:pt idx="1">
                  <c:v>-0.15636928567255381</c:v>
                </c:pt>
                <c:pt idx="2">
                  <c:v>-0.17592753384815296</c:v>
                </c:pt>
                <c:pt idx="3">
                  <c:v>-0.15625193197047338</c:v>
                </c:pt>
                <c:pt idx="4">
                  <c:v>-0.17998868841095828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95-4015-9C3A-31FB04815601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  <c:pt idx="26">
                  <c:v>7.2955299154273234E-2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95-4015-9C3A-31FB04815601}"/>
            </c:ext>
          </c:extLst>
        </c:ser>
        <c:ser>
          <c:idx val="3"/>
          <c:order val="2"/>
          <c:tx>
            <c:strRef>
              <c:f>'A (4)'!$J$20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95-4015-9C3A-31FB04815601}"/>
            </c:ext>
          </c:extLst>
        </c:ser>
        <c:ser>
          <c:idx val="4"/>
          <c:order val="3"/>
          <c:tx>
            <c:strRef>
              <c:f>'A (4)'!$K$20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95-4015-9C3A-31FB04815601}"/>
            </c:ext>
          </c:extLst>
        </c:ser>
        <c:ser>
          <c:idx val="2"/>
          <c:order val="4"/>
          <c:tx>
            <c:strRef>
              <c:f>'A (4)'!$L$20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95-4015-9C3A-31FB04815601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95-4015-9C3A-31FB04815601}"/>
            </c:ext>
          </c:extLst>
        </c:ser>
        <c:ser>
          <c:idx val="6"/>
          <c:order val="6"/>
          <c:tx>
            <c:strRef>
              <c:f>'A (4)'!$N$20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95-4015-9C3A-31FB04815601}"/>
            </c:ext>
          </c:extLst>
        </c:ser>
        <c:ser>
          <c:idx val="7"/>
          <c:order val="7"/>
          <c:tx>
            <c:strRef>
              <c:f>'A (4)'!$O$20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(4)'!$O$21:$O$983</c:f>
              <c:numCache>
                <c:formatCode>General</c:formatCode>
                <c:ptCount val="963"/>
                <c:pt idx="6">
                  <c:v>1.3915477852883169E-2</c:v>
                </c:pt>
                <c:pt idx="7">
                  <c:v>1.9069862512236316E-2</c:v>
                </c:pt>
                <c:pt idx="8">
                  <c:v>1.9533922867419236E-2</c:v>
                </c:pt>
                <c:pt idx="9">
                  <c:v>2.3710466064065523E-2</c:v>
                </c:pt>
                <c:pt idx="10">
                  <c:v>2.4816160889935032E-2</c:v>
                </c:pt>
                <c:pt idx="11">
                  <c:v>2.5592751688404407E-2</c:v>
                </c:pt>
                <c:pt idx="12">
                  <c:v>2.5592751688404407E-2</c:v>
                </c:pt>
                <c:pt idx="13">
                  <c:v>2.9388102450436153E-2</c:v>
                </c:pt>
                <c:pt idx="14">
                  <c:v>2.9946869000554363E-2</c:v>
                </c:pt>
                <c:pt idx="15">
                  <c:v>3.3320777195124066E-2</c:v>
                </c:pt>
                <c:pt idx="16">
                  <c:v>3.3389439186452152E-2</c:v>
                </c:pt>
                <c:pt idx="17">
                  <c:v>3.3552807372715522E-2</c:v>
                </c:pt>
                <c:pt idx="18">
                  <c:v>3.4547222419536068E-2</c:v>
                </c:pt>
                <c:pt idx="19">
                  <c:v>3.4587472552383564E-2</c:v>
                </c:pt>
                <c:pt idx="20">
                  <c:v>3.902919309484866E-2</c:v>
                </c:pt>
                <c:pt idx="21">
                  <c:v>3.9043399024088959E-2</c:v>
                </c:pt>
                <c:pt idx="22">
                  <c:v>3.9192561281112037E-2</c:v>
                </c:pt>
                <c:pt idx="23">
                  <c:v>3.9220973139592621E-2</c:v>
                </c:pt>
                <c:pt idx="24">
                  <c:v>3.9438797387943786E-2</c:v>
                </c:pt>
                <c:pt idx="25">
                  <c:v>4.5987730767719087E-2</c:v>
                </c:pt>
                <c:pt idx="26">
                  <c:v>8.7836030654750305E-2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95-4015-9C3A-31FB04815601}"/>
            </c:ext>
          </c:extLst>
        </c:ser>
        <c:ser>
          <c:idx val="8"/>
          <c:order val="8"/>
          <c:tx>
            <c:strRef>
              <c:f>'A (4)'!$W$1</c:f>
              <c:strCache>
                <c:ptCount val="1"/>
                <c:pt idx="0">
                  <c:v>Sin.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(4)'!$V$2:$V$17</c:f>
              <c:numCache>
                <c:formatCode>General</c:formatCode>
                <c:ptCount val="16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(4)'!$W$2:$W$17</c:f>
              <c:numCache>
                <c:formatCode>General</c:formatCode>
                <c:ptCount val="16"/>
                <c:pt idx="1">
                  <c:v>2.0267629175702555E-2</c:v>
                </c:pt>
                <c:pt idx="2">
                  <c:v>1.1724386701154428E-2</c:v>
                </c:pt>
                <c:pt idx="3">
                  <c:v>4.3670152244807796E-3</c:v>
                </c:pt>
                <c:pt idx="4">
                  <c:v>-1.1472731724076445E-3</c:v>
                </c:pt>
                <c:pt idx="5">
                  <c:v>-4.3259035299529069E-3</c:v>
                </c:pt>
                <c:pt idx="6">
                  <c:v>-4.8849382650752136E-3</c:v>
                </c:pt>
                <c:pt idx="7">
                  <c:v>-2.7744404698319715E-3</c:v>
                </c:pt>
                <c:pt idx="8">
                  <c:v>1.8170653733203881E-3</c:v>
                </c:pt>
                <c:pt idx="9">
                  <c:v>8.4794337220708733E-3</c:v>
                </c:pt>
                <c:pt idx="10">
                  <c:v>1.6617535054032226E-2</c:v>
                </c:pt>
                <c:pt idx="11">
                  <c:v>2.5504417014530521E-2</c:v>
                </c:pt>
                <c:pt idx="12">
                  <c:v>3.4346240905401365E-2</c:v>
                </c:pt>
                <c:pt idx="13">
                  <c:v>4.2353192931646008E-2</c:v>
                </c:pt>
                <c:pt idx="14">
                  <c:v>4.8810035915474594E-2</c:v>
                </c:pt>
                <c:pt idx="15">
                  <c:v>5.3139999303242168E-2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95-4015-9C3A-31FB04815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77584"/>
        <c:axId val="1"/>
      </c:scatterChart>
      <c:valAx>
        <c:axId val="837877584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77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36795252225518"/>
          <c:y val="0.92024539877300615"/>
          <c:w val="0.8071216617210682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14713372566913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1555129750135"/>
          <c:y val="0.1458966565349544"/>
          <c:w val="0.8202086188595686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(old2)'!$H$20:$H$20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-2.4637774113216437E-3</c:v>
                </c:pt>
                <c:pt idx="3">
                  <c:v>1.7211824473633897E-2</c:v>
                </c:pt>
                <c:pt idx="4">
                  <c:v>-6.5249319741269574E-3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15-4C37-871F-48911F78F65C}"/>
            </c:ext>
          </c:extLst>
        </c:ser>
        <c:ser>
          <c:idx val="1"/>
          <c:order val="1"/>
          <c:tx>
            <c:strRef>
              <c:f>'A (old2)'!$I$20:$I$20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15-4C37-871F-48911F78F65C}"/>
            </c:ext>
          </c:extLst>
        </c:ser>
        <c:ser>
          <c:idx val="3"/>
          <c:order val="2"/>
          <c:tx>
            <c:strRef>
              <c:f>'A (old2)'!$J$20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(old2)'!$D$21:$D$31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15-4C37-871F-48911F78F65C}"/>
            </c:ext>
          </c:extLst>
        </c:ser>
        <c:ser>
          <c:idx val="4"/>
          <c:order val="3"/>
          <c:tx>
            <c:strRef>
              <c:f>'A (old2)'!$K$20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15-4C37-871F-48911F78F65C}"/>
            </c:ext>
          </c:extLst>
        </c:ser>
        <c:ser>
          <c:idx val="2"/>
          <c:order val="4"/>
          <c:tx>
            <c:strRef>
              <c:f>'A (old2)'!$L$20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15-4C37-871F-48911F78F65C}"/>
            </c:ext>
          </c:extLst>
        </c:ser>
        <c:ser>
          <c:idx val="5"/>
          <c:order val="5"/>
          <c:tx>
            <c:strRef>
              <c:f>'A (old2)'!$M$20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15-4C37-871F-48911F78F65C}"/>
            </c:ext>
          </c:extLst>
        </c:ser>
        <c:ser>
          <c:idx val="6"/>
          <c:order val="6"/>
          <c:tx>
            <c:strRef>
              <c:f>'A (old2)'!$N$20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15-4C37-871F-48911F78F65C}"/>
            </c:ext>
          </c:extLst>
        </c:ser>
        <c:ser>
          <c:idx val="7"/>
          <c:order val="7"/>
          <c:tx>
            <c:strRef>
              <c:f>'A (old2)'!$O$20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(old2)'!$O$21:$O$983</c:f>
              <c:numCache>
                <c:formatCode>General</c:formatCode>
                <c:ptCount val="963"/>
                <c:pt idx="6">
                  <c:v>3.6621154476837309E-3</c:v>
                </c:pt>
                <c:pt idx="7">
                  <c:v>1.2106704610537325E-2</c:v>
                </c:pt>
                <c:pt idx="8">
                  <c:v>1.2866989165392306E-2</c:v>
                </c:pt>
                <c:pt idx="9">
                  <c:v>1.970955015908718E-2</c:v>
                </c:pt>
                <c:pt idx="10">
                  <c:v>2.152104448111411E-2</c:v>
                </c:pt>
                <c:pt idx="11">
                  <c:v>2.2793357409646942E-2</c:v>
                </c:pt>
                <c:pt idx="12">
                  <c:v>2.2793357409646942E-2</c:v>
                </c:pt>
                <c:pt idx="13">
                  <c:v>2.9011398947568073E-2</c:v>
                </c:pt>
                <c:pt idx="14">
                  <c:v>2.9926843615658769E-2</c:v>
                </c:pt>
                <c:pt idx="15">
                  <c:v>3.5454422649680989E-2</c:v>
                </c:pt>
                <c:pt idx="16">
                  <c:v>3.5566913731776881E-2</c:v>
                </c:pt>
                <c:pt idx="17">
                  <c:v>3.5834564927108487E-2</c:v>
                </c:pt>
                <c:pt idx="18">
                  <c:v>3.7463746116083455E-2</c:v>
                </c:pt>
                <c:pt idx="19">
                  <c:v>3.7529689164208638E-2</c:v>
                </c:pt>
                <c:pt idx="20">
                  <c:v>4.4806698474963491E-2</c:v>
                </c:pt>
                <c:pt idx="21">
                  <c:v>4.4829972491948852E-2</c:v>
                </c:pt>
                <c:pt idx="22">
                  <c:v>4.5074349670295097E-2</c:v>
                </c:pt>
                <c:pt idx="23">
                  <c:v>4.5120897704265805E-2</c:v>
                </c:pt>
                <c:pt idx="24">
                  <c:v>4.5477765964707942E-2</c:v>
                </c:pt>
                <c:pt idx="25">
                  <c:v>5.6207087794957394E-2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15-4C37-871F-48911F78F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80536"/>
        <c:axId val="1"/>
      </c:scatterChart>
      <c:valAx>
        <c:axId val="837880536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891678659038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80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910862553770675"/>
          <c:y val="0.92097264437689974"/>
          <c:w val="0.90787580972883597"/>
          <c:h val="0.981762917933130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501531966242162"/>
          <c:w val="0.82492581602373882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(old2)'!$H$20:$H$20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-2.4637774113216437E-3</c:v>
                </c:pt>
                <c:pt idx="3">
                  <c:v>1.7211824473633897E-2</c:v>
                </c:pt>
                <c:pt idx="4">
                  <c:v>-6.5249319741269574E-3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B1-4F72-A336-0265F01C32D7}"/>
            </c:ext>
          </c:extLst>
        </c:ser>
        <c:ser>
          <c:idx val="1"/>
          <c:order val="1"/>
          <c:tx>
            <c:strRef>
              <c:f>'A (old2)'!$I$20:$I$20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B1-4F72-A336-0265F01C32D7}"/>
            </c:ext>
          </c:extLst>
        </c:ser>
        <c:ser>
          <c:idx val="3"/>
          <c:order val="2"/>
          <c:tx>
            <c:strRef>
              <c:f>'A (old2)'!$J$20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(old2)'!$D$21:$D$31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B1-4F72-A336-0265F01C32D7}"/>
            </c:ext>
          </c:extLst>
        </c:ser>
        <c:ser>
          <c:idx val="4"/>
          <c:order val="3"/>
          <c:tx>
            <c:strRef>
              <c:f>'A (old2)'!$K$20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B1-4F72-A336-0265F01C32D7}"/>
            </c:ext>
          </c:extLst>
        </c:ser>
        <c:ser>
          <c:idx val="2"/>
          <c:order val="4"/>
          <c:tx>
            <c:strRef>
              <c:f>'A (old2)'!$L$20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B1-4F72-A336-0265F01C32D7}"/>
            </c:ext>
          </c:extLst>
        </c:ser>
        <c:ser>
          <c:idx val="5"/>
          <c:order val="5"/>
          <c:tx>
            <c:strRef>
              <c:f>'A (old2)'!$M$20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B1-4F72-A336-0265F01C32D7}"/>
            </c:ext>
          </c:extLst>
        </c:ser>
        <c:ser>
          <c:idx val="6"/>
          <c:order val="6"/>
          <c:tx>
            <c:strRef>
              <c:f>'A (old2)'!$N$20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B1-4F72-A336-0265F01C32D7}"/>
            </c:ext>
          </c:extLst>
        </c:ser>
        <c:ser>
          <c:idx val="7"/>
          <c:order val="7"/>
          <c:tx>
            <c:strRef>
              <c:f>'A (old2)'!$O$20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(old2)'!$O$21:$O$983</c:f>
              <c:numCache>
                <c:formatCode>General</c:formatCode>
                <c:ptCount val="963"/>
                <c:pt idx="6">
                  <c:v>3.6621154476837309E-3</c:v>
                </c:pt>
                <c:pt idx="7">
                  <c:v>1.2106704610537325E-2</c:v>
                </c:pt>
                <c:pt idx="8">
                  <c:v>1.2866989165392306E-2</c:v>
                </c:pt>
                <c:pt idx="9">
                  <c:v>1.970955015908718E-2</c:v>
                </c:pt>
                <c:pt idx="10">
                  <c:v>2.152104448111411E-2</c:v>
                </c:pt>
                <c:pt idx="11">
                  <c:v>2.2793357409646942E-2</c:v>
                </c:pt>
                <c:pt idx="12">
                  <c:v>2.2793357409646942E-2</c:v>
                </c:pt>
                <c:pt idx="13">
                  <c:v>2.9011398947568073E-2</c:v>
                </c:pt>
                <c:pt idx="14">
                  <c:v>2.9926843615658769E-2</c:v>
                </c:pt>
                <c:pt idx="15">
                  <c:v>3.5454422649680989E-2</c:v>
                </c:pt>
                <c:pt idx="16">
                  <c:v>3.5566913731776881E-2</c:v>
                </c:pt>
                <c:pt idx="17">
                  <c:v>3.5834564927108487E-2</c:v>
                </c:pt>
                <c:pt idx="18">
                  <c:v>3.7463746116083455E-2</c:v>
                </c:pt>
                <c:pt idx="19">
                  <c:v>3.7529689164208638E-2</c:v>
                </c:pt>
                <c:pt idx="20">
                  <c:v>4.4806698474963491E-2</c:v>
                </c:pt>
                <c:pt idx="21">
                  <c:v>4.4829972491948852E-2</c:v>
                </c:pt>
                <c:pt idx="22">
                  <c:v>4.5074349670295097E-2</c:v>
                </c:pt>
                <c:pt idx="23">
                  <c:v>4.5120897704265805E-2</c:v>
                </c:pt>
                <c:pt idx="24">
                  <c:v>4.5477765964707942E-2</c:v>
                </c:pt>
                <c:pt idx="25">
                  <c:v>5.6207087794957394E-2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B1-4F72-A336-0265F01C32D7}"/>
            </c:ext>
          </c:extLst>
        </c:ser>
        <c:ser>
          <c:idx val="8"/>
          <c:order val="8"/>
          <c:tx>
            <c:strRef>
              <c:f>'A (old2)'!$W$1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(old2)'!$V$2:$V$17</c:f>
              <c:numCache>
                <c:formatCode>General</c:formatCode>
                <c:ptCount val="16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(old2)'!$W$2:$W$17</c:f>
              <c:numCache>
                <c:formatCode>General</c:formatCode>
                <c:ptCount val="16"/>
                <c:pt idx="0">
                  <c:v>1.1712486955350867E-3</c:v>
                </c:pt>
                <c:pt idx="1">
                  <c:v>-1.6931748128634068E-3</c:v>
                </c:pt>
                <c:pt idx="2">
                  <c:v>-3.606538987633719E-3</c:v>
                </c:pt>
                <c:pt idx="3">
                  <c:v>-4.5688438287758469E-3</c:v>
                </c:pt>
                <c:pt idx="4">
                  <c:v>-4.5800893362897997E-3</c:v>
                </c:pt>
                <c:pt idx="5">
                  <c:v>-3.6402755101755634E-3</c:v>
                </c:pt>
                <c:pt idx="6">
                  <c:v>-1.7494023504331484E-3</c:v>
                </c:pt>
                <c:pt idx="7">
                  <c:v>1.0925301429374409E-3</c:v>
                </c:pt>
                <c:pt idx="8">
                  <c:v>4.8855219699362185E-3</c:v>
                </c:pt>
                <c:pt idx="9">
                  <c:v>9.6295731305631807E-3</c:v>
                </c:pt>
                <c:pt idx="10">
                  <c:v>1.5324683624818321E-2</c:v>
                </c:pt>
                <c:pt idx="11">
                  <c:v>2.1970853452701639E-2</c:v>
                </c:pt>
                <c:pt idx="12">
                  <c:v>2.9568082614213148E-2</c:v>
                </c:pt>
                <c:pt idx="13">
                  <c:v>3.8116371109352828E-2</c:v>
                </c:pt>
                <c:pt idx="14">
                  <c:v>4.761571893812068E-2</c:v>
                </c:pt>
                <c:pt idx="15">
                  <c:v>5.8066126100516736E-2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B1-4F72-A336-0265F01C3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81192"/>
        <c:axId val="1"/>
      </c:scatterChart>
      <c:valAx>
        <c:axId val="83788119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81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543026706231454"/>
          <c:y val="0.92145141978098655"/>
          <c:w val="0.95103857566765582"/>
          <c:h val="0.9818743805060621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769252958613219"/>
          <c:w val="0.82492581602373882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(old2)'!$H$20:$H$20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-2.4637774113216437E-3</c:v>
                </c:pt>
                <c:pt idx="3">
                  <c:v>1.7211824473633897E-2</c:v>
                </c:pt>
                <c:pt idx="4">
                  <c:v>-6.5249319741269574E-3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87-4DE5-A569-77F4633C6EDB}"/>
            </c:ext>
          </c:extLst>
        </c:ser>
        <c:ser>
          <c:idx val="1"/>
          <c:order val="1"/>
          <c:tx>
            <c:strRef>
              <c:f>'A (old2)'!$I$20:$I$20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87-4DE5-A569-77F4633C6EDB}"/>
            </c:ext>
          </c:extLst>
        </c:ser>
        <c:ser>
          <c:idx val="3"/>
          <c:order val="2"/>
          <c:tx>
            <c:strRef>
              <c:f>'A (old2)'!$J$20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(old2)'!$D$21:$D$31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87-4DE5-A569-77F4633C6EDB}"/>
            </c:ext>
          </c:extLst>
        </c:ser>
        <c:ser>
          <c:idx val="4"/>
          <c:order val="3"/>
          <c:tx>
            <c:strRef>
              <c:f>'A (old2)'!$K$20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87-4DE5-A569-77F4633C6EDB}"/>
            </c:ext>
          </c:extLst>
        </c:ser>
        <c:ser>
          <c:idx val="2"/>
          <c:order val="4"/>
          <c:tx>
            <c:strRef>
              <c:f>'A (old2)'!$L$20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87-4DE5-A569-77F4633C6EDB}"/>
            </c:ext>
          </c:extLst>
        </c:ser>
        <c:ser>
          <c:idx val="5"/>
          <c:order val="5"/>
          <c:tx>
            <c:strRef>
              <c:f>'A (old2)'!$M$20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87-4DE5-A569-77F4633C6EDB}"/>
            </c:ext>
          </c:extLst>
        </c:ser>
        <c:ser>
          <c:idx val="6"/>
          <c:order val="6"/>
          <c:tx>
            <c:strRef>
              <c:f>'A (old2)'!$N$20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87-4DE5-A569-77F4633C6EDB}"/>
            </c:ext>
          </c:extLst>
        </c:ser>
        <c:ser>
          <c:idx val="7"/>
          <c:order val="7"/>
          <c:tx>
            <c:strRef>
              <c:f>'A (old2)'!$O$20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(old2)'!$O$21:$O$983</c:f>
              <c:numCache>
                <c:formatCode>General</c:formatCode>
                <c:ptCount val="963"/>
                <c:pt idx="6">
                  <c:v>3.6621154476837309E-3</c:v>
                </c:pt>
                <c:pt idx="7">
                  <c:v>1.2106704610537325E-2</c:v>
                </c:pt>
                <c:pt idx="8">
                  <c:v>1.2866989165392306E-2</c:v>
                </c:pt>
                <c:pt idx="9">
                  <c:v>1.970955015908718E-2</c:v>
                </c:pt>
                <c:pt idx="10">
                  <c:v>2.152104448111411E-2</c:v>
                </c:pt>
                <c:pt idx="11">
                  <c:v>2.2793357409646942E-2</c:v>
                </c:pt>
                <c:pt idx="12">
                  <c:v>2.2793357409646942E-2</c:v>
                </c:pt>
                <c:pt idx="13">
                  <c:v>2.9011398947568073E-2</c:v>
                </c:pt>
                <c:pt idx="14">
                  <c:v>2.9926843615658769E-2</c:v>
                </c:pt>
                <c:pt idx="15">
                  <c:v>3.5454422649680989E-2</c:v>
                </c:pt>
                <c:pt idx="16">
                  <c:v>3.5566913731776881E-2</c:v>
                </c:pt>
                <c:pt idx="17">
                  <c:v>3.5834564927108487E-2</c:v>
                </c:pt>
                <c:pt idx="18">
                  <c:v>3.7463746116083455E-2</c:v>
                </c:pt>
                <c:pt idx="19">
                  <c:v>3.7529689164208638E-2</c:v>
                </c:pt>
                <c:pt idx="20">
                  <c:v>4.4806698474963491E-2</c:v>
                </c:pt>
                <c:pt idx="21">
                  <c:v>4.4829972491948852E-2</c:v>
                </c:pt>
                <c:pt idx="22">
                  <c:v>4.5074349670295097E-2</c:v>
                </c:pt>
                <c:pt idx="23">
                  <c:v>4.5120897704265805E-2</c:v>
                </c:pt>
                <c:pt idx="24">
                  <c:v>4.5477765964707942E-2</c:v>
                </c:pt>
                <c:pt idx="25">
                  <c:v>5.6207087794957394E-2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87-4DE5-A569-77F4633C6EDB}"/>
            </c:ext>
          </c:extLst>
        </c:ser>
        <c:ser>
          <c:idx val="8"/>
          <c:order val="8"/>
          <c:tx>
            <c:strRef>
              <c:f>'A (old2)'!$W$1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(old2)'!$V$2:$V$17</c:f>
              <c:numCache>
                <c:formatCode>General</c:formatCode>
                <c:ptCount val="16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(old2)'!$W$2:$W$17</c:f>
              <c:numCache>
                <c:formatCode>General</c:formatCode>
                <c:ptCount val="16"/>
                <c:pt idx="0">
                  <c:v>1.1712486955350867E-3</c:v>
                </c:pt>
                <c:pt idx="1">
                  <c:v>-1.6931748128634068E-3</c:v>
                </c:pt>
                <c:pt idx="2">
                  <c:v>-3.606538987633719E-3</c:v>
                </c:pt>
                <c:pt idx="3">
                  <c:v>-4.5688438287758469E-3</c:v>
                </c:pt>
                <c:pt idx="4">
                  <c:v>-4.5800893362897997E-3</c:v>
                </c:pt>
                <c:pt idx="5">
                  <c:v>-3.6402755101755634E-3</c:v>
                </c:pt>
                <c:pt idx="6">
                  <c:v>-1.7494023504331484E-3</c:v>
                </c:pt>
                <c:pt idx="7">
                  <c:v>1.0925301429374409E-3</c:v>
                </c:pt>
                <c:pt idx="8">
                  <c:v>4.8855219699362185E-3</c:v>
                </c:pt>
                <c:pt idx="9">
                  <c:v>9.6295731305631807E-3</c:v>
                </c:pt>
                <c:pt idx="10">
                  <c:v>1.5324683624818321E-2</c:v>
                </c:pt>
                <c:pt idx="11">
                  <c:v>2.1970853452701639E-2</c:v>
                </c:pt>
                <c:pt idx="12">
                  <c:v>2.9568082614213148E-2</c:v>
                </c:pt>
                <c:pt idx="13">
                  <c:v>3.8116371109352828E-2</c:v>
                </c:pt>
                <c:pt idx="14">
                  <c:v>4.761571893812068E-2</c:v>
                </c:pt>
                <c:pt idx="15">
                  <c:v>5.8066126100516736E-2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E87-4DE5-A569-77F4633C6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84144"/>
        <c:axId val="1"/>
      </c:scatterChart>
      <c:valAx>
        <c:axId val="837884144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84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543026706231454"/>
          <c:y val="0.92000129214617399"/>
          <c:w val="0.95103857566765582"/>
          <c:h val="0.981539753684635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14713372566913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1555129750135"/>
          <c:y val="0.1458966565349544"/>
          <c:w val="0.8202086188595686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(old3)'!$H$20:$H$20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-2.4637774113216437E-3</c:v>
                </c:pt>
                <c:pt idx="3">
                  <c:v>1.7211824473633897E-2</c:v>
                </c:pt>
                <c:pt idx="4">
                  <c:v>-6.5249319741269574E-3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D9-465C-9EE3-D419695D6D25}"/>
            </c:ext>
          </c:extLst>
        </c:ser>
        <c:ser>
          <c:idx val="1"/>
          <c:order val="1"/>
          <c:tx>
            <c:strRef>
              <c:f>'A (old3)'!$I$20:$I$20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D9-465C-9EE3-D419695D6D25}"/>
            </c:ext>
          </c:extLst>
        </c:ser>
        <c:ser>
          <c:idx val="3"/>
          <c:order val="2"/>
          <c:tx>
            <c:strRef>
              <c:f>'A (old3)'!$J$20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D9-465C-9EE3-D419695D6D25}"/>
            </c:ext>
          </c:extLst>
        </c:ser>
        <c:ser>
          <c:idx val="4"/>
          <c:order val="3"/>
          <c:tx>
            <c:strRef>
              <c:f>'A (old3)'!$K$20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D9-465C-9EE3-D419695D6D25}"/>
            </c:ext>
          </c:extLst>
        </c:ser>
        <c:ser>
          <c:idx val="2"/>
          <c:order val="4"/>
          <c:tx>
            <c:strRef>
              <c:f>'A (old3)'!$L$20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D9-465C-9EE3-D419695D6D25}"/>
            </c:ext>
          </c:extLst>
        </c:ser>
        <c:ser>
          <c:idx val="5"/>
          <c:order val="5"/>
          <c:tx>
            <c:strRef>
              <c:f>'A (old3)'!$M$20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D9-465C-9EE3-D419695D6D25}"/>
            </c:ext>
          </c:extLst>
        </c:ser>
        <c:ser>
          <c:idx val="6"/>
          <c:order val="6"/>
          <c:tx>
            <c:strRef>
              <c:f>'A (old3)'!$N$20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D9-465C-9EE3-D419695D6D25}"/>
            </c:ext>
          </c:extLst>
        </c:ser>
        <c:ser>
          <c:idx val="7"/>
          <c:order val="7"/>
          <c:tx>
            <c:strRef>
              <c:f>'A (old3)'!$O$20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(old3)'!$O$21:$O$983</c:f>
              <c:numCache>
                <c:formatCode>General</c:formatCode>
                <c:ptCount val="963"/>
                <c:pt idx="6">
                  <c:v>3.6621154476837309E-3</c:v>
                </c:pt>
                <c:pt idx="7">
                  <c:v>1.2106704610537325E-2</c:v>
                </c:pt>
                <c:pt idx="8">
                  <c:v>1.2866989165392306E-2</c:v>
                </c:pt>
                <c:pt idx="9">
                  <c:v>1.970955015908718E-2</c:v>
                </c:pt>
                <c:pt idx="10">
                  <c:v>2.152104448111411E-2</c:v>
                </c:pt>
                <c:pt idx="11">
                  <c:v>2.2793357409646942E-2</c:v>
                </c:pt>
                <c:pt idx="12">
                  <c:v>2.2793357409646942E-2</c:v>
                </c:pt>
                <c:pt idx="13">
                  <c:v>2.9011398947568073E-2</c:v>
                </c:pt>
                <c:pt idx="14">
                  <c:v>2.9926843615658769E-2</c:v>
                </c:pt>
                <c:pt idx="15">
                  <c:v>3.5454422649680989E-2</c:v>
                </c:pt>
                <c:pt idx="16">
                  <c:v>3.5566913731776881E-2</c:v>
                </c:pt>
                <c:pt idx="17">
                  <c:v>3.5834564927108487E-2</c:v>
                </c:pt>
                <c:pt idx="18">
                  <c:v>3.7463746116083455E-2</c:v>
                </c:pt>
                <c:pt idx="19">
                  <c:v>3.7529689164208638E-2</c:v>
                </c:pt>
                <c:pt idx="20">
                  <c:v>4.4806698474963491E-2</c:v>
                </c:pt>
                <c:pt idx="21">
                  <c:v>4.4829972491948852E-2</c:v>
                </c:pt>
                <c:pt idx="22">
                  <c:v>4.5074349670295097E-2</c:v>
                </c:pt>
                <c:pt idx="23">
                  <c:v>4.5120897704265805E-2</c:v>
                </c:pt>
                <c:pt idx="24">
                  <c:v>4.5477765964707942E-2</c:v>
                </c:pt>
                <c:pt idx="25">
                  <c:v>5.6207087794957394E-2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D9-465C-9EE3-D419695D6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92016"/>
        <c:axId val="1"/>
      </c:scatterChart>
      <c:valAx>
        <c:axId val="837892016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891678659038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92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910862553770675"/>
          <c:y val="0.92097264437689974"/>
          <c:w val="0.90787580972883597"/>
          <c:h val="0.981762917933130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501531966242162"/>
          <c:w val="0.82492581602373882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(old3)'!$H$20:$H$20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-2.4637774113216437E-3</c:v>
                </c:pt>
                <c:pt idx="3">
                  <c:v>1.7211824473633897E-2</c:v>
                </c:pt>
                <c:pt idx="4">
                  <c:v>-6.5249319741269574E-3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6F-4A39-8905-D64EAE18E536}"/>
            </c:ext>
          </c:extLst>
        </c:ser>
        <c:ser>
          <c:idx val="1"/>
          <c:order val="1"/>
          <c:tx>
            <c:strRef>
              <c:f>'A (old3)'!$I$20:$I$20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6F-4A39-8905-D64EAE18E536}"/>
            </c:ext>
          </c:extLst>
        </c:ser>
        <c:ser>
          <c:idx val="3"/>
          <c:order val="2"/>
          <c:tx>
            <c:strRef>
              <c:f>'A (old3)'!$J$20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6F-4A39-8905-D64EAE18E536}"/>
            </c:ext>
          </c:extLst>
        </c:ser>
        <c:ser>
          <c:idx val="4"/>
          <c:order val="3"/>
          <c:tx>
            <c:strRef>
              <c:f>'A (old3)'!$K$20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6F-4A39-8905-D64EAE18E536}"/>
            </c:ext>
          </c:extLst>
        </c:ser>
        <c:ser>
          <c:idx val="2"/>
          <c:order val="4"/>
          <c:tx>
            <c:strRef>
              <c:f>'A (old3)'!$L$20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6F-4A39-8905-D64EAE18E536}"/>
            </c:ext>
          </c:extLst>
        </c:ser>
        <c:ser>
          <c:idx val="5"/>
          <c:order val="5"/>
          <c:tx>
            <c:strRef>
              <c:f>'A (old3)'!$M$20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6F-4A39-8905-D64EAE18E536}"/>
            </c:ext>
          </c:extLst>
        </c:ser>
        <c:ser>
          <c:idx val="6"/>
          <c:order val="6"/>
          <c:tx>
            <c:strRef>
              <c:f>'A (old3)'!$N$20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6F-4A39-8905-D64EAE18E536}"/>
            </c:ext>
          </c:extLst>
        </c:ser>
        <c:ser>
          <c:idx val="7"/>
          <c:order val="7"/>
          <c:tx>
            <c:strRef>
              <c:f>'A (old3)'!$O$20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(old3)'!$O$21:$O$983</c:f>
              <c:numCache>
                <c:formatCode>General</c:formatCode>
                <c:ptCount val="963"/>
                <c:pt idx="6">
                  <c:v>3.6621154476837309E-3</c:v>
                </c:pt>
                <c:pt idx="7">
                  <c:v>1.2106704610537325E-2</c:v>
                </c:pt>
                <c:pt idx="8">
                  <c:v>1.2866989165392306E-2</c:v>
                </c:pt>
                <c:pt idx="9">
                  <c:v>1.970955015908718E-2</c:v>
                </c:pt>
                <c:pt idx="10">
                  <c:v>2.152104448111411E-2</c:v>
                </c:pt>
                <c:pt idx="11">
                  <c:v>2.2793357409646942E-2</c:v>
                </c:pt>
                <c:pt idx="12">
                  <c:v>2.2793357409646942E-2</c:v>
                </c:pt>
                <c:pt idx="13">
                  <c:v>2.9011398947568073E-2</c:v>
                </c:pt>
                <c:pt idx="14">
                  <c:v>2.9926843615658769E-2</c:v>
                </c:pt>
                <c:pt idx="15">
                  <c:v>3.5454422649680989E-2</c:v>
                </c:pt>
                <c:pt idx="16">
                  <c:v>3.5566913731776881E-2</c:v>
                </c:pt>
                <c:pt idx="17">
                  <c:v>3.5834564927108487E-2</c:v>
                </c:pt>
                <c:pt idx="18">
                  <c:v>3.7463746116083455E-2</c:v>
                </c:pt>
                <c:pt idx="19">
                  <c:v>3.7529689164208638E-2</c:v>
                </c:pt>
                <c:pt idx="20">
                  <c:v>4.4806698474963491E-2</c:v>
                </c:pt>
                <c:pt idx="21">
                  <c:v>4.4829972491948852E-2</c:v>
                </c:pt>
                <c:pt idx="22">
                  <c:v>4.5074349670295097E-2</c:v>
                </c:pt>
                <c:pt idx="23">
                  <c:v>4.5120897704265805E-2</c:v>
                </c:pt>
                <c:pt idx="24">
                  <c:v>4.5477765964707942E-2</c:v>
                </c:pt>
                <c:pt idx="25">
                  <c:v>5.6207087794957394E-2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6F-4A39-8905-D64EAE18E536}"/>
            </c:ext>
          </c:extLst>
        </c:ser>
        <c:ser>
          <c:idx val="8"/>
          <c:order val="8"/>
          <c:tx>
            <c:strRef>
              <c:f>'A (old3)'!$W$1</c:f>
              <c:strCache>
                <c:ptCount val="1"/>
                <c:pt idx="0">
                  <c:v>Sine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(old3)'!$V$2:$V$17</c:f>
              <c:numCache>
                <c:formatCode>General</c:formatCode>
                <c:ptCount val="16"/>
                <c:pt idx="0">
                  <c:v>20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(old3)'!$W$2:$W$17</c:f>
              <c:numCache>
                <c:formatCode>General</c:formatCode>
                <c:ptCount val="16"/>
                <c:pt idx="0">
                  <c:v>1.4727438438481861E-2</c:v>
                </c:pt>
                <c:pt idx="1">
                  <c:v>7.6966742964537267E-3</c:v>
                </c:pt>
                <c:pt idx="2">
                  <c:v>1.646893942873609E-3</c:v>
                </c:pt>
                <c:pt idx="3">
                  <c:v>-2.9408627503328989E-3</c:v>
                </c:pt>
                <c:pt idx="4">
                  <c:v>-5.8173203040591988E-3</c:v>
                </c:pt>
                <c:pt idx="5">
                  <c:v>-6.8261865731928904E-3</c:v>
                </c:pt>
                <c:pt idx="6">
                  <c:v>-5.9126448707537797E-3</c:v>
                </c:pt>
                <c:pt idx="7">
                  <c:v>-3.1263324292255777E-3</c:v>
                </c:pt>
                <c:pt idx="8">
                  <c:v>1.3813566354327796E-3</c:v>
                </c:pt>
                <c:pt idx="9">
                  <c:v>7.3654973138108683E-3</c:v>
                </c:pt>
                <c:pt idx="10">
                  <c:v>1.4500941688441092E-2</c:v>
                </c:pt>
                <c:pt idx="11">
                  <c:v>2.2399985825991842E-2</c:v>
                </c:pt>
                <c:pt idx="12">
                  <c:v>3.063343564675353E-2</c:v>
                </c:pt>
                <c:pt idx="13">
                  <c:v>3.8753927158688459E-2</c:v>
                </c:pt>
                <c:pt idx="14">
                  <c:v>4.6320233952554669E-2</c:v>
                </c:pt>
                <c:pt idx="15">
                  <c:v>5.2921241211844786E-2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D6F-4A39-8905-D64EAE18E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87096"/>
        <c:axId val="1"/>
      </c:scatterChart>
      <c:valAx>
        <c:axId val="83788709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87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4688427299703263"/>
          <c:y val="0.92145141978098655"/>
          <c:w val="0.95845697329376855"/>
          <c:h val="0.9818743805060621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723926380368099"/>
          <c:w val="0.82492581602373882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(old3)'!$H$20:$H$20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-2.4637774113216437E-3</c:v>
                </c:pt>
                <c:pt idx="3">
                  <c:v>1.7211824473633897E-2</c:v>
                </c:pt>
                <c:pt idx="4">
                  <c:v>-6.5249319741269574E-3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D4-4932-AC08-EEA4F71726A0}"/>
            </c:ext>
          </c:extLst>
        </c:ser>
        <c:ser>
          <c:idx val="1"/>
          <c:order val="1"/>
          <c:tx>
            <c:strRef>
              <c:f>'A (old3)'!$I$20:$I$20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D4-4932-AC08-EEA4F71726A0}"/>
            </c:ext>
          </c:extLst>
        </c:ser>
        <c:ser>
          <c:idx val="3"/>
          <c:order val="2"/>
          <c:tx>
            <c:strRef>
              <c:f>'A (old3)'!$J$20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D4-4932-AC08-EEA4F71726A0}"/>
            </c:ext>
          </c:extLst>
        </c:ser>
        <c:ser>
          <c:idx val="4"/>
          <c:order val="3"/>
          <c:tx>
            <c:strRef>
              <c:f>'A (old3)'!$K$20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D4-4932-AC08-EEA4F71726A0}"/>
            </c:ext>
          </c:extLst>
        </c:ser>
        <c:ser>
          <c:idx val="2"/>
          <c:order val="4"/>
          <c:tx>
            <c:strRef>
              <c:f>'A (old3)'!$L$20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D4-4932-AC08-EEA4F71726A0}"/>
            </c:ext>
          </c:extLst>
        </c:ser>
        <c:ser>
          <c:idx val="5"/>
          <c:order val="5"/>
          <c:tx>
            <c:strRef>
              <c:f>'A (old3)'!$M$20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D4-4932-AC08-EEA4F71726A0}"/>
            </c:ext>
          </c:extLst>
        </c:ser>
        <c:ser>
          <c:idx val="6"/>
          <c:order val="6"/>
          <c:tx>
            <c:strRef>
              <c:f>'A (old3)'!$N$20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D4-4932-AC08-EEA4F71726A0}"/>
            </c:ext>
          </c:extLst>
        </c:ser>
        <c:ser>
          <c:idx val="7"/>
          <c:order val="7"/>
          <c:tx>
            <c:strRef>
              <c:f>'A (old3)'!$O$20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(old3)'!$O$21:$O$983</c:f>
              <c:numCache>
                <c:formatCode>General</c:formatCode>
                <c:ptCount val="963"/>
                <c:pt idx="6">
                  <c:v>3.6621154476837309E-3</c:v>
                </c:pt>
                <c:pt idx="7">
                  <c:v>1.2106704610537325E-2</c:v>
                </c:pt>
                <c:pt idx="8">
                  <c:v>1.2866989165392306E-2</c:v>
                </c:pt>
                <c:pt idx="9">
                  <c:v>1.970955015908718E-2</c:v>
                </c:pt>
                <c:pt idx="10">
                  <c:v>2.152104448111411E-2</c:v>
                </c:pt>
                <c:pt idx="11">
                  <c:v>2.2793357409646942E-2</c:v>
                </c:pt>
                <c:pt idx="12">
                  <c:v>2.2793357409646942E-2</c:v>
                </c:pt>
                <c:pt idx="13">
                  <c:v>2.9011398947568073E-2</c:v>
                </c:pt>
                <c:pt idx="14">
                  <c:v>2.9926843615658769E-2</c:v>
                </c:pt>
                <c:pt idx="15">
                  <c:v>3.5454422649680989E-2</c:v>
                </c:pt>
                <c:pt idx="16">
                  <c:v>3.5566913731776881E-2</c:v>
                </c:pt>
                <c:pt idx="17">
                  <c:v>3.5834564927108487E-2</c:v>
                </c:pt>
                <c:pt idx="18">
                  <c:v>3.7463746116083455E-2</c:v>
                </c:pt>
                <c:pt idx="19">
                  <c:v>3.7529689164208638E-2</c:v>
                </c:pt>
                <c:pt idx="20">
                  <c:v>4.4806698474963491E-2</c:v>
                </c:pt>
                <c:pt idx="21">
                  <c:v>4.4829972491948852E-2</c:v>
                </c:pt>
                <c:pt idx="22">
                  <c:v>4.5074349670295097E-2</c:v>
                </c:pt>
                <c:pt idx="23">
                  <c:v>4.5120897704265805E-2</c:v>
                </c:pt>
                <c:pt idx="24">
                  <c:v>4.5477765964707942E-2</c:v>
                </c:pt>
                <c:pt idx="25">
                  <c:v>5.6207087794957394E-2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D4-4932-AC08-EEA4F71726A0}"/>
            </c:ext>
          </c:extLst>
        </c:ser>
        <c:ser>
          <c:idx val="8"/>
          <c:order val="8"/>
          <c:tx>
            <c:strRef>
              <c:f>'A (old3)'!$W$1</c:f>
              <c:strCache>
                <c:ptCount val="1"/>
                <c:pt idx="0">
                  <c:v>Sine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(old3)'!$V$2:$V$17</c:f>
              <c:numCache>
                <c:formatCode>General</c:formatCode>
                <c:ptCount val="16"/>
                <c:pt idx="0">
                  <c:v>20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(old3)'!$W$2:$W$17</c:f>
              <c:numCache>
                <c:formatCode>General</c:formatCode>
                <c:ptCount val="16"/>
                <c:pt idx="0">
                  <c:v>1.4727438438481861E-2</c:v>
                </c:pt>
                <c:pt idx="1">
                  <c:v>7.6966742964537267E-3</c:v>
                </c:pt>
                <c:pt idx="2">
                  <c:v>1.646893942873609E-3</c:v>
                </c:pt>
                <c:pt idx="3">
                  <c:v>-2.9408627503328989E-3</c:v>
                </c:pt>
                <c:pt idx="4">
                  <c:v>-5.8173203040591988E-3</c:v>
                </c:pt>
                <c:pt idx="5">
                  <c:v>-6.8261865731928904E-3</c:v>
                </c:pt>
                <c:pt idx="6">
                  <c:v>-5.9126448707537797E-3</c:v>
                </c:pt>
                <c:pt idx="7">
                  <c:v>-3.1263324292255777E-3</c:v>
                </c:pt>
                <c:pt idx="8">
                  <c:v>1.3813566354327796E-3</c:v>
                </c:pt>
                <c:pt idx="9">
                  <c:v>7.3654973138108683E-3</c:v>
                </c:pt>
                <c:pt idx="10">
                  <c:v>1.4500941688441092E-2</c:v>
                </c:pt>
                <c:pt idx="11">
                  <c:v>2.2399985825991842E-2</c:v>
                </c:pt>
                <c:pt idx="12">
                  <c:v>3.063343564675353E-2</c:v>
                </c:pt>
                <c:pt idx="13">
                  <c:v>3.8753927158688459E-2</c:v>
                </c:pt>
                <c:pt idx="14">
                  <c:v>4.6320233952554669E-2</c:v>
                </c:pt>
                <c:pt idx="15">
                  <c:v>5.2921241211844786E-2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CD4-4932-AC08-EEA4F7172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91048"/>
        <c:axId val="1"/>
      </c:scatterChart>
      <c:valAx>
        <c:axId val="766491048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91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4688427299703263"/>
          <c:y val="0.92024539877300615"/>
          <c:w val="0.95845697329376855"/>
          <c:h val="0.981595092024539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E T (O-C) Diagram</a:t>
            </a:r>
          </a:p>
        </c:rich>
      </c:tx>
      <c:layout>
        <c:manualLayout>
          <c:xMode val="edge"/>
          <c:yMode val="edge"/>
          <c:x val="0.35376796291268187"/>
          <c:y val="1.4962593516209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27982728666198"/>
          <c:y val="0.10224438902743142"/>
          <c:w val="0.85951575909432754"/>
          <c:h val="0.728179551122194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(old3)'!$H$20:$H$20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-2.4637774113216437E-3</c:v>
                </c:pt>
                <c:pt idx="3">
                  <c:v>1.7211824473633897E-2</c:v>
                </c:pt>
                <c:pt idx="4">
                  <c:v>-6.5249319741269574E-3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74-4C22-B563-9FA039309AC3}"/>
            </c:ext>
          </c:extLst>
        </c:ser>
        <c:ser>
          <c:idx val="1"/>
          <c:order val="1"/>
          <c:tx>
            <c:strRef>
              <c:f>'A (old3)'!$I$20:$I$20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74-4C22-B563-9FA039309AC3}"/>
            </c:ext>
          </c:extLst>
        </c:ser>
        <c:ser>
          <c:idx val="3"/>
          <c:order val="2"/>
          <c:tx>
            <c:strRef>
              <c:f>'A (old3)'!$J$20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74-4C22-B563-9FA039309AC3}"/>
            </c:ext>
          </c:extLst>
        </c:ser>
        <c:ser>
          <c:idx val="4"/>
          <c:order val="3"/>
          <c:tx>
            <c:strRef>
              <c:f>'A (old3)'!$K$20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74-4C22-B563-9FA039309AC3}"/>
            </c:ext>
          </c:extLst>
        </c:ser>
        <c:ser>
          <c:idx val="8"/>
          <c:order val="4"/>
          <c:tx>
            <c:strRef>
              <c:f>'A (old3)'!$W$1</c:f>
              <c:strCache>
                <c:ptCount val="1"/>
                <c:pt idx="0">
                  <c:v>Sine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(old3)'!$V$2:$V$19</c:f>
              <c:numCache>
                <c:formatCode>General</c:formatCode>
                <c:ptCount val="18"/>
                <c:pt idx="0">
                  <c:v>20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</c:numCache>
            </c:numRef>
          </c:xVal>
          <c:yVal>
            <c:numRef>
              <c:f>'A (old3)'!$W$2:$W$19</c:f>
              <c:numCache>
                <c:formatCode>General</c:formatCode>
                <c:ptCount val="18"/>
                <c:pt idx="0">
                  <c:v>1.4727438438481861E-2</c:v>
                </c:pt>
                <c:pt idx="1">
                  <c:v>7.6966742964537267E-3</c:v>
                </c:pt>
                <c:pt idx="2">
                  <c:v>1.646893942873609E-3</c:v>
                </c:pt>
                <c:pt idx="3">
                  <c:v>-2.9408627503328989E-3</c:v>
                </c:pt>
                <c:pt idx="4">
                  <c:v>-5.8173203040591988E-3</c:v>
                </c:pt>
                <c:pt idx="5">
                  <c:v>-6.8261865731928904E-3</c:v>
                </c:pt>
                <c:pt idx="6">
                  <c:v>-5.9126448707537797E-3</c:v>
                </c:pt>
                <c:pt idx="7">
                  <c:v>-3.1263324292255777E-3</c:v>
                </c:pt>
                <c:pt idx="8">
                  <c:v>1.3813566354327796E-3</c:v>
                </c:pt>
                <c:pt idx="9">
                  <c:v>7.3654973138108683E-3</c:v>
                </c:pt>
                <c:pt idx="10">
                  <c:v>1.4500941688441092E-2</c:v>
                </c:pt>
                <c:pt idx="11">
                  <c:v>2.2399985825991842E-2</c:v>
                </c:pt>
                <c:pt idx="12">
                  <c:v>3.063343564675353E-2</c:v>
                </c:pt>
                <c:pt idx="13">
                  <c:v>3.8753927158688459E-2</c:v>
                </c:pt>
                <c:pt idx="14">
                  <c:v>4.6320233952554669E-2</c:v>
                </c:pt>
                <c:pt idx="15">
                  <c:v>5.2921241211844786E-2</c:v>
                </c:pt>
                <c:pt idx="16">
                  <c:v>5.8198283611175947E-2</c:v>
                </c:pt>
                <c:pt idx="17">
                  <c:v>6.1864633374790839E-2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74-4C22-B563-9FA039309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85472"/>
        <c:axId val="1"/>
      </c:scatterChart>
      <c:valAx>
        <c:axId val="76648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0038421442530403"/>
              <c:y val="0.897755610972568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7.0000000000000007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1494252873563218E-2"/>
              <c:y val="0.364089775561097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854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2183948270833962"/>
          <c:y val="0.93266832917705733"/>
          <c:w val="0.78161013398229429"/>
          <c:h val="0.985037406483790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1302085759990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17760882142834"/>
          <c:y val="0.13725527741836654"/>
          <c:w val="0.82544438320860247"/>
          <c:h val="0.6582651059860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1'!$H$21:$H$976</c:f>
              <c:numCache>
                <c:formatCode>General</c:formatCode>
                <c:ptCount val="956"/>
                <c:pt idx="0">
                  <c:v>1.2664999958360568E-3</c:v>
                </c:pt>
                <c:pt idx="1">
                  <c:v>1.8313349995878525E-2</c:v>
                </c:pt>
                <c:pt idx="2">
                  <c:v>-1.3058999975328334E-3</c:v>
                </c:pt>
                <c:pt idx="3">
                  <c:v>1.8360649999522138E-2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3E-4019-B27B-F63721786BE6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1'!$D$21:$D$976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1'!$I$21:$I$976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3E-4019-B27B-F63721786BE6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1'!$J$21:$J$976</c:f>
              <c:numCache>
                <c:formatCode>General</c:formatCode>
                <c:ptCount val="956"/>
                <c:pt idx="9">
                  <c:v>1.235735000227578E-2</c:v>
                </c:pt>
                <c:pt idx="33">
                  <c:v>3.6690399996587075E-2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3E-4019-B27B-F63721786BE6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1'!$K$21:$K$976</c:f>
              <c:numCache>
                <c:formatCode>General</c:formatCode>
                <c:ptCount val="956"/>
                <c:pt idx="0">
                  <c:v>1.2664999958360568E-3</c:v>
                </c:pt>
                <c:pt idx="1">
                  <c:v>1.8313349995878525E-2</c:v>
                </c:pt>
                <c:pt idx="2">
                  <c:v>-1.3058999975328334E-3</c:v>
                </c:pt>
                <c:pt idx="3">
                  <c:v>1.8360649999522138E-2</c:v>
                </c:pt>
                <c:pt idx="4">
                  <c:v>-5.3765000047860667E-3</c:v>
                </c:pt>
                <c:pt idx="5">
                  <c:v>0</c:v>
                </c:pt>
                <c:pt idx="6">
                  <c:v>4.5900000259280205E-5</c:v>
                </c:pt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  <c:pt idx="15">
                  <c:v>2.4686999997356907E-2</c:v>
                </c:pt>
                <c:pt idx="16">
                  <c:v>2.6605749997543171E-2</c:v>
                </c:pt>
                <c:pt idx="17">
                  <c:v>2.7872500002558809E-2</c:v>
                </c:pt>
                <c:pt idx="18">
                  <c:v>2.8012149996357039E-2</c:v>
                </c:pt>
                <c:pt idx="19">
                  <c:v>2.8602149999642279E-2</c:v>
                </c:pt>
                <c:pt idx="20">
                  <c:v>2.6817849997314624E-2</c:v>
                </c:pt>
                <c:pt idx="21">
                  <c:v>2.6585799998429138E-2</c:v>
                </c:pt>
                <c:pt idx="22">
                  <c:v>2.7295799998682924E-2</c:v>
                </c:pt>
                <c:pt idx="23">
                  <c:v>2.7948200004175305E-2</c:v>
                </c:pt>
                <c:pt idx="24">
                  <c:v>2.9342800000449643E-2</c:v>
                </c:pt>
                <c:pt idx="25">
                  <c:v>2.8452250000555068E-2</c:v>
                </c:pt>
                <c:pt idx="26">
                  <c:v>3.3716300000378396E-2</c:v>
                </c:pt>
                <c:pt idx="27">
                  <c:v>3.4936349999043159E-2</c:v>
                </c:pt>
                <c:pt idx="28">
                  <c:v>3.6406849998456892E-2</c:v>
                </c:pt>
                <c:pt idx="29">
                  <c:v>3.6321949999546632E-2</c:v>
                </c:pt>
                <c:pt idx="30">
                  <c:v>3.55442368745571E-2</c:v>
                </c:pt>
                <c:pt idx="31">
                  <c:v>3.5310699997353368E-2</c:v>
                </c:pt>
                <c:pt idx="32">
                  <c:v>3.6908899994159583E-2</c:v>
                </c:pt>
                <c:pt idx="34">
                  <c:v>3.7361299997428432E-2</c:v>
                </c:pt>
                <c:pt idx="35">
                  <c:v>3.8391299996874295E-2</c:v>
                </c:pt>
                <c:pt idx="36">
                  <c:v>3.9281299999856856E-2</c:v>
                </c:pt>
                <c:pt idx="37">
                  <c:v>4.0311299999302719E-2</c:v>
                </c:pt>
                <c:pt idx="38">
                  <c:v>4.2493449996982235E-2</c:v>
                </c:pt>
                <c:pt idx="39">
                  <c:v>4.2969999994966201E-2</c:v>
                </c:pt>
                <c:pt idx="40">
                  <c:v>4.2079350001586135E-2</c:v>
                </c:pt>
                <c:pt idx="41">
                  <c:v>4.5084199999109842E-2</c:v>
                </c:pt>
                <c:pt idx="42">
                  <c:v>4.0381000006163958E-2</c:v>
                </c:pt>
                <c:pt idx="43">
                  <c:v>4.0381000006163958E-2</c:v>
                </c:pt>
                <c:pt idx="44">
                  <c:v>4.4750749999366235E-2</c:v>
                </c:pt>
                <c:pt idx="45">
                  <c:v>4.3260049998934846E-2</c:v>
                </c:pt>
                <c:pt idx="46">
                  <c:v>4.3229599999904167E-2</c:v>
                </c:pt>
                <c:pt idx="47">
                  <c:v>4.2805650002264883E-2</c:v>
                </c:pt>
                <c:pt idx="48">
                  <c:v>3.9910799998324364E-2</c:v>
                </c:pt>
                <c:pt idx="49">
                  <c:v>5.5218749999767169E-2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3E-4019-B27B-F63721786BE6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1'!$L$21:$L$976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3E-4019-B27B-F63721786BE6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1'!$M$21:$M$976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3E-4019-B27B-F63721786BE6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1'!$N$21:$N$976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3E-4019-B27B-F63721786BE6}"/>
            </c:ext>
          </c:extLst>
        </c:ser>
        <c:ser>
          <c:idx val="8"/>
          <c:order val="7"/>
          <c:tx>
            <c:strRef>
              <c:f>'Active 1'!$AY$1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1'!$AX$2:$AX$102</c:f>
              <c:numCache>
                <c:formatCode>General</c:formatCode>
                <c:ptCount val="101"/>
                <c:pt idx="0">
                  <c:v>-4000</c:v>
                </c:pt>
                <c:pt idx="1">
                  <c:v>-3600</c:v>
                </c:pt>
                <c:pt idx="2">
                  <c:v>-3200</c:v>
                </c:pt>
                <c:pt idx="3">
                  <c:v>-2800</c:v>
                </c:pt>
                <c:pt idx="4">
                  <c:v>-2400</c:v>
                </c:pt>
                <c:pt idx="5">
                  <c:v>-2000</c:v>
                </c:pt>
                <c:pt idx="6">
                  <c:v>-1600</c:v>
                </c:pt>
                <c:pt idx="7">
                  <c:v>-1200</c:v>
                </c:pt>
                <c:pt idx="8">
                  <c:v>-800</c:v>
                </c:pt>
                <c:pt idx="9">
                  <c:v>-400</c:v>
                </c:pt>
                <c:pt idx="10">
                  <c:v>0</c:v>
                </c:pt>
                <c:pt idx="11">
                  <c:v>400</c:v>
                </c:pt>
                <c:pt idx="12">
                  <c:v>800</c:v>
                </c:pt>
                <c:pt idx="13">
                  <c:v>1200</c:v>
                </c:pt>
                <c:pt idx="14">
                  <c:v>1600</c:v>
                </c:pt>
                <c:pt idx="15">
                  <c:v>2000</c:v>
                </c:pt>
                <c:pt idx="16">
                  <c:v>2400</c:v>
                </c:pt>
                <c:pt idx="17">
                  <c:v>2800</c:v>
                </c:pt>
                <c:pt idx="18">
                  <c:v>3200</c:v>
                </c:pt>
                <c:pt idx="19">
                  <c:v>3600</c:v>
                </c:pt>
                <c:pt idx="20">
                  <c:v>4000</c:v>
                </c:pt>
                <c:pt idx="21">
                  <c:v>4400</c:v>
                </c:pt>
                <c:pt idx="22">
                  <c:v>4800</c:v>
                </c:pt>
                <c:pt idx="23">
                  <c:v>5200</c:v>
                </c:pt>
                <c:pt idx="24">
                  <c:v>5600</c:v>
                </c:pt>
                <c:pt idx="25">
                  <c:v>6000</c:v>
                </c:pt>
                <c:pt idx="26">
                  <c:v>6400</c:v>
                </c:pt>
                <c:pt idx="27">
                  <c:v>6800</c:v>
                </c:pt>
                <c:pt idx="28">
                  <c:v>7200</c:v>
                </c:pt>
                <c:pt idx="29">
                  <c:v>7600</c:v>
                </c:pt>
                <c:pt idx="30">
                  <c:v>8000</c:v>
                </c:pt>
                <c:pt idx="31">
                  <c:v>8400</c:v>
                </c:pt>
                <c:pt idx="32">
                  <c:v>8800</c:v>
                </c:pt>
                <c:pt idx="33">
                  <c:v>9200</c:v>
                </c:pt>
                <c:pt idx="34">
                  <c:v>9600</c:v>
                </c:pt>
                <c:pt idx="35">
                  <c:v>10000</c:v>
                </c:pt>
                <c:pt idx="36">
                  <c:v>10400</c:v>
                </c:pt>
                <c:pt idx="37">
                  <c:v>10800</c:v>
                </c:pt>
                <c:pt idx="38">
                  <c:v>11200</c:v>
                </c:pt>
                <c:pt idx="39">
                  <c:v>11600</c:v>
                </c:pt>
                <c:pt idx="40">
                  <c:v>12000</c:v>
                </c:pt>
                <c:pt idx="41">
                  <c:v>12400</c:v>
                </c:pt>
                <c:pt idx="42">
                  <c:v>12800</c:v>
                </c:pt>
                <c:pt idx="43">
                  <c:v>13200</c:v>
                </c:pt>
                <c:pt idx="44">
                  <c:v>13600</c:v>
                </c:pt>
                <c:pt idx="45">
                  <c:v>14000</c:v>
                </c:pt>
                <c:pt idx="46">
                  <c:v>14400</c:v>
                </c:pt>
                <c:pt idx="47">
                  <c:v>14800</c:v>
                </c:pt>
                <c:pt idx="48">
                  <c:v>15200</c:v>
                </c:pt>
                <c:pt idx="49">
                  <c:v>15600</c:v>
                </c:pt>
                <c:pt idx="50">
                  <c:v>16000</c:v>
                </c:pt>
                <c:pt idx="51">
                  <c:v>16400</c:v>
                </c:pt>
                <c:pt idx="52">
                  <c:v>16800</c:v>
                </c:pt>
                <c:pt idx="53">
                  <c:v>17200</c:v>
                </c:pt>
                <c:pt idx="54">
                  <c:v>17600</c:v>
                </c:pt>
                <c:pt idx="55">
                  <c:v>18000</c:v>
                </c:pt>
                <c:pt idx="56">
                  <c:v>18400</c:v>
                </c:pt>
                <c:pt idx="57">
                  <c:v>18800</c:v>
                </c:pt>
                <c:pt idx="58">
                  <c:v>19200</c:v>
                </c:pt>
                <c:pt idx="59">
                  <c:v>19600</c:v>
                </c:pt>
              </c:numCache>
            </c:numRef>
          </c:xVal>
          <c:yVal>
            <c:numRef>
              <c:f>'Active 1'!$AY$2:$AY$102</c:f>
              <c:numCache>
                <c:formatCode>General</c:formatCode>
                <c:ptCount val="101"/>
                <c:pt idx="0">
                  <c:v>2.0411582137903853E-2</c:v>
                </c:pt>
                <c:pt idx="1">
                  <c:v>1.8873176878087976E-2</c:v>
                </c:pt>
                <c:pt idx="2">
                  <c:v>1.7097125658641691E-2</c:v>
                </c:pt>
                <c:pt idx="3">
                  <c:v>1.5130770281710702E-2</c:v>
                </c:pt>
                <c:pt idx="4">
                  <c:v>1.3023421882672154E-2</c:v>
                </c:pt>
                <c:pt idx="5">
                  <c:v>1.0824669203530379E-2</c:v>
                </c:pt>
                <c:pt idx="6">
                  <c:v>8.5829508789599853E-3</c:v>
                </c:pt>
                <c:pt idx="7">
                  <c:v>6.3444317761882319E-3</c:v>
                </c:pt>
                <c:pt idx="8">
                  <c:v>4.1521846414569203E-3</c:v>
                </c:pt>
                <c:pt idx="9">
                  <c:v>2.0456507204739396E-3</c:v>
                </c:pt>
                <c:pt idx="10">
                  <c:v>6.0336951521230975E-5</c:v>
                </c:pt>
                <c:pt idx="11">
                  <c:v>-1.7722990465779132E-3</c:v>
                </c:pt>
                <c:pt idx="12">
                  <c:v>-3.4248243710594435E-3</c:v>
                </c:pt>
                <c:pt idx="13">
                  <c:v>-4.8737099324397352E-3</c:v>
                </c:pt>
                <c:pt idx="14">
                  <c:v>-6.0991496553221922E-3</c:v>
                </c:pt>
                <c:pt idx="15">
                  <c:v>-7.0848487871473242E-3</c:v>
                </c:pt>
                <c:pt idx="16">
                  <c:v>-7.8178033927774702E-3</c:v>
                </c:pt>
                <c:pt idx="17">
                  <c:v>-8.288087143258108E-3</c:v>
                </c:pt>
                <c:pt idx="18">
                  <c:v>-8.4886566554013779E-3</c:v>
                </c:pt>
                <c:pt idx="19">
                  <c:v>-8.4151828691624922E-3</c:v>
                </c:pt>
                <c:pt idx="20">
                  <c:v>-8.0659131224478011E-3</c:v>
                </c:pt>
                <c:pt idx="21">
                  <c:v>-7.4415665149859447E-3</c:v>
                </c:pt>
                <c:pt idx="22">
                  <c:v>-6.5452636529310312E-3</c:v>
                </c:pt>
                <c:pt idx="23">
                  <c:v>-5.3824907517713155E-3</c:v>
                </c:pt>
                <c:pt idx="24">
                  <c:v>-3.9610971796263904E-3</c:v>
                </c:pt>
                <c:pt idx="25">
                  <c:v>-2.2913246926697332E-3</c:v>
                </c:pt>
                <c:pt idx="26">
                  <c:v>-3.8586570485857341E-4</c:v>
                </c:pt>
                <c:pt idx="27">
                  <c:v>1.7400531953079296E-3</c:v>
                </c:pt>
                <c:pt idx="28">
                  <c:v>4.0685677584039476E-3</c:v>
                </c:pt>
                <c:pt idx="29">
                  <c:v>6.5790598864649014E-3</c:v>
                </c:pt>
                <c:pt idx="30">
                  <c:v>9.2480386363665498E-3</c:v>
                </c:pt>
                <c:pt idx="31">
                  <c:v>1.2049031668378472E-2</c:v>
                </c:pt>
                <c:pt idx="32">
                  <c:v>1.4952504539509956E-2</c:v>
                </c:pt>
                <c:pt idx="33">
                  <c:v>1.7925830102058261E-2</c:v>
                </c:pt>
                <c:pt idx="34">
                  <c:v>2.0933335585046182E-2</c:v>
                </c:pt>
                <c:pt idx="35">
                  <c:v>2.3936460160638665E-2</c:v>
                </c:pt>
                <c:pt idx="36">
                  <c:v>2.6894059980468243E-2</c:v>
                </c:pt>
                <c:pt idx="37">
                  <c:v>2.9762899376229605E-2</c:v>
                </c:pt>
                <c:pt idx="38">
                  <c:v>3.2498364243488995E-2</c:v>
                </c:pt>
                <c:pt idx="39">
                  <c:v>3.5055424357760642E-2</c:v>
                </c:pt>
                <c:pt idx="40">
                  <c:v>3.7389853458407327E-2</c:v>
                </c:pt>
                <c:pt idx="41">
                  <c:v>3.9459688282674522E-2</c:v>
                </c:pt>
                <c:pt idx="42">
                  <c:v>4.1226871248751698E-2</c:v>
                </c:pt>
                <c:pt idx="43">
                  <c:v>4.2658980101828163E-2</c:v>
                </c:pt>
                <c:pt idx="44">
                  <c:v>4.3730908919378517E-2</c:v>
                </c:pt>
                <c:pt idx="45">
                  <c:v>4.4426338404314786E-2</c:v>
                </c:pt>
                <c:pt idx="46">
                  <c:v>4.4738829530745011E-2</c:v>
                </c:pt>
                <c:pt idx="47">
                  <c:v>4.4672400003536714E-2</c:v>
                </c:pt>
                <c:pt idx="48">
                  <c:v>4.4241497283183509E-2</c:v>
                </c:pt>
                <c:pt idx="49">
                  <c:v>4.3470356219684994E-2</c:v>
                </c:pt>
                <c:pt idx="50">
                  <c:v>4.2391808049131285E-2</c:v>
                </c:pt>
                <c:pt idx="51">
                  <c:v>4.1045673211641209E-2</c:v>
                </c:pt>
                <c:pt idx="52">
                  <c:v>3.9476909703073666E-2</c:v>
                </c:pt>
                <c:pt idx="53">
                  <c:v>3.7733696098798161E-2</c:v>
                </c:pt>
                <c:pt idx="54">
                  <c:v>3.5865607350255277E-2</c:v>
                </c:pt>
                <c:pt idx="55">
                  <c:v>3.3922001500288096E-2</c:v>
                </c:pt>
                <c:pt idx="56">
                  <c:v>3.1950688215795282E-2</c:v>
                </c:pt>
                <c:pt idx="57">
                  <c:v>2.9996905525857383E-2</c:v>
                </c:pt>
                <c:pt idx="58">
                  <c:v>2.8102595776488531E-2</c:v>
                </c:pt>
                <c:pt idx="59">
                  <c:v>2.6305948057135903E-2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3E-4019-B27B-F63721786BE6}"/>
            </c:ext>
          </c:extLst>
        </c:ser>
        <c:ser>
          <c:idx val="7"/>
          <c:order val="8"/>
          <c:tx>
            <c:strRef>
              <c:f>'Active 1'!$V$20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1'!$V$21:$V$976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03E-4019-B27B-F63721786BE6}"/>
            </c:ext>
          </c:extLst>
        </c:ser>
        <c:ser>
          <c:idx val="9"/>
          <c:order val="9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1'!$F$21:$F$163</c:f>
              <c:numCache>
                <c:formatCode>General</c:formatCode>
                <c:ptCount val="14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1'!$O$21:$O$163</c:f>
              <c:numCache>
                <c:formatCode>General</c:formatCode>
                <c:ptCount val="143"/>
                <c:pt idx="28">
                  <c:v>3.4844957765272307E-2</c:v>
                </c:pt>
                <c:pt idx="29">
                  <c:v>3.4850595331638437E-2</c:v>
                </c:pt>
                <c:pt idx="30">
                  <c:v>3.4909789778482844E-2</c:v>
                </c:pt>
                <c:pt idx="31">
                  <c:v>3.4921064911215112E-2</c:v>
                </c:pt>
                <c:pt idx="32">
                  <c:v>3.5007507595495826E-2</c:v>
                </c:pt>
                <c:pt idx="33">
                  <c:v>3.5373949409294517E-2</c:v>
                </c:pt>
                <c:pt idx="34">
                  <c:v>3.6458241340380879E-2</c:v>
                </c:pt>
                <c:pt idx="35">
                  <c:v>3.6458241340380879E-2</c:v>
                </c:pt>
                <c:pt idx="36">
                  <c:v>3.6458241340380879E-2</c:v>
                </c:pt>
                <c:pt idx="37">
                  <c:v>3.6458241340380879E-2</c:v>
                </c:pt>
                <c:pt idx="38">
                  <c:v>3.7096225934148325E-2</c:v>
                </c:pt>
                <c:pt idx="39">
                  <c:v>3.7606425690283427E-2</c:v>
                </c:pt>
                <c:pt idx="40">
                  <c:v>3.8462396183541372E-2</c:v>
                </c:pt>
                <c:pt idx="41">
                  <c:v>3.8970716750887757E-2</c:v>
                </c:pt>
                <c:pt idx="42">
                  <c:v>4.1045341173624926E-2</c:v>
                </c:pt>
                <c:pt idx="43">
                  <c:v>4.1045341173624926E-2</c:v>
                </c:pt>
                <c:pt idx="44">
                  <c:v>4.1548024174605167E-2</c:v>
                </c:pt>
                <c:pt idx="45">
                  <c:v>4.2730033922704518E-2</c:v>
                </c:pt>
                <c:pt idx="46">
                  <c:v>4.3033522912081373E-2</c:v>
                </c:pt>
                <c:pt idx="47">
                  <c:v>4.3233656518079117E-2</c:v>
                </c:pt>
                <c:pt idx="48">
                  <c:v>4.4416605860572826E-2</c:v>
                </c:pt>
                <c:pt idx="49">
                  <c:v>5.4213756610518686E-2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03E-4019-B27B-F63721786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13024"/>
        <c:axId val="1"/>
      </c:scatterChart>
      <c:valAx>
        <c:axId val="766513024"/>
        <c:scaling>
          <c:orientation val="minMax"/>
          <c:max val="20000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14823960614387"/>
              <c:y val="0.848741848445414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337278106508875E-2"/>
              <c:y val="0.38095355727592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13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905340974390035"/>
          <c:y val="0.92717351507532142"/>
          <c:w val="0.82692369814719902"/>
          <c:h val="5.60227030444724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658753709199"/>
          <c:y val="0.1458966565349544"/>
          <c:w val="0.8160237388724035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(old4)'!$H$20:$H$20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(old4)'!$H$21:$H$983</c:f>
              <c:numCache>
                <c:formatCode>General</c:formatCode>
                <c:ptCount val="963"/>
                <c:pt idx="0">
                  <c:v>1.2664999958360568E-3</c:v>
                </c:pt>
                <c:pt idx="1">
                  <c:v>1.7094470771553461E-2</c:v>
                </c:pt>
                <c:pt idx="2">
                  <c:v>-1.3058999975328334E-3</c:v>
                </c:pt>
                <c:pt idx="3">
                  <c:v>1.7211824473633897E-2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86-44F6-BBAE-B5BCD690F282}"/>
            </c:ext>
          </c:extLst>
        </c:ser>
        <c:ser>
          <c:idx val="1"/>
          <c:order val="1"/>
          <c:tx>
            <c:strRef>
              <c:f>'A (old4)'!$I$20:$I$20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(old4)'!$I$21:$I$983</c:f>
              <c:numCache>
                <c:formatCode>General</c:formatCode>
                <c:ptCount val="963"/>
                <c:pt idx="5">
                  <c:v>0</c:v>
                </c:pt>
                <c:pt idx="6">
                  <c:v>4.5900000259280205E-5</c:v>
                </c:pt>
                <c:pt idx="20">
                  <c:v>3.6406849998456892E-2</c:v>
                </c:pt>
                <c:pt idx="21">
                  <c:v>3.6321949999546632E-2</c:v>
                </c:pt>
                <c:pt idx="22">
                  <c:v>3.55442368745571E-2</c:v>
                </c:pt>
                <c:pt idx="23">
                  <c:v>3.5310699997353368E-2</c:v>
                </c:pt>
                <c:pt idx="24">
                  <c:v>3.6908899994159583E-2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86-44F6-BBAE-B5BCD690F282}"/>
            </c:ext>
          </c:extLst>
        </c:ser>
        <c:ser>
          <c:idx val="3"/>
          <c:order val="2"/>
          <c:tx>
            <c:strRef>
              <c:f>'A (old4)'!$J$20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(old4)'!$J$21:$J$983</c:f>
              <c:numCache>
                <c:formatCode>General</c:formatCode>
                <c:ptCount val="963"/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86-44F6-BBAE-B5BCD690F282}"/>
            </c:ext>
          </c:extLst>
        </c:ser>
        <c:ser>
          <c:idx val="4"/>
          <c:order val="3"/>
          <c:tx>
            <c:strRef>
              <c:f>'A (old4)'!$K$20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(old4)'!$K$21:$K$983</c:f>
              <c:numCache>
                <c:formatCode>General</c:formatCode>
                <c:ptCount val="963"/>
                <c:pt idx="9">
                  <c:v>1.235735000227578E-2</c:v>
                </c:pt>
                <c:pt idx="15">
                  <c:v>2.7872500002558809E-2</c:v>
                </c:pt>
                <c:pt idx="16">
                  <c:v>2.8012149996357039E-2</c:v>
                </c:pt>
                <c:pt idx="17">
                  <c:v>2.6585799998429138E-2</c:v>
                </c:pt>
                <c:pt idx="18">
                  <c:v>2.9342800000449643E-2</c:v>
                </c:pt>
                <c:pt idx="19">
                  <c:v>2.8452250000555068E-2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86-44F6-BBAE-B5BCD690F282}"/>
            </c:ext>
          </c:extLst>
        </c:ser>
        <c:ser>
          <c:idx val="2"/>
          <c:order val="4"/>
          <c:tx>
            <c:strRef>
              <c:f>'A (old4)'!$L$20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86-44F6-BBAE-B5BCD690F282}"/>
            </c:ext>
          </c:extLst>
        </c:ser>
        <c:ser>
          <c:idx val="5"/>
          <c:order val="5"/>
          <c:tx>
            <c:strRef>
              <c:f>'A (old4)'!$M$20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86-44F6-BBAE-B5BCD690F282}"/>
            </c:ext>
          </c:extLst>
        </c:ser>
        <c:ser>
          <c:idx val="6"/>
          <c:order val="6"/>
          <c:tx>
            <c:strRef>
              <c:f>'A (old4)'!$N$20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86-44F6-BBAE-B5BCD690F282}"/>
            </c:ext>
          </c:extLst>
        </c:ser>
        <c:ser>
          <c:idx val="7"/>
          <c:order val="7"/>
          <c:tx>
            <c:strRef>
              <c:f>'A (old4)'!$O$20</c:f>
              <c:strCache>
                <c:ptCount val="1"/>
                <c:pt idx="0">
                  <c:v>Linear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(old4)'!$O$21:$O$983</c:f>
              <c:numCache>
                <c:formatCode>General</c:formatCode>
                <c:ptCount val="963"/>
                <c:pt idx="6">
                  <c:v>-1.78709400379886E-3</c:v>
                </c:pt>
                <c:pt idx="7">
                  <c:v>5.8007148341970294E-3</c:v>
                </c:pt>
                <c:pt idx="8">
                  <c:v>6.4838616106082381E-3</c:v>
                </c:pt>
                <c:pt idx="9">
                  <c:v>1.2632182598309089E-2</c:v>
                </c:pt>
                <c:pt idx="10">
                  <c:v>1.4259884356390889E-2</c:v>
                </c:pt>
                <c:pt idx="11">
                  <c:v>1.5403109574058625E-2</c:v>
                </c:pt>
                <c:pt idx="12">
                  <c:v>1.5403109574058625E-2</c:v>
                </c:pt>
                <c:pt idx="13">
                  <c:v>2.0990274281135986E-2</c:v>
                </c:pt>
                <c:pt idx="14">
                  <c:v>2.1812838767018859E-2</c:v>
                </c:pt>
                <c:pt idx="15">
                  <c:v>2.6779594666947272E-2</c:v>
                </c:pt>
                <c:pt idx="16">
                  <c:v>2.6880672506314242E-2</c:v>
                </c:pt>
                <c:pt idx="17">
                  <c:v>2.7121168055152876E-2</c:v>
                </c:pt>
                <c:pt idx="18">
                  <c:v>2.858505400460546E-2</c:v>
                </c:pt>
                <c:pt idx="19">
                  <c:v>2.8644306531130918E-2</c:v>
                </c:pt>
                <c:pt idx="20">
                  <c:v>3.5182997105352463E-2</c:v>
                </c:pt>
                <c:pt idx="21">
                  <c:v>3.5203909761773212E-2</c:v>
                </c:pt>
                <c:pt idx="22">
                  <c:v>3.5423492654191098E-2</c:v>
                </c:pt>
                <c:pt idx="23">
                  <c:v>3.546531796703261E-2</c:v>
                </c:pt>
                <c:pt idx="24">
                  <c:v>3.5785978698817451E-2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86-44F6-BBAE-B5BCD690F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96952"/>
        <c:axId val="1"/>
      </c:scatterChart>
      <c:valAx>
        <c:axId val="766496952"/>
        <c:scaling>
          <c:orientation val="minMax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67359050445106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96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13946587537092"/>
          <c:y val="0.92097264437689974"/>
          <c:w val="0.9228486646884273"/>
          <c:h val="0.981762917933130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658753709199"/>
          <c:y val="0.14769252958613219"/>
          <c:w val="0.81602373887240354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(old4)'!$H$20:$H$20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(old4)'!$H$21:$H$983</c:f>
              <c:numCache>
                <c:formatCode>General</c:formatCode>
                <c:ptCount val="963"/>
                <c:pt idx="0">
                  <c:v>1.2664999958360568E-3</c:v>
                </c:pt>
                <c:pt idx="1">
                  <c:v>1.7094470771553461E-2</c:v>
                </c:pt>
                <c:pt idx="2">
                  <c:v>-1.3058999975328334E-3</c:v>
                </c:pt>
                <c:pt idx="3">
                  <c:v>1.7211824473633897E-2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47-48B9-85AA-0F348126022E}"/>
            </c:ext>
          </c:extLst>
        </c:ser>
        <c:ser>
          <c:idx val="1"/>
          <c:order val="1"/>
          <c:tx>
            <c:strRef>
              <c:f>'A (old4)'!$I$20:$I$20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(old4)'!$I$21:$I$983</c:f>
              <c:numCache>
                <c:formatCode>General</c:formatCode>
                <c:ptCount val="963"/>
                <c:pt idx="5">
                  <c:v>0</c:v>
                </c:pt>
                <c:pt idx="6">
                  <c:v>4.5900000259280205E-5</c:v>
                </c:pt>
                <c:pt idx="20">
                  <c:v>3.6406849998456892E-2</c:v>
                </c:pt>
                <c:pt idx="21">
                  <c:v>3.6321949999546632E-2</c:v>
                </c:pt>
                <c:pt idx="22">
                  <c:v>3.55442368745571E-2</c:v>
                </c:pt>
                <c:pt idx="23">
                  <c:v>3.5310699997353368E-2</c:v>
                </c:pt>
                <c:pt idx="24">
                  <c:v>3.6908899994159583E-2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47-48B9-85AA-0F348126022E}"/>
            </c:ext>
          </c:extLst>
        </c:ser>
        <c:ser>
          <c:idx val="3"/>
          <c:order val="2"/>
          <c:tx>
            <c:strRef>
              <c:f>'A (old4)'!$J$20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(old4)'!$J$21:$J$983</c:f>
              <c:numCache>
                <c:formatCode>General</c:formatCode>
                <c:ptCount val="963"/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47-48B9-85AA-0F348126022E}"/>
            </c:ext>
          </c:extLst>
        </c:ser>
        <c:ser>
          <c:idx val="4"/>
          <c:order val="3"/>
          <c:tx>
            <c:strRef>
              <c:f>'A (old4)'!$K$20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(old4)'!$K$21:$K$983</c:f>
              <c:numCache>
                <c:formatCode>General</c:formatCode>
                <c:ptCount val="963"/>
                <c:pt idx="9">
                  <c:v>1.235735000227578E-2</c:v>
                </c:pt>
                <c:pt idx="15">
                  <c:v>2.7872500002558809E-2</c:v>
                </c:pt>
                <c:pt idx="16">
                  <c:v>2.8012149996357039E-2</c:v>
                </c:pt>
                <c:pt idx="17">
                  <c:v>2.6585799998429138E-2</c:v>
                </c:pt>
                <c:pt idx="18">
                  <c:v>2.9342800000449643E-2</c:v>
                </c:pt>
                <c:pt idx="19">
                  <c:v>2.8452250000555068E-2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47-48B9-85AA-0F348126022E}"/>
            </c:ext>
          </c:extLst>
        </c:ser>
        <c:ser>
          <c:idx val="2"/>
          <c:order val="4"/>
          <c:tx>
            <c:strRef>
              <c:f>'A (old4)'!$L$20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47-48B9-85AA-0F348126022E}"/>
            </c:ext>
          </c:extLst>
        </c:ser>
        <c:ser>
          <c:idx val="5"/>
          <c:order val="5"/>
          <c:tx>
            <c:strRef>
              <c:f>'A (old4)'!$M$20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47-48B9-85AA-0F348126022E}"/>
            </c:ext>
          </c:extLst>
        </c:ser>
        <c:ser>
          <c:idx val="6"/>
          <c:order val="6"/>
          <c:tx>
            <c:strRef>
              <c:f>'A (old4)'!$N$20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47-48B9-85AA-0F348126022E}"/>
            </c:ext>
          </c:extLst>
        </c:ser>
        <c:ser>
          <c:idx val="7"/>
          <c:order val="7"/>
          <c:tx>
            <c:strRef>
              <c:f>'A (old4)'!$O$20</c:f>
              <c:strCache>
                <c:ptCount val="1"/>
                <c:pt idx="0">
                  <c:v>Linear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(old4)'!$O$21:$O$983</c:f>
              <c:numCache>
                <c:formatCode>General</c:formatCode>
                <c:ptCount val="963"/>
                <c:pt idx="6">
                  <c:v>-1.78709400379886E-3</c:v>
                </c:pt>
                <c:pt idx="7">
                  <c:v>5.8007148341970294E-3</c:v>
                </c:pt>
                <c:pt idx="8">
                  <c:v>6.4838616106082381E-3</c:v>
                </c:pt>
                <c:pt idx="9">
                  <c:v>1.2632182598309089E-2</c:v>
                </c:pt>
                <c:pt idx="10">
                  <c:v>1.4259884356390889E-2</c:v>
                </c:pt>
                <c:pt idx="11">
                  <c:v>1.5403109574058625E-2</c:v>
                </c:pt>
                <c:pt idx="12">
                  <c:v>1.5403109574058625E-2</c:v>
                </c:pt>
                <c:pt idx="13">
                  <c:v>2.0990274281135986E-2</c:v>
                </c:pt>
                <c:pt idx="14">
                  <c:v>2.1812838767018859E-2</c:v>
                </c:pt>
                <c:pt idx="15">
                  <c:v>2.6779594666947272E-2</c:v>
                </c:pt>
                <c:pt idx="16">
                  <c:v>2.6880672506314242E-2</c:v>
                </c:pt>
                <c:pt idx="17">
                  <c:v>2.7121168055152876E-2</c:v>
                </c:pt>
                <c:pt idx="18">
                  <c:v>2.858505400460546E-2</c:v>
                </c:pt>
                <c:pt idx="19">
                  <c:v>2.8644306531130918E-2</c:v>
                </c:pt>
                <c:pt idx="20">
                  <c:v>3.5182997105352463E-2</c:v>
                </c:pt>
                <c:pt idx="21">
                  <c:v>3.5203909761773212E-2</c:v>
                </c:pt>
                <c:pt idx="22">
                  <c:v>3.5423492654191098E-2</c:v>
                </c:pt>
                <c:pt idx="23">
                  <c:v>3.546531796703261E-2</c:v>
                </c:pt>
                <c:pt idx="24">
                  <c:v>3.5785978698817451E-2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47-48B9-85AA-0F3481260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01216"/>
        <c:axId val="1"/>
      </c:scatterChart>
      <c:valAx>
        <c:axId val="76650121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67359050445106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01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13946587537092"/>
          <c:y val="0.92000129214617399"/>
          <c:w val="0.9228486646884273"/>
          <c:h val="0.981539753684635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Eclipse Timing (O-C) Diagram</a:t>
            </a:r>
          </a:p>
        </c:rich>
      </c:tx>
      <c:layout>
        <c:manualLayout>
          <c:xMode val="edge"/>
          <c:yMode val="edge"/>
          <c:x val="0.22797963726036835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2372764148795"/>
          <c:y val="0.13650835971093661"/>
          <c:w val="0.81347287462366857"/>
          <c:h val="0.6317479902901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(old4)'!$H$20:$H$20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(old4)'!$H$21:$H$983</c:f>
              <c:numCache>
                <c:formatCode>General</c:formatCode>
                <c:ptCount val="963"/>
                <c:pt idx="0">
                  <c:v>1.2664999958360568E-3</c:v>
                </c:pt>
                <c:pt idx="1">
                  <c:v>1.7094470771553461E-2</c:v>
                </c:pt>
                <c:pt idx="2">
                  <c:v>-1.3058999975328334E-3</c:v>
                </c:pt>
                <c:pt idx="3">
                  <c:v>1.7211824473633897E-2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D7-4DDB-A0E5-CAF3B5CC367F}"/>
            </c:ext>
          </c:extLst>
        </c:ser>
        <c:ser>
          <c:idx val="1"/>
          <c:order val="1"/>
          <c:tx>
            <c:strRef>
              <c:f>'A (old4)'!$I$20:$I$20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(old4)'!$I$21:$I$983</c:f>
              <c:numCache>
                <c:formatCode>General</c:formatCode>
                <c:ptCount val="963"/>
                <c:pt idx="5">
                  <c:v>0</c:v>
                </c:pt>
                <c:pt idx="6">
                  <c:v>4.5900000259280205E-5</c:v>
                </c:pt>
                <c:pt idx="20">
                  <c:v>3.6406849998456892E-2</c:v>
                </c:pt>
                <c:pt idx="21">
                  <c:v>3.6321949999546632E-2</c:v>
                </c:pt>
                <c:pt idx="22">
                  <c:v>3.55442368745571E-2</c:v>
                </c:pt>
                <c:pt idx="23">
                  <c:v>3.5310699997353368E-2</c:v>
                </c:pt>
                <c:pt idx="24">
                  <c:v>3.6908899994159583E-2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D7-4DDB-A0E5-CAF3B5CC367F}"/>
            </c:ext>
          </c:extLst>
        </c:ser>
        <c:ser>
          <c:idx val="3"/>
          <c:order val="2"/>
          <c:tx>
            <c:strRef>
              <c:f>'A (old4)'!$J$20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(old4)'!$J$21:$J$983</c:f>
              <c:numCache>
                <c:formatCode>General</c:formatCode>
                <c:ptCount val="963"/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D7-4DDB-A0E5-CAF3B5CC367F}"/>
            </c:ext>
          </c:extLst>
        </c:ser>
        <c:ser>
          <c:idx val="4"/>
          <c:order val="3"/>
          <c:tx>
            <c:strRef>
              <c:f>'A (old4)'!$K$20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(old4)'!$K$21:$K$983</c:f>
              <c:numCache>
                <c:formatCode>General</c:formatCode>
                <c:ptCount val="963"/>
                <c:pt idx="9">
                  <c:v>1.235735000227578E-2</c:v>
                </c:pt>
                <c:pt idx="15">
                  <c:v>2.7872500002558809E-2</c:v>
                </c:pt>
                <c:pt idx="16">
                  <c:v>2.8012149996357039E-2</c:v>
                </c:pt>
                <c:pt idx="17">
                  <c:v>2.6585799998429138E-2</c:v>
                </c:pt>
                <c:pt idx="18">
                  <c:v>2.9342800000449643E-2</c:v>
                </c:pt>
                <c:pt idx="19">
                  <c:v>2.8452250000555068E-2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D7-4DDB-A0E5-CAF3B5CC367F}"/>
            </c:ext>
          </c:extLst>
        </c:ser>
        <c:ser>
          <c:idx val="6"/>
          <c:order val="4"/>
          <c:tx>
            <c:strRef>
              <c:f>'A (old4)'!$N$20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D7-4DDB-A0E5-CAF3B5CC367F}"/>
            </c:ext>
          </c:extLst>
        </c:ser>
        <c:ser>
          <c:idx val="7"/>
          <c:order val="5"/>
          <c:tx>
            <c:strRef>
              <c:f>'A (old4)'!$O$20</c:f>
              <c:strCache>
                <c:ptCount val="1"/>
                <c:pt idx="0">
                  <c:v>Linear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(old4)'!$O$21:$O$983</c:f>
              <c:numCache>
                <c:formatCode>General</c:formatCode>
                <c:ptCount val="963"/>
                <c:pt idx="6">
                  <c:v>-1.78709400379886E-3</c:v>
                </c:pt>
                <c:pt idx="7">
                  <c:v>5.8007148341970294E-3</c:v>
                </c:pt>
                <c:pt idx="8">
                  <c:v>6.4838616106082381E-3</c:v>
                </c:pt>
                <c:pt idx="9">
                  <c:v>1.2632182598309089E-2</c:v>
                </c:pt>
                <c:pt idx="10">
                  <c:v>1.4259884356390889E-2</c:v>
                </c:pt>
                <c:pt idx="11">
                  <c:v>1.5403109574058625E-2</c:v>
                </c:pt>
                <c:pt idx="12">
                  <c:v>1.5403109574058625E-2</c:v>
                </c:pt>
                <c:pt idx="13">
                  <c:v>2.0990274281135986E-2</c:v>
                </c:pt>
                <c:pt idx="14">
                  <c:v>2.1812838767018859E-2</c:v>
                </c:pt>
                <c:pt idx="15">
                  <c:v>2.6779594666947272E-2</c:v>
                </c:pt>
                <c:pt idx="16">
                  <c:v>2.6880672506314242E-2</c:v>
                </c:pt>
                <c:pt idx="17">
                  <c:v>2.7121168055152876E-2</c:v>
                </c:pt>
                <c:pt idx="18">
                  <c:v>2.858505400460546E-2</c:v>
                </c:pt>
                <c:pt idx="19">
                  <c:v>2.8644306531130918E-2</c:v>
                </c:pt>
                <c:pt idx="20">
                  <c:v>3.5182997105352463E-2</c:v>
                </c:pt>
                <c:pt idx="21">
                  <c:v>3.5203909761773212E-2</c:v>
                </c:pt>
                <c:pt idx="22">
                  <c:v>3.5423492654191098E-2</c:v>
                </c:pt>
                <c:pt idx="23">
                  <c:v>3.546531796703261E-2</c:v>
                </c:pt>
                <c:pt idx="24">
                  <c:v>3.5785978698817451E-2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D7-4DDB-A0E5-CAF3B5CC3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97936"/>
        <c:axId val="1"/>
      </c:scatterChart>
      <c:valAx>
        <c:axId val="766497936"/>
        <c:scaling>
          <c:orientation val="minMax"/>
          <c:min val="-4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8255758185667199"/>
              <c:y val="0.8730185393492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8.6355785837651123E-3"/>
              <c:y val="0.30793750781152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97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4.4905008635578586E-2"/>
          <c:y val="0.89524076157147026"/>
          <c:w val="0.81692700329557244"/>
          <c:h val="0.9650823647044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20197044334975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2315285747101277"/>
          <c:w val="0.82492581602373882"/>
          <c:h val="0.697045173285932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2'!$H$21:$H$976</c:f>
              <c:numCache>
                <c:formatCode>General</c:formatCode>
                <c:ptCount val="956"/>
                <c:pt idx="0">
                  <c:v>1.2664999958360568E-3</c:v>
                </c:pt>
                <c:pt idx="1">
                  <c:v>1.7094470771553461E-2</c:v>
                </c:pt>
                <c:pt idx="2">
                  <c:v>-1.3058999975328334E-3</c:v>
                </c:pt>
                <c:pt idx="3">
                  <c:v>1.7211824473633897E-2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F9-462E-B963-0DD0271A66DC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2'!$I$21:$I$976</c:f>
              <c:numCache>
                <c:formatCode>General</c:formatCode>
                <c:ptCount val="956"/>
                <c:pt idx="5">
                  <c:v>0</c:v>
                </c:pt>
                <c:pt idx="6">
                  <c:v>4.5900000259280205E-5</c:v>
                </c:pt>
                <c:pt idx="28">
                  <c:v>3.6406849998456892E-2</c:v>
                </c:pt>
                <c:pt idx="29">
                  <c:v>3.6321949999546632E-2</c:v>
                </c:pt>
                <c:pt idx="30">
                  <c:v>3.55442368745571E-2</c:v>
                </c:pt>
                <c:pt idx="31">
                  <c:v>3.5310699997353368E-2</c:v>
                </c:pt>
                <c:pt idx="32">
                  <c:v>3.6908899994159583E-2</c:v>
                </c:pt>
                <c:pt idx="39">
                  <c:v>4.2969999994966201E-2</c:v>
                </c:pt>
                <c:pt idx="42">
                  <c:v>4.0381000006163958E-2</c:v>
                </c:pt>
                <c:pt idx="43">
                  <c:v>4.0381000006163958E-2</c:v>
                </c:pt>
                <c:pt idx="44">
                  <c:v>4.4750749999366235E-2</c:v>
                </c:pt>
                <c:pt idx="45">
                  <c:v>4.3260049998934846E-2</c:v>
                </c:pt>
                <c:pt idx="46">
                  <c:v>4.3229599999904167E-2</c:v>
                </c:pt>
                <c:pt idx="47">
                  <c:v>4.2805650002264883E-2</c:v>
                </c:pt>
                <c:pt idx="48">
                  <c:v>3.9910799998324364E-2</c:v>
                </c:pt>
                <c:pt idx="49">
                  <c:v>5.5218749999767169E-2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F9-462E-B963-0DD0271A66DC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2'!$J$21:$J$976</c:f>
              <c:numCache>
                <c:formatCode>General</c:formatCode>
                <c:ptCount val="956"/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  <c:pt idx="15">
                  <c:v>2.4686999997356907E-2</c:v>
                </c:pt>
                <c:pt idx="16">
                  <c:v>2.6605749997543171E-2</c:v>
                </c:pt>
                <c:pt idx="19">
                  <c:v>2.8602149999642279E-2</c:v>
                </c:pt>
                <c:pt idx="22">
                  <c:v>2.7295799998682924E-2</c:v>
                </c:pt>
                <c:pt idx="26">
                  <c:v>3.3716300000378396E-2</c:v>
                </c:pt>
                <c:pt idx="27">
                  <c:v>3.4936349999043159E-2</c:v>
                </c:pt>
                <c:pt idx="33">
                  <c:v>3.6690399996587075E-2</c:v>
                </c:pt>
                <c:pt idx="34">
                  <c:v>3.7361299997428432E-2</c:v>
                </c:pt>
                <c:pt idx="35">
                  <c:v>3.8391299996874295E-2</c:v>
                </c:pt>
                <c:pt idx="36">
                  <c:v>3.9281299999856856E-2</c:v>
                </c:pt>
                <c:pt idx="37">
                  <c:v>4.0311299999302719E-2</c:v>
                </c:pt>
                <c:pt idx="38">
                  <c:v>4.2493449996982235E-2</c:v>
                </c:pt>
                <c:pt idx="40">
                  <c:v>4.2079350001586135E-2</c:v>
                </c:pt>
                <c:pt idx="41">
                  <c:v>4.5084199999109842E-2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F9-462E-B963-0DD0271A66DC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2'!$K$21:$K$976</c:f>
              <c:numCache>
                <c:formatCode>General</c:formatCode>
                <c:ptCount val="956"/>
                <c:pt idx="9">
                  <c:v>1.235735000227578E-2</c:v>
                </c:pt>
                <c:pt idx="17">
                  <c:v>2.7872500002558809E-2</c:v>
                </c:pt>
                <c:pt idx="18">
                  <c:v>2.8012149996357039E-2</c:v>
                </c:pt>
                <c:pt idx="20">
                  <c:v>2.6817849997314624E-2</c:v>
                </c:pt>
                <c:pt idx="21">
                  <c:v>2.6585799998429138E-2</c:v>
                </c:pt>
                <c:pt idx="24">
                  <c:v>2.9342800000449643E-2</c:v>
                </c:pt>
                <c:pt idx="25">
                  <c:v>2.8452250000555068E-2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F9-462E-B963-0DD0271A66DC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2'!$L$21:$L$976</c:f>
              <c:numCache>
                <c:formatCode>General</c:formatCode>
                <c:ptCount val="956"/>
                <c:pt idx="23">
                  <c:v>2.7948200004175305E-2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F9-462E-B963-0DD0271A66DC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2'!$M$21:$M$976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F9-462E-B963-0DD0271A66DC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2'!$N$21:$N$976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F9-462E-B963-0DD0271A66DC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2'!$O$21:$O$976</c:f>
              <c:numCache>
                <c:formatCode>General</c:formatCode>
                <c:ptCount val="956"/>
                <c:pt idx="6">
                  <c:v>2.231537358102027E-2</c:v>
                </c:pt>
                <c:pt idx="7">
                  <c:v>2.4788335248053194E-2</c:v>
                </c:pt>
                <c:pt idx="8">
                  <c:v>2.5010981314538473E-2</c:v>
                </c:pt>
                <c:pt idx="9">
                  <c:v>2.7014795912905988E-2</c:v>
                </c:pt>
                <c:pt idx="10">
                  <c:v>2.7545284244786729E-2</c:v>
                </c:pt>
                <c:pt idx="11">
                  <c:v>2.7917875621353932E-2</c:v>
                </c:pt>
                <c:pt idx="12">
                  <c:v>2.7917875621353932E-2</c:v>
                </c:pt>
                <c:pt idx="13">
                  <c:v>2.9738802379394254E-2</c:v>
                </c:pt>
                <c:pt idx="14">
                  <c:v>3.0006886418631629E-2</c:v>
                </c:pt>
                <c:pt idx="15">
                  <c:v>3.1364345854600552E-2</c:v>
                </c:pt>
                <c:pt idx="16">
                  <c:v>3.1449542053510735E-2</c:v>
                </c:pt>
                <c:pt idx="17">
                  <c:v>3.1625614197925117E-2</c:v>
                </c:pt>
                <c:pt idx="18">
                  <c:v>3.1658556728170389E-2</c:v>
                </c:pt>
                <c:pt idx="19">
                  <c:v>3.1658556728170389E-2</c:v>
                </c:pt>
                <c:pt idx="20">
                  <c:v>3.1706266599560093E-2</c:v>
                </c:pt>
                <c:pt idx="21">
                  <c:v>3.1736937231167758E-2</c:v>
                </c:pt>
                <c:pt idx="22">
                  <c:v>3.1736937231167758E-2</c:v>
                </c:pt>
                <c:pt idx="23">
                  <c:v>3.1900513933075303E-2</c:v>
                </c:pt>
                <c:pt idx="24">
                  <c:v>3.2214035945064778E-2</c:v>
                </c:pt>
                <c:pt idx="25">
                  <c:v>3.2233347083484423E-2</c:v>
                </c:pt>
                <c:pt idx="26">
                  <c:v>3.3702129552695984E-2</c:v>
                </c:pt>
                <c:pt idx="27">
                  <c:v>3.3989524730353007E-2</c:v>
                </c:pt>
                <c:pt idx="28">
                  <c:v>3.4364388005557814E-2</c:v>
                </c:pt>
                <c:pt idx="29">
                  <c:v>3.4371203701470628E-2</c:v>
                </c:pt>
                <c:pt idx="30">
                  <c:v>3.4442768508555183E-2</c:v>
                </c:pt>
                <c:pt idx="31">
                  <c:v>3.445639990038081E-2</c:v>
                </c:pt>
                <c:pt idx="32">
                  <c:v>3.4560907237710631E-2</c:v>
                </c:pt>
                <c:pt idx="33">
                  <c:v>3.5003927472043589E-2</c:v>
                </c:pt>
                <c:pt idx="34">
                  <c:v>3.6314812985941608E-2</c:v>
                </c:pt>
                <c:pt idx="35">
                  <c:v>3.6314812985941608E-2</c:v>
                </c:pt>
                <c:pt idx="36">
                  <c:v>3.6314812985941608E-2</c:v>
                </c:pt>
                <c:pt idx="37">
                  <c:v>3.6314812985941608E-2</c:v>
                </c:pt>
                <c:pt idx="38">
                  <c:v>3.7086122573408473E-2</c:v>
                </c:pt>
                <c:pt idx="39">
                  <c:v>3.7702943053518199E-2</c:v>
                </c:pt>
                <c:pt idx="40">
                  <c:v>3.8737792882947222E-2</c:v>
                </c:pt>
                <c:pt idx="41">
                  <c:v>3.9352341464419349E-2</c:v>
                </c:pt>
                <c:pt idx="42">
                  <c:v>4.1860517560335153E-2</c:v>
                </c:pt>
                <c:pt idx="43">
                  <c:v>4.1860517560335153E-2</c:v>
                </c:pt>
                <c:pt idx="44">
                  <c:v>4.2468250445894459E-2</c:v>
                </c:pt>
                <c:pt idx="45">
                  <c:v>4.389727468894794E-2</c:v>
                </c:pt>
                <c:pt idx="46">
                  <c:v>4.4264186318921123E-2</c:v>
                </c:pt>
                <c:pt idx="47">
                  <c:v>4.450614352382605E-2</c:v>
                </c:pt>
                <c:pt idx="48">
                  <c:v>4.5936303716198321E-2</c:v>
                </c:pt>
                <c:pt idx="49">
                  <c:v>5.7780847263351434E-2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F9-462E-B963-0DD0271A66DC}"/>
            </c:ext>
          </c:extLst>
        </c:ser>
        <c:ser>
          <c:idx val="8"/>
          <c:order val="8"/>
          <c:tx>
            <c:strRef>
              <c:f>'Active 2'!$W$1</c:f>
              <c:strCache>
                <c:ptCount val="1"/>
                <c:pt idx="0">
                  <c:v>Sine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2'!$V$2:$V$23</c:f>
              <c:numCache>
                <c:formatCode>General</c:formatCode>
                <c:ptCount val="22"/>
                <c:pt idx="0">
                  <c:v>-2000</c:v>
                </c:pt>
                <c:pt idx="1">
                  <c:v>-1000</c:v>
                </c:pt>
                <c:pt idx="2">
                  <c:v>0</c:v>
                </c:pt>
                <c:pt idx="3">
                  <c:v>1000</c:v>
                </c:pt>
                <c:pt idx="4">
                  <c:v>2000</c:v>
                </c:pt>
                <c:pt idx="5">
                  <c:v>3000</c:v>
                </c:pt>
                <c:pt idx="6">
                  <c:v>4000</c:v>
                </c:pt>
                <c:pt idx="7">
                  <c:v>5000</c:v>
                </c:pt>
                <c:pt idx="8">
                  <c:v>6000</c:v>
                </c:pt>
                <c:pt idx="9">
                  <c:v>7000</c:v>
                </c:pt>
                <c:pt idx="10">
                  <c:v>8000</c:v>
                </c:pt>
                <c:pt idx="11">
                  <c:v>9000</c:v>
                </c:pt>
                <c:pt idx="12">
                  <c:v>10000</c:v>
                </c:pt>
                <c:pt idx="13">
                  <c:v>11000</c:v>
                </c:pt>
                <c:pt idx="14">
                  <c:v>12000</c:v>
                </c:pt>
                <c:pt idx="15">
                  <c:v>13000</c:v>
                </c:pt>
                <c:pt idx="16">
                  <c:v>14000</c:v>
                </c:pt>
                <c:pt idx="17">
                  <c:v>15000</c:v>
                </c:pt>
                <c:pt idx="18">
                  <c:v>16000</c:v>
                </c:pt>
                <c:pt idx="19">
                  <c:v>17000</c:v>
                </c:pt>
                <c:pt idx="20">
                  <c:v>18000</c:v>
                </c:pt>
              </c:numCache>
            </c:numRef>
          </c:xVal>
          <c:yVal>
            <c:numRef>
              <c:f>'Active 2'!$W$2:$W$23</c:f>
              <c:numCache>
                <c:formatCode>General</c:formatCode>
                <c:ptCount val="22"/>
                <c:pt idx="0">
                  <c:v>1.3481289788113183E-2</c:v>
                </c:pt>
                <c:pt idx="1">
                  <c:v>6.3806932974020403E-3</c:v>
                </c:pt>
                <c:pt idx="2">
                  <c:v>3.2542754999606918E-4</c:v>
                </c:pt>
                <c:pt idx="3">
                  <c:v>-4.3735217566441137E-3</c:v>
                </c:pt>
                <c:pt idx="4">
                  <c:v>-7.4781795156489972E-3</c:v>
                </c:pt>
                <c:pt idx="5">
                  <c:v>-8.8363914241801796E-3</c:v>
                </c:pt>
                <c:pt idx="6">
                  <c:v>-8.3900144581436631E-3</c:v>
                </c:pt>
                <c:pt idx="7">
                  <c:v>-6.1780467144598485E-3</c:v>
                </c:pt>
                <c:pt idx="8">
                  <c:v>-2.3345281413042485E-3</c:v>
                </c:pt>
                <c:pt idx="9">
                  <c:v>2.9186748398713075E-3</c:v>
                </c:pt>
                <c:pt idx="10">
                  <c:v>9.2838124163332706E-3</c:v>
                </c:pt>
                <c:pt idx="11">
                  <c:v>1.6403279273298162E-2</c:v>
                </c:pt>
                <c:pt idx="12">
                  <c:v>2.3878864508219792E-2</c:v>
                </c:pt>
                <c:pt idx="13">
                  <c:v>3.1293187346158172E-2</c:v>
                </c:pt>
                <c:pt idx="14">
                  <c:v>3.8232164770462193E-2</c:v>
                </c:pt>
                <c:pt idx="15">
                  <c:v>4.4307301634937138E-2</c:v>
                </c:pt>
                <c:pt idx="16">
                  <c:v>4.9176603379500756E-2</c:v>
                </c:pt>
                <c:pt idx="17">
                  <c:v>5.2562985616663303E-2</c:v>
                </c:pt>
                <c:pt idx="18">
                  <c:v>5.4269189599751799E-2</c:v>
                </c:pt>
                <c:pt idx="19">
                  <c:v>5.4188400672381593E-2</c:v>
                </c:pt>
                <c:pt idx="20">
                  <c:v>5.2309998107440872E-2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BF9-462E-B963-0DD0271A6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09416"/>
        <c:axId val="1"/>
      </c:scatterChart>
      <c:valAx>
        <c:axId val="76650941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64533054057897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96552241314663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09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88427299703263"/>
          <c:y val="0.93596162548646933"/>
          <c:w val="0.81157270029673589"/>
          <c:h val="4.92610837438424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723926380368099"/>
          <c:w val="0.82492581602373882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2'!$H$21:$H$976</c:f>
              <c:numCache>
                <c:formatCode>General</c:formatCode>
                <c:ptCount val="956"/>
                <c:pt idx="0">
                  <c:v>1.2664999958360568E-3</c:v>
                </c:pt>
                <c:pt idx="1">
                  <c:v>1.7094470771553461E-2</c:v>
                </c:pt>
                <c:pt idx="2">
                  <c:v>-1.3058999975328334E-3</c:v>
                </c:pt>
                <c:pt idx="3">
                  <c:v>1.7211824473633897E-2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BF-41CD-82C7-2DE5EB099023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2'!$I$21:$I$976</c:f>
              <c:numCache>
                <c:formatCode>General</c:formatCode>
                <c:ptCount val="956"/>
                <c:pt idx="5">
                  <c:v>0</c:v>
                </c:pt>
                <c:pt idx="6">
                  <c:v>4.5900000259280205E-5</c:v>
                </c:pt>
                <c:pt idx="28">
                  <c:v>3.6406849998456892E-2</c:v>
                </c:pt>
                <c:pt idx="29">
                  <c:v>3.6321949999546632E-2</c:v>
                </c:pt>
                <c:pt idx="30">
                  <c:v>3.55442368745571E-2</c:v>
                </c:pt>
                <c:pt idx="31">
                  <c:v>3.5310699997353368E-2</c:v>
                </c:pt>
                <c:pt idx="32">
                  <c:v>3.6908899994159583E-2</c:v>
                </c:pt>
                <c:pt idx="39">
                  <c:v>4.2969999994966201E-2</c:v>
                </c:pt>
                <c:pt idx="42">
                  <c:v>4.0381000006163958E-2</c:v>
                </c:pt>
                <c:pt idx="43">
                  <c:v>4.0381000006163958E-2</c:v>
                </c:pt>
                <c:pt idx="44">
                  <c:v>4.4750749999366235E-2</c:v>
                </c:pt>
                <c:pt idx="45">
                  <c:v>4.3260049998934846E-2</c:v>
                </c:pt>
                <c:pt idx="46">
                  <c:v>4.3229599999904167E-2</c:v>
                </c:pt>
                <c:pt idx="47">
                  <c:v>4.2805650002264883E-2</c:v>
                </c:pt>
                <c:pt idx="48">
                  <c:v>3.9910799998324364E-2</c:v>
                </c:pt>
                <c:pt idx="49">
                  <c:v>5.5218749999767169E-2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BF-41CD-82C7-2DE5EB099023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2'!$J$21:$J$976</c:f>
              <c:numCache>
                <c:formatCode>General</c:formatCode>
                <c:ptCount val="956"/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  <c:pt idx="15">
                  <c:v>2.4686999997356907E-2</c:v>
                </c:pt>
                <c:pt idx="16">
                  <c:v>2.6605749997543171E-2</c:v>
                </c:pt>
                <c:pt idx="19">
                  <c:v>2.8602149999642279E-2</c:v>
                </c:pt>
                <c:pt idx="22">
                  <c:v>2.7295799998682924E-2</c:v>
                </c:pt>
                <c:pt idx="26">
                  <c:v>3.3716300000378396E-2</c:v>
                </c:pt>
                <c:pt idx="27">
                  <c:v>3.4936349999043159E-2</c:v>
                </c:pt>
                <c:pt idx="33">
                  <c:v>3.6690399996587075E-2</c:v>
                </c:pt>
                <c:pt idx="34">
                  <c:v>3.7361299997428432E-2</c:v>
                </c:pt>
                <c:pt idx="35">
                  <c:v>3.8391299996874295E-2</c:v>
                </c:pt>
                <c:pt idx="36">
                  <c:v>3.9281299999856856E-2</c:v>
                </c:pt>
                <c:pt idx="37">
                  <c:v>4.0311299999302719E-2</c:v>
                </c:pt>
                <c:pt idx="38">
                  <c:v>4.2493449996982235E-2</c:v>
                </c:pt>
                <c:pt idx="40">
                  <c:v>4.2079350001586135E-2</c:v>
                </c:pt>
                <c:pt idx="41">
                  <c:v>4.5084199999109842E-2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BF-41CD-82C7-2DE5EB099023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2'!$K$21:$K$976</c:f>
              <c:numCache>
                <c:formatCode>General</c:formatCode>
                <c:ptCount val="956"/>
                <c:pt idx="9">
                  <c:v>1.235735000227578E-2</c:v>
                </c:pt>
                <c:pt idx="17">
                  <c:v>2.7872500002558809E-2</c:v>
                </c:pt>
                <c:pt idx="18">
                  <c:v>2.8012149996357039E-2</c:v>
                </c:pt>
                <c:pt idx="20">
                  <c:v>2.6817849997314624E-2</c:v>
                </c:pt>
                <c:pt idx="21">
                  <c:v>2.6585799998429138E-2</c:v>
                </c:pt>
                <c:pt idx="24">
                  <c:v>2.9342800000449643E-2</c:v>
                </c:pt>
                <c:pt idx="25">
                  <c:v>2.8452250000555068E-2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BF-41CD-82C7-2DE5EB099023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2'!$L$21:$L$976</c:f>
              <c:numCache>
                <c:formatCode>General</c:formatCode>
                <c:ptCount val="956"/>
                <c:pt idx="23">
                  <c:v>2.7948200004175305E-2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BF-41CD-82C7-2DE5EB099023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2'!$M$21:$M$976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BF-41CD-82C7-2DE5EB099023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2'!$N$21:$N$976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0BF-41CD-82C7-2DE5EB099023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2'!$O$21:$O$976</c:f>
              <c:numCache>
                <c:formatCode>General</c:formatCode>
                <c:ptCount val="956"/>
                <c:pt idx="6">
                  <c:v>2.231537358102027E-2</c:v>
                </c:pt>
                <c:pt idx="7">
                  <c:v>2.4788335248053194E-2</c:v>
                </c:pt>
                <c:pt idx="8">
                  <c:v>2.5010981314538473E-2</c:v>
                </c:pt>
                <c:pt idx="9">
                  <c:v>2.7014795912905988E-2</c:v>
                </c:pt>
                <c:pt idx="10">
                  <c:v>2.7545284244786729E-2</c:v>
                </c:pt>
                <c:pt idx="11">
                  <c:v>2.7917875621353932E-2</c:v>
                </c:pt>
                <c:pt idx="12">
                  <c:v>2.7917875621353932E-2</c:v>
                </c:pt>
                <c:pt idx="13">
                  <c:v>2.9738802379394254E-2</c:v>
                </c:pt>
                <c:pt idx="14">
                  <c:v>3.0006886418631629E-2</c:v>
                </c:pt>
                <c:pt idx="15">
                  <c:v>3.1364345854600552E-2</c:v>
                </c:pt>
                <c:pt idx="16">
                  <c:v>3.1449542053510735E-2</c:v>
                </c:pt>
                <c:pt idx="17">
                  <c:v>3.1625614197925117E-2</c:v>
                </c:pt>
                <c:pt idx="18">
                  <c:v>3.1658556728170389E-2</c:v>
                </c:pt>
                <c:pt idx="19">
                  <c:v>3.1658556728170389E-2</c:v>
                </c:pt>
                <c:pt idx="20">
                  <c:v>3.1706266599560093E-2</c:v>
                </c:pt>
                <c:pt idx="21">
                  <c:v>3.1736937231167758E-2</c:v>
                </c:pt>
                <c:pt idx="22">
                  <c:v>3.1736937231167758E-2</c:v>
                </c:pt>
                <c:pt idx="23">
                  <c:v>3.1900513933075303E-2</c:v>
                </c:pt>
                <c:pt idx="24">
                  <c:v>3.2214035945064778E-2</c:v>
                </c:pt>
                <c:pt idx="25">
                  <c:v>3.2233347083484423E-2</c:v>
                </c:pt>
                <c:pt idx="26">
                  <c:v>3.3702129552695984E-2</c:v>
                </c:pt>
                <c:pt idx="27">
                  <c:v>3.3989524730353007E-2</c:v>
                </c:pt>
                <c:pt idx="28">
                  <c:v>3.4364388005557814E-2</c:v>
                </c:pt>
                <c:pt idx="29">
                  <c:v>3.4371203701470628E-2</c:v>
                </c:pt>
                <c:pt idx="30">
                  <c:v>3.4442768508555183E-2</c:v>
                </c:pt>
                <c:pt idx="31">
                  <c:v>3.445639990038081E-2</c:v>
                </c:pt>
                <c:pt idx="32">
                  <c:v>3.4560907237710631E-2</c:v>
                </c:pt>
                <c:pt idx="33">
                  <c:v>3.5003927472043589E-2</c:v>
                </c:pt>
                <c:pt idx="34">
                  <c:v>3.6314812985941608E-2</c:v>
                </c:pt>
                <c:pt idx="35">
                  <c:v>3.6314812985941608E-2</c:v>
                </c:pt>
                <c:pt idx="36">
                  <c:v>3.6314812985941608E-2</c:v>
                </c:pt>
                <c:pt idx="37">
                  <c:v>3.6314812985941608E-2</c:v>
                </c:pt>
                <c:pt idx="38">
                  <c:v>3.7086122573408473E-2</c:v>
                </c:pt>
                <c:pt idx="39">
                  <c:v>3.7702943053518199E-2</c:v>
                </c:pt>
                <c:pt idx="40">
                  <c:v>3.8737792882947222E-2</c:v>
                </c:pt>
                <c:pt idx="41">
                  <c:v>3.9352341464419349E-2</c:v>
                </c:pt>
                <c:pt idx="42">
                  <c:v>4.1860517560335153E-2</c:v>
                </c:pt>
                <c:pt idx="43">
                  <c:v>4.1860517560335153E-2</c:v>
                </c:pt>
                <c:pt idx="44">
                  <c:v>4.2468250445894459E-2</c:v>
                </c:pt>
                <c:pt idx="45">
                  <c:v>4.389727468894794E-2</c:v>
                </c:pt>
                <c:pt idx="46">
                  <c:v>4.4264186318921123E-2</c:v>
                </c:pt>
                <c:pt idx="47">
                  <c:v>4.450614352382605E-2</c:v>
                </c:pt>
                <c:pt idx="48">
                  <c:v>4.5936303716198321E-2</c:v>
                </c:pt>
                <c:pt idx="49">
                  <c:v>5.7780847263351434E-2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0BF-41CD-82C7-2DE5EB099023}"/>
            </c:ext>
          </c:extLst>
        </c:ser>
        <c:ser>
          <c:idx val="8"/>
          <c:order val="8"/>
          <c:tx>
            <c:strRef>
              <c:f>'Active 2'!$W$1</c:f>
              <c:strCache>
                <c:ptCount val="1"/>
                <c:pt idx="0">
                  <c:v>Sine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2'!$V$2:$V$17</c:f>
              <c:numCache>
                <c:formatCode>General</c:formatCode>
                <c:ptCount val="16"/>
                <c:pt idx="0">
                  <c:v>-2000</c:v>
                </c:pt>
                <c:pt idx="1">
                  <c:v>-1000</c:v>
                </c:pt>
                <c:pt idx="2">
                  <c:v>0</c:v>
                </c:pt>
                <c:pt idx="3">
                  <c:v>1000</c:v>
                </c:pt>
                <c:pt idx="4">
                  <c:v>2000</c:v>
                </c:pt>
                <c:pt idx="5">
                  <c:v>3000</c:v>
                </c:pt>
                <c:pt idx="6">
                  <c:v>4000</c:v>
                </c:pt>
                <c:pt idx="7">
                  <c:v>5000</c:v>
                </c:pt>
                <c:pt idx="8">
                  <c:v>6000</c:v>
                </c:pt>
                <c:pt idx="9">
                  <c:v>7000</c:v>
                </c:pt>
                <c:pt idx="10">
                  <c:v>8000</c:v>
                </c:pt>
                <c:pt idx="11">
                  <c:v>9000</c:v>
                </c:pt>
                <c:pt idx="12">
                  <c:v>10000</c:v>
                </c:pt>
                <c:pt idx="13">
                  <c:v>11000</c:v>
                </c:pt>
                <c:pt idx="14">
                  <c:v>12000</c:v>
                </c:pt>
                <c:pt idx="15">
                  <c:v>13000</c:v>
                </c:pt>
              </c:numCache>
            </c:numRef>
          </c:xVal>
          <c:yVal>
            <c:numRef>
              <c:f>'Active 2'!$W$2:$W$17</c:f>
              <c:numCache>
                <c:formatCode>General</c:formatCode>
                <c:ptCount val="16"/>
                <c:pt idx="0">
                  <c:v>1.3481289788113183E-2</c:v>
                </c:pt>
                <c:pt idx="1">
                  <c:v>6.3806932974020403E-3</c:v>
                </c:pt>
                <c:pt idx="2">
                  <c:v>3.2542754999606918E-4</c:v>
                </c:pt>
                <c:pt idx="3">
                  <c:v>-4.3735217566441137E-3</c:v>
                </c:pt>
                <c:pt idx="4">
                  <c:v>-7.4781795156489972E-3</c:v>
                </c:pt>
                <c:pt idx="5">
                  <c:v>-8.8363914241801796E-3</c:v>
                </c:pt>
                <c:pt idx="6">
                  <c:v>-8.3900144581436631E-3</c:v>
                </c:pt>
                <c:pt idx="7">
                  <c:v>-6.1780467144598485E-3</c:v>
                </c:pt>
                <c:pt idx="8">
                  <c:v>-2.3345281413042485E-3</c:v>
                </c:pt>
                <c:pt idx="9">
                  <c:v>2.9186748398713075E-3</c:v>
                </c:pt>
                <c:pt idx="10">
                  <c:v>9.2838124163332706E-3</c:v>
                </c:pt>
                <c:pt idx="11">
                  <c:v>1.6403279273298162E-2</c:v>
                </c:pt>
                <c:pt idx="12">
                  <c:v>2.3878864508219792E-2</c:v>
                </c:pt>
                <c:pt idx="13">
                  <c:v>3.1293187346158172E-2</c:v>
                </c:pt>
                <c:pt idx="14">
                  <c:v>3.8232164770462193E-2</c:v>
                </c:pt>
                <c:pt idx="15">
                  <c:v>4.4307301634937138E-2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0BF-41CD-82C7-2DE5EB099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08760"/>
        <c:axId val="1"/>
      </c:scatterChart>
      <c:valAx>
        <c:axId val="766508760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08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88427299703263"/>
          <c:y val="0.92024539877300615"/>
          <c:w val="0.81157270029673589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Eclipse Timing (O-C) Diagram</a:t>
            </a:r>
          </a:p>
        </c:rich>
      </c:tx>
      <c:layout>
        <c:manualLayout>
          <c:xMode val="edge"/>
          <c:yMode val="edge"/>
          <c:x val="0.2523367756600518"/>
          <c:y val="1.355013550135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4132052138173"/>
          <c:y val="0.11111140516864935"/>
          <c:w val="0.82866169663541767"/>
          <c:h val="0.704608910825581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2'!$F$21:$F$62</c:f>
              <c:numCache>
                <c:formatCode>General</c:formatCode>
                <c:ptCount val="42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</c:numCache>
            </c:numRef>
          </c:xVal>
          <c:yVal>
            <c:numRef>
              <c:f>'Active 2'!$H$21:$H$62</c:f>
              <c:numCache>
                <c:formatCode>General</c:formatCode>
                <c:ptCount val="42"/>
                <c:pt idx="0">
                  <c:v>1.2664999958360568E-3</c:v>
                </c:pt>
                <c:pt idx="1">
                  <c:v>1.7094470771553461E-2</c:v>
                </c:pt>
                <c:pt idx="2">
                  <c:v>-1.3058999975328334E-3</c:v>
                </c:pt>
                <c:pt idx="3">
                  <c:v>1.7211824473633897E-2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25-457F-877A-74BF550FEC7B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2'!$F$21:$F$62</c:f>
              <c:numCache>
                <c:formatCode>General</c:formatCode>
                <c:ptCount val="42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</c:numCache>
            </c:numRef>
          </c:xVal>
          <c:yVal>
            <c:numRef>
              <c:f>'Active 2'!$I$21:$I$62</c:f>
              <c:numCache>
                <c:formatCode>General</c:formatCode>
                <c:ptCount val="42"/>
                <c:pt idx="5">
                  <c:v>0</c:v>
                </c:pt>
                <c:pt idx="6">
                  <c:v>4.5900000259280205E-5</c:v>
                </c:pt>
                <c:pt idx="28">
                  <c:v>3.6406849998456892E-2</c:v>
                </c:pt>
                <c:pt idx="29">
                  <c:v>3.6321949999546632E-2</c:v>
                </c:pt>
                <c:pt idx="30">
                  <c:v>3.55442368745571E-2</c:v>
                </c:pt>
                <c:pt idx="31">
                  <c:v>3.5310699997353368E-2</c:v>
                </c:pt>
                <c:pt idx="32">
                  <c:v>3.6908899994159583E-2</c:v>
                </c:pt>
                <c:pt idx="39">
                  <c:v>4.2969999994966201E-2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25-457F-877A-74BF550FEC7B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2'!$F$21:$F$62</c:f>
              <c:numCache>
                <c:formatCode>General</c:formatCode>
                <c:ptCount val="42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</c:numCache>
            </c:numRef>
          </c:xVal>
          <c:yVal>
            <c:numRef>
              <c:f>'Active 2'!$J$21:$J$62</c:f>
              <c:numCache>
                <c:formatCode>General</c:formatCode>
                <c:ptCount val="42"/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  <c:pt idx="15">
                  <c:v>2.4686999997356907E-2</c:v>
                </c:pt>
                <c:pt idx="16">
                  <c:v>2.6605749997543171E-2</c:v>
                </c:pt>
                <c:pt idx="19">
                  <c:v>2.8602149999642279E-2</c:v>
                </c:pt>
                <c:pt idx="22">
                  <c:v>2.7295799998682924E-2</c:v>
                </c:pt>
                <c:pt idx="26">
                  <c:v>3.3716300000378396E-2</c:v>
                </c:pt>
                <c:pt idx="27">
                  <c:v>3.4936349999043159E-2</c:v>
                </c:pt>
                <c:pt idx="33">
                  <c:v>3.6690399996587075E-2</c:v>
                </c:pt>
                <c:pt idx="34">
                  <c:v>3.7361299997428432E-2</c:v>
                </c:pt>
                <c:pt idx="35">
                  <c:v>3.8391299996874295E-2</c:v>
                </c:pt>
                <c:pt idx="36">
                  <c:v>3.9281299999856856E-2</c:v>
                </c:pt>
                <c:pt idx="37">
                  <c:v>4.0311299999302719E-2</c:v>
                </c:pt>
                <c:pt idx="38">
                  <c:v>4.2493449996982235E-2</c:v>
                </c:pt>
                <c:pt idx="40">
                  <c:v>4.2079350001586135E-2</c:v>
                </c:pt>
                <c:pt idx="41">
                  <c:v>4.5084199999109842E-2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25-457F-877A-74BF550FEC7B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2'!$F$21:$F$62</c:f>
              <c:numCache>
                <c:formatCode>General</c:formatCode>
                <c:ptCount val="42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</c:numCache>
            </c:numRef>
          </c:xVal>
          <c:yVal>
            <c:numRef>
              <c:f>'Active 2'!$K$21:$K$62</c:f>
              <c:numCache>
                <c:formatCode>General</c:formatCode>
                <c:ptCount val="42"/>
                <c:pt idx="9">
                  <c:v>1.235735000227578E-2</c:v>
                </c:pt>
                <c:pt idx="17">
                  <c:v>2.7872500002558809E-2</c:v>
                </c:pt>
                <c:pt idx="18">
                  <c:v>2.8012149996357039E-2</c:v>
                </c:pt>
                <c:pt idx="20">
                  <c:v>2.6817849997314624E-2</c:v>
                </c:pt>
                <c:pt idx="21">
                  <c:v>2.6585799998429138E-2</c:v>
                </c:pt>
                <c:pt idx="24">
                  <c:v>2.9342800000449643E-2</c:v>
                </c:pt>
                <c:pt idx="25">
                  <c:v>2.8452250000555068E-2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25-457F-877A-74BF550FEC7B}"/>
            </c:ext>
          </c:extLst>
        </c:ser>
        <c:ser>
          <c:idx val="8"/>
          <c:order val="4"/>
          <c:tx>
            <c:strRef>
              <c:f>'Active 2'!$W$1</c:f>
              <c:strCache>
                <c:ptCount val="1"/>
                <c:pt idx="0">
                  <c:v>Sine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2'!$V$2:$V$19</c:f>
              <c:numCache>
                <c:formatCode>General</c:formatCode>
                <c:ptCount val="18"/>
                <c:pt idx="0">
                  <c:v>-2000</c:v>
                </c:pt>
                <c:pt idx="1">
                  <c:v>-1000</c:v>
                </c:pt>
                <c:pt idx="2">
                  <c:v>0</c:v>
                </c:pt>
                <c:pt idx="3">
                  <c:v>1000</c:v>
                </c:pt>
                <c:pt idx="4">
                  <c:v>2000</c:v>
                </c:pt>
                <c:pt idx="5">
                  <c:v>3000</c:v>
                </c:pt>
                <c:pt idx="6">
                  <c:v>4000</c:v>
                </c:pt>
                <c:pt idx="7">
                  <c:v>5000</c:v>
                </c:pt>
                <c:pt idx="8">
                  <c:v>6000</c:v>
                </c:pt>
                <c:pt idx="9">
                  <c:v>7000</c:v>
                </c:pt>
                <c:pt idx="10">
                  <c:v>8000</c:v>
                </c:pt>
                <c:pt idx="11">
                  <c:v>9000</c:v>
                </c:pt>
                <c:pt idx="12">
                  <c:v>10000</c:v>
                </c:pt>
                <c:pt idx="13">
                  <c:v>11000</c:v>
                </c:pt>
                <c:pt idx="14">
                  <c:v>12000</c:v>
                </c:pt>
                <c:pt idx="15">
                  <c:v>13000</c:v>
                </c:pt>
                <c:pt idx="16">
                  <c:v>14000</c:v>
                </c:pt>
                <c:pt idx="17">
                  <c:v>15000</c:v>
                </c:pt>
              </c:numCache>
            </c:numRef>
          </c:xVal>
          <c:yVal>
            <c:numRef>
              <c:f>'Active 2'!$W$2:$W$19</c:f>
              <c:numCache>
                <c:formatCode>General</c:formatCode>
                <c:ptCount val="18"/>
                <c:pt idx="0">
                  <c:v>1.3481289788113183E-2</c:v>
                </c:pt>
                <c:pt idx="1">
                  <c:v>6.3806932974020403E-3</c:v>
                </c:pt>
                <c:pt idx="2">
                  <c:v>3.2542754999606918E-4</c:v>
                </c:pt>
                <c:pt idx="3">
                  <c:v>-4.3735217566441137E-3</c:v>
                </c:pt>
                <c:pt idx="4">
                  <c:v>-7.4781795156489972E-3</c:v>
                </c:pt>
                <c:pt idx="5">
                  <c:v>-8.8363914241801796E-3</c:v>
                </c:pt>
                <c:pt idx="6">
                  <c:v>-8.3900144581436631E-3</c:v>
                </c:pt>
                <c:pt idx="7">
                  <c:v>-6.1780467144598485E-3</c:v>
                </c:pt>
                <c:pt idx="8">
                  <c:v>-2.3345281413042485E-3</c:v>
                </c:pt>
                <c:pt idx="9">
                  <c:v>2.9186748398713075E-3</c:v>
                </c:pt>
                <c:pt idx="10">
                  <c:v>9.2838124163332706E-3</c:v>
                </c:pt>
                <c:pt idx="11">
                  <c:v>1.6403279273298162E-2</c:v>
                </c:pt>
                <c:pt idx="12">
                  <c:v>2.3878864508219792E-2</c:v>
                </c:pt>
                <c:pt idx="13">
                  <c:v>3.1293187346158172E-2</c:v>
                </c:pt>
                <c:pt idx="14">
                  <c:v>3.8232164770462193E-2</c:v>
                </c:pt>
                <c:pt idx="15">
                  <c:v>4.4307301634937138E-2</c:v>
                </c:pt>
                <c:pt idx="16">
                  <c:v>4.9176603379500756E-2</c:v>
                </c:pt>
                <c:pt idx="17">
                  <c:v>5.2562985616663303E-2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25-457F-877A-74BF550FE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14336"/>
        <c:axId val="1"/>
      </c:scatterChart>
      <c:valAx>
        <c:axId val="766514336"/>
        <c:scaling>
          <c:orientation val="minMax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8940940793615741"/>
              <c:y val="0.891601192127406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2000"/>
      </c:valAx>
      <c:valAx>
        <c:axId val="1"/>
        <c:scaling>
          <c:orientation val="minMax"/>
          <c:max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4018691588785047E-2"/>
              <c:y val="0.352304376587072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143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88166899698285"/>
          <c:y val="0.9268318289482107"/>
          <c:w val="0.56074848120620424"/>
          <c:h val="5.6910853622971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14713372566913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1555129750135"/>
          <c:y val="0.1458966565349544"/>
          <c:w val="0.8202086188595686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2'!$H$21:$H$976</c:f>
              <c:numCache>
                <c:formatCode>General</c:formatCode>
                <c:ptCount val="956"/>
                <c:pt idx="0">
                  <c:v>1.2664999958360568E-3</c:v>
                </c:pt>
                <c:pt idx="1">
                  <c:v>1.7094470771553461E-2</c:v>
                </c:pt>
                <c:pt idx="2">
                  <c:v>-1.3058999975328334E-3</c:v>
                </c:pt>
                <c:pt idx="3">
                  <c:v>1.7211824473633897E-2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93-49DE-809E-0F9FB8D1F5DC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2'!$I$21:$I$976</c:f>
              <c:numCache>
                <c:formatCode>General</c:formatCode>
                <c:ptCount val="956"/>
                <c:pt idx="5">
                  <c:v>0</c:v>
                </c:pt>
                <c:pt idx="6">
                  <c:v>4.5900000259280205E-5</c:v>
                </c:pt>
                <c:pt idx="28">
                  <c:v>3.6406849998456892E-2</c:v>
                </c:pt>
                <c:pt idx="29">
                  <c:v>3.6321949999546632E-2</c:v>
                </c:pt>
                <c:pt idx="30">
                  <c:v>3.55442368745571E-2</c:v>
                </c:pt>
                <c:pt idx="31">
                  <c:v>3.5310699997353368E-2</c:v>
                </c:pt>
                <c:pt idx="32">
                  <c:v>3.6908899994159583E-2</c:v>
                </c:pt>
                <c:pt idx="39">
                  <c:v>4.2969999994966201E-2</c:v>
                </c:pt>
                <c:pt idx="42">
                  <c:v>4.0381000006163958E-2</c:v>
                </c:pt>
                <c:pt idx="43">
                  <c:v>4.0381000006163958E-2</c:v>
                </c:pt>
                <c:pt idx="44">
                  <c:v>4.4750749999366235E-2</c:v>
                </c:pt>
                <c:pt idx="45">
                  <c:v>4.3260049998934846E-2</c:v>
                </c:pt>
                <c:pt idx="46">
                  <c:v>4.3229599999904167E-2</c:v>
                </c:pt>
                <c:pt idx="47">
                  <c:v>4.2805650002264883E-2</c:v>
                </c:pt>
                <c:pt idx="48">
                  <c:v>3.9910799998324364E-2</c:v>
                </c:pt>
                <c:pt idx="49">
                  <c:v>5.5218749999767169E-2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93-49DE-809E-0F9FB8D1F5DC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2'!$J$21:$J$976</c:f>
              <c:numCache>
                <c:formatCode>General</c:formatCode>
                <c:ptCount val="956"/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  <c:pt idx="15">
                  <c:v>2.4686999997356907E-2</c:v>
                </c:pt>
                <c:pt idx="16">
                  <c:v>2.6605749997543171E-2</c:v>
                </c:pt>
                <c:pt idx="19">
                  <c:v>2.8602149999642279E-2</c:v>
                </c:pt>
                <c:pt idx="22">
                  <c:v>2.7295799998682924E-2</c:v>
                </c:pt>
                <c:pt idx="26">
                  <c:v>3.3716300000378396E-2</c:v>
                </c:pt>
                <c:pt idx="27">
                  <c:v>3.4936349999043159E-2</c:v>
                </c:pt>
                <c:pt idx="33">
                  <c:v>3.6690399996587075E-2</c:v>
                </c:pt>
                <c:pt idx="34">
                  <c:v>3.7361299997428432E-2</c:v>
                </c:pt>
                <c:pt idx="35">
                  <c:v>3.8391299996874295E-2</c:v>
                </c:pt>
                <c:pt idx="36">
                  <c:v>3.9281299999856856E-2</c:v>
                </c:pt>
                <c:pt idx="37">
                  <c:v>4.0311299999302719E-2</c:v>
                </c:pt>
                <c:pt idx="38">
                  <c:v>4.2493449996982235E-2</c:v>
                </c:pt>
                <c:pt idx="40">
                  <c:v>4.2079350001586135E-2</c:v>
                </c:pt>
                <c:pt idx="41">
                  <c:v>4.5084199999109842E-2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93-49DE-809E-0F9FB8D1F5DC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2'!$K$21:$K$976</c:f>
              <c:numCache>
                <c:formatCode>General</c:formatCode>
                <c:ptCount val="956"/>
                <c:pt idx="9">
                  <c:v>1.235735000227578E-2</c:v>
                </c:pt>
                <c:pt idx="17">
                  <c:v>2.7872500002558809E-2</c:v>
                </c:pt>
                <c:pt idx="18">
                  <c:v>2.8012149996357039E-2</c:v>
                </c:pt>
                <c:pt idx="20">
                  <c:v>2.6817849997314624E-2</c:v>
                </c:pt>
                <c:pt idx="21">
                  <c:v>2.6585799998429138E-2</c:v>
                </c:pt>
                <c:pt idx="24">
                  <c:v>2.9342800000449643E-2</c:v>
                </c:pt>
                <c:pt idx="25">
                  <c:v>2.8452250000555068E-2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93-49DE-809E-0F9FB8D1F5DC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2'!$L$21:$L$976</c:f>
              <c:numCache>
                <c:formatCode>General</c:formatCode>
                <c:ptCount val="956"/>
                <c:pt idx="23">
                  <c:v>2.7948200004175305E-2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93-49DE-809E-0F9FB8D1F5DC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2'!$M$21:$M$976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93-49DE-809E-0F9FB8D1F5DC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2'!$N$21:$N$976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93-49DE-809E-0F9FB8D1F5DC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</c:numCache>
            </c:numRef>
          </c:xVal>
          <c:yVal>
            <c:numRef>
              <c:f>'Active 2'!$O$21:$O$976</c:f>
              <c:numCache>
                <c:formatCode>General</c:formatCode>
                <c:ptCount val="956"/>
                <c:pt idx="6">
                  <c:v>2.231537358102027E-2</c:v>
                </c:pt>
                <c:pt idx="7">
                  <c:v>2.4788335248053194E-2</c:v>
                </c:pt>
                <c:pt idx="8">
                  <c:v>2.5010981314538473E-2</c:v>
                </c:pt>
                <c:pt idx="9">
                  <c:v>2.7014795912905988E-2</c:v>
                </c:pt>
                <c:pt idx="10">
                  <c:v>2.7545284244786729E-2</c:v>
                </c:pt>
                <c:pt idx="11">
                  <c:v>2.7917875621353932E-2</c:v>
                </c:pt>
                <c:pt idx="12">
                  <c:v>2.7917875621353932E-2</c:v>
                </c:pt>
                <c:pt idx="13">
                  <c:v>2.9738802379394254E-2</c:v>
                </c:pt>
                <c:pt idx="14">
                  <c:v>3.0006886418631629E-2</c:v>
                </c:pt>
                <c:pt idx="15">
                  <c:v>3.1364345854600552E-2</c:v>
                </c:pt>
                <c:pt idx="16">
                  <c:v>3.1449542053510735E-2</c:v>
                </c:pt>
                <c:pt idx="17">
                  <c:v>3.1625614197925117E-2</c:v>
                </c:pt>
                <c:pt idx="18">
                  <c:v>3.1658556728170389E-2</c:v>
                </c:pt>
                <c:pt idx="19">
                  <c:v>3.1658556728170389E-2</c:v>
                </c:pt>
                <c:pt idx="20">
                  <c:v>3.1706266599560093E-2</c:v>
                </c:pt>
                <c:pt idx="21">
                  <c:v>3.1736937231167758E-2</c:v>
                </c:pt>
                <c:pt idx="22">
                  <c:v>3.1736937231167758E-2</c:v>
                </c:pt>
                <c:pt idx="23">
                  <c:v>3.1900513933075303E-2</c:v>
                </c:pt>
                <c:pt idx="24">
                  <c:v>3.2214035945064778E-2</c:v>
                </c:pt>
                <c:pt idx="25">
                  <c:v>3.2233347083484423E-2</c:v>
                </c:pt>
                <c:pt idx="26">
                  <c:v>3.3702129552695984E-2</c:v>
                </c:pt>
                <c:pt idx="27">
                  <c:v>3.3989524730353007E-2</c:v>
                </c:pt>
                <c:pt idx="28">
                  <c:v>3.4364388005557814E-2</c:v>
                </c:pt>
                <c:pt idx="29">
                  <c:v>3.4371203701470628E-2</c:v>
                </c:pt>
                <c:pt idx="30">
                  <c:v>3.4442768508555183E-2</c:v>
                </c:pt>
                <c:pt idx="31">
                  <c:v>3.445639990038081E-2</c:v>
                </c:pt>
                <c:pt idx="32">
                  <c:v>3.4560907237710631E-2</c:v>
                </c:pt>
                <c:pt idx="33">
                  <c:v>3.5003927472043589E-2</c:v>
                </c:pt>
                <c:pt idx="34">
                  <c:v>3.6314812985941608E-2</c:v>
                </c:pt>
                <c:pt idx="35">
                  <c:v>3.6314812985941608E-2</c:v>
                </c:pt>
                <c:pt idx="36">
                  <c:v>3.6314812985941608E-2</c:v>
                </c:pt>
                <c:pt idx="37">
                  <c:v>3.6314812985941608E-2</c:v>
                </c:pt>
                <c:pt idx="38">
                  <c:v>3.7086122573408473E-2</c:v>
                </c:pt>
                <c:pt idx="39">
                  <c:v>3.7702943053518199E-2</c:v>
                </c:pt>
                <c:pt idx="40">
                  <c:v>3.8737792882947222E-2</c:v>
                </c:pt>
                <c:pt idx="41">
                  <c:v>3.9352341464419349E-2</c:v>
                </c:pt>
                <c:pt idx="42">
                  <c:v>4.1860517560335153E-2</c:v>
                </c:pt>
                <c:pt idx="43">
                  <c:v>4.1860517560335153E-2</c:v>
                </c:pt>
                <c:pt idx="44">
                  <c:v>4.2468250445894459E-2</c:v>
                </c:pt>
                <c:pt idx="45">
                  <c:v>4.389727468894794E-2</c:v>
                </c:pt>
                <c:pt idx="46">
                  <c:v>4.4264186318921123E-2</c:v>
                </c:pt>
                <c:pt idx="47">
                  <c:v>4.450614352382605E-2</c:v>
                </c:pt>
                <c:pt idx="48">
                  <c:v>4.5936303716198321E-2</c:v>
                </c:pt>
                <c:pt idx="49">
                  <c:v>5.7780847263351434E-2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93-49DE-809E-0F9FB8D1F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04168"/>
        <c:axId val="1"/>
      </c:scatterChart>
      <c:valAx>
        <c:axId val="766504168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891678659038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04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910862553770675"/>
          <c:y val="0.92097264437689974"/>
          <c:w val="0.70876718419112916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14713372566913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1555129750135"/>
          <c:y val="0.1458966565349544"/>
          <c:w val="0.8202086188595686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-3.5521999961929396E-3</c:v>
                </c:pt>
                <c:pt idx="3">
                  <c:v>1.7211824473633897E-2</c:v>
                </c:pt>
                <c:pt idx="4">
                  <c:v>-7.7079999973648228E-3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DD-455B-9C28-B5C8CCA6BFBD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(3)'!$I$21:$I$983</c:f>
              <c:numCache>
                <c:formatCode>General</c:formatCode>
                <c:ptCount val="963"/>
                <c:pt idx="5">
                  <c:v>-1.6921999995247461E-2</c:v>
                </c:pt>
                <c:pt idx="6">
                  <c:v>-6.1797800000931602E-2</c:v>
                </c:pt>
                <c:pt idx="20">
                  <c:v>-6.3091700001677964E-2</c:v>
                </c:pt>
                <c:pt idx="21">
                  <c:v>-6.3197899995429907E-2</c:v>
                </c:pt>
                <c:pt idx="22">
                  <c:v>-6.4199263120826799E-2</c:v>
                </c:pt>
                <c:pt idx="23">
                  <c:v>-6.4475400002265815E-2</c:v>
                </c:pt>
                <c:pt idx="24">
                  <c:v>-6.320380000397563E-2</c:v>
                </c:pt>
                <c:pt idx="25">
                  <c:v>-6.6961999997147359E-2</c:v>
                </c:pt>
                <c:pt idx="26">
                  <c:v>5.6008200008363929E-2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DD-455B-9C28-B5C8CCA6BFBD}"/>
            </c:ext>
          </c:extLst>
        </c:ser>
        <c:ser>
          <c:idx val="3"/>
          <c:order val="2"/>
          <c:tx>
            <c:strRef>
              <c:f>'A (3)'!$J$20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(3)'!$J$21:$J$983</c:f>
              <c:numCache>
                <c:formatCode>General</c:formatCode>
                <c:ptCount val="963"/>
                <c:pt idx="7">
                  <c:v>-6.4630699998815544E-2</c:v>
                </c:pt>
                <c:pt idx="8">
                  <c:v>-6.3889899996866006E-2</c:v>
                </c:pt>
                <c:pt idx="10">
                  <c:v>-6.6128599995863624E-2</c:v>
                </c:pt>
                <c:pt idx="11">
                  <c:v>-6.5224199999647681E-2</c:v>
                </c:pt>
                <c:pt idx="12">
                  <c:v>-6.3754199996765237E-2</c:v>
                </c:pt>
                <c:pt idx="13">
                  <c:v>-6.5417299992986955E-2</c:v>
                </c:pt>
                <c:pt idx="14">
                  <c:v>-6.3244499993743375E-2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DD-455B-9C28-B5C8CCA6BFBD}"/>
            </c:ext>
          </c:extLst>
        </c:ser>
        <c:ser>
          <c:idx val="4"/>
          <c:order val="3"/>
          <c:tx>
            <c:strRef>
              <c:f>'A (3)'!$K$20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(3)'!$K$21:$K$983</c:f>
              <c:numCache>
                <c:formatCode>General</c:formatCode>
                <c:ptCount val="963"/>
                <c:pt idx="9">
                  <c:v>-6.4172699996561278E-2</c:v>
                </c:pt>
                <c:pt idx="15">
                  <c:v>-6.3066999995498918E-2</c:v>
                </c:pt>
                <c:pt idx="16">
                  <c:v>-6.3030299999809358E-2</c:v>
                </c:pt>
                <c:pt idx="17">
                  <c:v>-6.470160000026226E-2</c:v>
                </c:pt>
                <c:pt idx="18">
                  <c:v>-6.3435600000957493E-2</c:v>
                </c:pt>
                <c:pt idx="19">
                  <c:v>-6.4386499994725455E-2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DD-455B-9C28-B5C8CCA6BFBD}"/>
            </c:ext>
          </c:extLst>
        </c:ser>
        <c:ser>
          <c:idx val="2"/>
          <c:order val="4"/>
          <c:tx>
            <c:strRef>
              <c:f>'A (3)'!$L$20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DD-455B-9C28-B5C8CCA6BFBD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DD-455B-9C28-B5C8CCA6BFBD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DD-455B-9C28-B5C8CCA6BFBD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(3)'!$O$21:$O$983</c:f>
              <c:numCache>
                <c:formatCode>General</c:formatCode>
                <c:ptCount val="963"/>
                <c:pt idx="6">
                  <c:v>-8.7705453665115993E-2</c:v>
                </c:pt>
                <c:pt idx="7">
                  <c:v>-8.0120646733382664E-2</c:v>
                </c:pt>
                <c:pt idx="8">
                  <c:v>-7.9437770225059406E-2</c:v>
                </c:pt>
                <c:pt idx="9">
                  <c:v>-7.329188165015009E-2</c:v>
                </c:pt>
                <c:pt idx="10">
                  <c:v>-7.166482384715539E-2</c:v>
                </c:pt>
                <c:pt idx="11">
                  <c:v>-7.0522050914859316E-2</c:v>
                </c:pt>
                <c:pt idx="12">
                  <c:v>-7.0522050914859316E-2</c:v>
                </c:pt>
                <c:pt idx="13">
                  <c:v>-6.4937096614644099E-2</c:v>
                </c:pt>
                <c:pt idx="14">
                  <c:v>-6.4114857553601814E-2</c:v>
                </c:pt>
                <c:pt idx="15">
                  <c:v>-5.9150066612986288E-2</c:v>
                </c:pt>
                <c:pt idx="16">
                  <c:v>-5.9049028762264991E-2</c:v>
                </c:pt>
                <c:pt idx="17">
                  <c:v>-5.8808628358824666E-2</c:v>
                </c:pt>
                <c:pt idx="18">
                  <c:v>-5.7345321555274831E-2</c:v>
                </c:pt>
                <c:pt idx="19">
                  <c:v>-5.728609247036924E-2</c:v>
                </c:pt>
                <c:pt idx="20">
                  <c:v>-5.0749988747846628E-2</c:v>
                </c:pt>
                <c:pt idx="21">
                  <c:v>-5.0729084364938767E-2</c:v>
                </c:pt>
                <c:pt idx="22">
                  <c:v>-5.0509588344406289E-2</c:v>
                </c:pt>
                <c:pt idx="23">
                  <c:v>-5.0467779578590583E-2</c:v>
                </c:pt>
                <c:pt idx="24">
                  <c:v>-5.0147245707336807E-2</c:v>
                </c:pt>
                <c:pt idx="25">
                  <c:v>-4.0510325186815729E-2</c:v>
                </c:pt>
                <c:pt idx="26">
                  <c:v>2.106701873208866E-2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DD-455B-9C28-B5C8CCA6B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99560"/>
        <c:axId val="1"/>
      </c:scatterChart>
      <c:valAx>
        <c:axId val="837899560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891678659038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99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910862553770675"/>
          <c:y val="0.92097264437689974"/>
          <c:w val="0.70876718419112916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501531966242162"/>
          <c:w val="0.82492581602373882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-3.5521999961929396E-3</c:v>
                </c:pt>
                <c:pt idx="3">
                  <c:v>1.7211824473633897E-2</c:v>
                </c:pt>
                <c:pt idx="4">
                  <c:v>-7.7079999973648228E-3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05-417A-9FD2-89CB0A3225D1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(3)'!$I$21:$I$983</c:f>
              <c:numCache>
                <c:formatCode>General</c:formatCode>
                <c:ptCount val="963"/>
                <c:pt idx="5">
                  <c:v>-1.6921999995247461E-2</c:v>
                </c:pt>
                <c:pt idx="6">
                  <c:v>-6.1797800000931602E-2</c:v>
                </c:pt>
                <c:pt idx="20">
                  <c:v>-6.3091700001677964E-2</c:v>
                </c:pt>
                <c:pt idx="21">
                  <c:v>-6.3197899995429907E-2</c:v>
                </c:pt>
                <c:pt idx="22">
                  <c:v>-6.4199263120826799E-2</c:v>
                </c:pt>
                <c:pt idx="23">
                  <c:v>-6.4475400002265815E-2</c:v>
                </c:pt>
                <c:pt idx="24">
                  <c:v>-6.320380000397563E-2</c:v>
                </c:pt>
                <c:pt idx="25">
                  <c:v>-6.6961999997147359E-2</c:v>
                </c:pt>
                <c:pt idx="26">
                  <c:v>5.6008200008363929E-2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05-417A-9FD2-89CB0A3225D1}"/>
            </c:ext>
          </c:extLst>
        </c:ser>
        <c:ser>
          <c:idx val="3"/>
          <c:order val="2"/>
          <c:tx>
            <c:strRef>
              <c:f>'A (3)'!$J$20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(3)'!$J$21:$J$983</c:f>
              <c:numCache>
                <c:formatCode>General</c:formatCode>
                <c:ptCount val="963"/>
                <c:pt idx="7">
                  <c:v>-6.4630699998815544E-2</c:v>
                </c:pt>
                <c:pt idx="8">
                  <c:v>-6.3889899996866006E-2</c:v>
                </c:pt>
                <c:pt idx="10">
                  <c:v>-6.6128599995863624E-2</c:v>
                </c:pt>
                <c:pt idx="11">
                  <c:v>-6.5224199999647681E-2</c:v>
                </c:pt>
                <c:pt idx="12">
                  <c:v>-6.3754199996765237E-2</c:v>
                </c:pt>
                <c:pt idx="13">
                  <c:v>-6.5417299992986955E-2</c:v>
                </c:pt>
                <c:pt idx="14">
                  <c:v>-6.3244499993743375E-2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05-417A-9FD2-89CB0A3225D1}"/>
            </c:ext>
          </c:extLst>
        </c:ser>
        <c:ser>
          <c:idx val="4"/>
          <c:order val="3"/>
          <c:tx>
            <c:strRef>
              <c:f>'A (3)'!$K$20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(3)'!$K$21:$K$983</c:f>
              <c:numCache>
                <c:formatCode>General</c:formatCode>
                <c:ptCount val="963"/>
                <c:pt idx="9">
                  <c:v>-6.4172699996561278E-2</c:v>
                </c:pt>
                <c:pt idx="15">
                  <c:v>-6.3066999995498918E-2</c:v>
                </c:pt>
                <c:pt idx="16">
                  <c:v>-6.3030299999809358E-2</c:v>
                </c:pt>
                <c:pt idx="17">
                  <c:v>-6.470160000026226E-2</c:v>
                </c:pt>
                <c:pt idx="18">
                  <c:v>-6.3435600000957493E-2</c:v>
                </c:pt>
                <c:pt idx="19">
                  <c:v>-6.4386499994725455E-2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05-417A-9FD2-89CB0A3225D1}"/>
            </c:ext>
          </c:extLst>
        </c:ser>
        <c:ser>
          <c:idx val="2"/>
          <c:order val="4"/>
          <c:tx>
            <c:strRef>
              <c:f>'A (3)'!$L$20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05-417A-9FD2-89CB0A3225D1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05-417A-9FD2-89CB0A3225D1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05-417A-9FD2-89CB0A3225D1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(3)'!$O$21:$O$983</c:f>
              <c:numCache>
                <c:formatCode>General</c:formatCode>
                <c:ptCount val="963"/>
                <c:pt idx="6">
                  <c:v>-8.7705453665115993E-2</c:v>
                </c:pt>
                <c:pt idx="7">
                  <c:v>-8.0120646733382664E-2</c:v>
                </c:pt>
                <c:pt idx="8">
                  <c:v>-7.9437770225059406E-2</c:v>
                </c:pt>
                <c:pt idx="9">
                  <c:v>-7.329188165015009E-2</c:v>
                </c:pt>
                <c:pt idx="10">
                  <c:v>-7.166482384715539E-2</c:v>
                </c:pt>
                <c:pt idx="11">
                  <c:v>-7.0522050914859316E-2</c:v>
                </c:pt>
                <c:pt idx="12">
                  <c:v>-7.0522050914859316E-2</c:v>
                </c:pt>
                <c:pt idx="13">
                  <c:v>-6.4937096614644099E-2</c:v>
                </c:pt>
                <c:pt idx="14">
                  <c:v>-6.4114857553601814E-2</c:v>
                </c:pt>
                <c:pt idx="15">
                  <c:v>-5.9150066612986288E-2</c:v>
                </c:pt>
                <c:pt idx="16">
                  <c:v>-5.9049028762264991E-2</c:v>
                </c:pt>
                <c:pt idx="17">
                  <c:v>-5.8808628358824666E-2</c:v>
                </c:pt>
                <c:pt idx="18">
                  <c:v>-5.7345321555274831E-2</c:v>
                </c:pt>
                <c:pt idx="19">
                  <c:v>-5.728609247036924E-2</c:v>
                </c:pt>
                <c:pt idx="20">
                  <c:v>-5.0749988747846628E-2</c:v>
                </c:pt>
                <c:pt idx="21">
                  <c:v>-5.0729084364938767E-2</c:v>
                </c:pt>
                <c:pt idx="22">
                  <c:v>-5.0509588344406289E-2</c:v>
                </c:pt>
                <c:pt idx="23">
                  <c:v>-5.0467779578590583E-2</c:v>
                </c:pt>
                <c:pt idx="24">
                  <c:v>-5.0147245707336807E-2</c:v>
                </c:pt>
                <c:pt idx="25">
                  <c:v>-4.0510325186815729E-2</c:v>
                </c:pt>
                <c:pt idx="26">
                  <c:v>2.106701873208866E-2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05-417A-9FD2-89CB0A3225D1}"/>
            </c:ext>
          </c:extLst>
        </c:ser>
        <c:ser>
          <c:idx val="8"/>
          <c:order val="8"/>
          <c:tx>
            <c:strRef>
              <c:f>'A (3)'!$W$1</c:f>
              <c:strCache>
                <c:ptCount val="1"/>
                <c:pt idx="0">
                  <c:v>Sin.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(3)'!$V$2:$V$17</c:f>
              <c:numCache>
                <c:formatCode>General</c:formatCode>
                <c:ptCount val="16"/>
                <c:pt idx="0">
                  <c:v>1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(3)'!$W$2:$W$17</c:f>
              <c:numCache>
                <c:formatCode>General</c:formatCode>
                <c:ptCount val="16"/>
                <c:pt idx="1">
                  <c:v>7.6966742964537267E-3</c:v>
                </c:pt>
                <c:pt idx="2">
                  <c:v>1.646893942873609E-3</c:v>
                </c:pt>
                <c:pt idx="3">
                  <c:v>-2.9408627503328989E-3</c:v>
                </c:pt>
                <c:pt idx="4">
                  <c:v>-5.8173203040591988E-3</c:v>
                </c:pt>
                <c:pt idx="5">
                  <c:v>-6.8261865731928904E-3</c:v>
                </c:pt>
                <c:pt idx="6">
                  <c:v>-5.9126448707537797E-3</c:v>
                </c:pt>
                <c:pt idx="7">
                  <c:v>-3.1263324292255777E-3</c:v>
                </c:pt>
                <c:pt idx="8">
                  <c:v>1.3813566354327796E-3</c:v>
                </c:pt>
                <c:pt idx="9">
                  <c:v>7.3654973138108683E-3</c:v>
                </c:pt>
                <c:pt idx="10">
                  <c:v>1.4500941688441092E-2</c:v>
                </c:pt>
                <c:pt idx="11">
                  <c:v>2.2399985825991842E-2</c:v>
                </c:pt>
                <c:pt idx="12">
                  <c:v>3.063343564675353E-2</c:v>
                </c:pt>
                <c:pt idx="13">
                  <c:v>3.8753927158688459E-2</c:v>
                </c:pt>
                <c:pt idx="14">
                  <c:v>4.6320233952554669E-2</c:v>
                </c:pt>
                <c:pt idx="15">
                  <c:v>5.2921241211844786E-2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E05-417A-9FD2-89CB0A322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902184"/>
        <c:axId val="1"/>
      </c:scatterChart>
      <c:valAx>
        <c:axId val="83790218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902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36795252225518"/>
          <c:y val="0.92145141978098655"/>
          <c:w val="0.80712166172106825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723926380368099"/>
          <c:w val="0.82492581602373882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-3.5521999961929396E-3</c:v>
                </c:pt>
                <c:pt idx="3">
                  <c:v>1.7211824473633897E-2</c:v>
                </c:pt>
                <c:pt idx="4">
                  <c:v>-7.7079999973648228E-3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60-40E8-BFB1-DA6C0C399E2F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(3)'!$I$21:$I$983</c:f>
              <c:numCache>
                <c:formatCode>General</c:formatCode>
                <c:ptCount val="963"/>
                <c:pt idx="5">
                  <c:v>-1.6921999995247461E-2</c:v>
                </c:pt>
                <c:pt idx="6">
                  <c:v>-6.1797800000931602E-2</c:v>
                </c:pt>
                <c:pt idx="20">
                  <c:v>-6.3091700001677964E-2</c:v>
                </c:pt>
                <c:pt idx="21">
                  <c:v>-6.3197899995429907E-2</c:v>
                </c:pt>
                <c:pt idx="22">
                  <c:v>-6.4199263120826799E-2</c:v>
                </c:pt>
                <c:pt idx="23">
                  <c:v>-6.4475400002265815E-2</c:v>
                </c:pt>
                <c:pt idx="24">
                  <c:v>-6.320380000397563E-2</c:v>
                </c:pt>
                <c:pt idx="25">
                  <c:v>-6.6961999997147359E-2</c:v>
                </c:pt>
                <c:pt idx="26">
                  <c:v>5.6008200008363929E-2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60-40E8-BFB1-DA6C0C399E2F}"/>
            </c:ext>
          </c:extLst>
        </c:ser>
        <c:ser>
          <c:idx val="3"/>
          <c:order val="2"/>
          <c:tx>
            <c:strRef>
              <c:f>'A (3)'!$J$20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(3)'!$J$21:$J$983</c:f>
              <c:numCache>
                <c:formatCode>General</c:formatCode>
                <c:ptCount val="963"/>
                <c:pt idx="7">
                  <c:v>-6.4630699998815544E-2</c:v>
                </c:pt>
                <c:pt idx="8">
                  <c:v>-6.3889899996866006E-2</c:v>
                </c:pt>
                <c:pt idx="10">
                  <c:v>-6.6128599995863624E-2</c:v>
                </c:pt>
                <c:pt idx="11">
                  <c:v>-6.5224199999647681E-2</c:v>
                </c:pt>
                <c:pt idx="12">
                  <c:v>-6.3754199996765237E-2</c:v>
                </c:pt>
                <c:pt idx="13">
                  <c:v>-6.5417299992986955E-2</c:v>
                </c:pt>
                <c:pt idx="14">
                  <c:v>-6.3244499993743375E-2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60-40E8-BFB1-DA6C0C399E2F}"/>
            </c:ext>
          </c:extLst>
        </c:ser>
        <c:ser>
          <c:idx val="4"/>
          <c:order val="3"/>
          <c:tx>
            <c:strRef>
              <c:f>'A (3)'!$K$20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(3)'!$K$21:$K$983</c:f>
              <c:numCache>
                <c:formatCode>General</c:formatCode>
                <c:ptCount val="963"/>
                <c:pt idx="9">
                  <c:v>-6.4172699996561278E-2</c:v>
                </c:pt>
                <c:pt idx="15">
                  <c:v>-6.3066999995498918E-2</c:v>
                </c:pt>
                <c:pt idx="16">
                  <c:v>-6.3030299999809358E-2</c:v>
                </c:pt>
                <c:pt idx="17">
                  <c:v>-6.470160000026226E-2</c:v>
                </c:pt>
                <c:pt idx="18">
                  <c:v>-6.3435600000957493E-2</c:v>
                </c:pt>
                <c:pt idx="19">
                  <c:v>-6.4386499994725455E-2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60-40E8-BFB1-DA6C0C399E2F}"/>
            </c:ext>
          </c:extLst>
        </c:ser>
        <c:ser>
          <c:idx val="2"/>
          <c:order val="4"/>
          <c:tx>
            <c:strRef>
              <c:f>'A (3)'!$L$20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60-40E8-BFB1-DA6C0C399E2F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60-40E8-BFB1-DA6C0C399E2F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60-40E8-BFB1-DA6C0C399E2F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(3)'!$O$21:$O$983</c:f>
              <c:numCache>
                <c:formatCode>General</c:formatCode>
                <c:ptCount val="963"/>
                <c:pt idx="6">
                  <c:v>-8.7705453665115993E-2</c:v>
                </c:pt>
                <c:pt idx="7">
                  <c:v>-8.0120646733382664E-2</c:v>
                </c:pt>
                <c:pt idx="8">
                  <c:v>-7.9437770225059406E-2</c:v>
                </c:pt>
                <c:pt idx="9">
                  <c:v>-7.329188165015009E-2</c:v>
                </c:pt>
                <c:pt idx="10">
                  <c:v>-7.166482384715539E-2</c:v>
                </c:pt>
                <c:pt idx="11">
                  <c:v>-7.0522050914859316E-2</c:v>
                </c:pt>
                <c:pt idx="12">
                  <c:v>-7.0522050914859316E-2</c:v>
                </c:pt>
                <c:pt idx="13">
                  <c:v>-6.4937096614644099E-2</c:v>
                </c:pt>
                <c:pt idx="14">
                  <c:v>-6.4114857553601814E-2</c:v>
                </c:pt>
                <c:pt idx="15">
                  <c:v>-5.9150066612986288E-2</c:v>
                </c:pt>
                <c:pt idx="16">
                  <c:v>-5.9049028762264991E-2</c:v>
                </c:pt>
                <c:pt idx="17">
                  <c:v>-5.8808628358824666E-2</c:v>
                </c:pt>
                <c:pt idx="18">
                  <c:v>-5.7345321555274831E-2</c:v>
                </c:pt>
                <c:pt idx="19">
                  <c:v>-5.728609247036924E-2</c:v>
                </c:pt>
                <c:pt idx="20">
                  <c:v>-5.0749988747846628E-2</c:v>
                </c:pt>
                <c:pt idx="21">
                  <c:v>-5.0729084364938767E-2</c:v>
                </c:pt>
                <c:pt idx="22">
                  <c:v>-5.0509588344406289E-2</c:v>
                </c:pt>
                <c:pt idx="23">
                  <c:v>-5.0467779578590583E-2</c:v>
                </c:pt>
                <c:pt idx="24">
                  <c:v>-5.0147245707336807E-2</c:v>
                </c:pt>
                <c:pt idx="25">
                  <c:v>-4.0510325186815729E-2</c:v>
                </c:pt>
                <c:pt idx="26">
                  <c:v>2.106701873208866E-2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60-40E8-BFB1-DA6C0C399E2F}"/>
            </c:ext>
          </c:extLst>
        </c:ser>
        <c:ser>
          <c:idx val="8"/>
          <c:order val="8"/>
          <c:tx>
            <c:strRef>
              <c:f>'A (3)'!$W$1</c:f>
              <c:strCache>
                <c:ptCount val="1"/>
                <c:pt idx="0">
                  <c:v>Sin.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(3)'!$V$2:$V$17</c:f>
              <c:numCache>
                <c:formatCode>General</c:formatCode>
                <c:ptCount val="16"/>
                <c:pt idx="0">
                  <c:v>1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(3)'!$W$2:$W$17</c:f>
              <c:numCache>
                <c:formatCode>General</c:formatCode>
                <c:ptCount val="16"/>
                <c:pt idx="1">
                  <c:v>7.6966742964537267E-3</c:v>
                </c:pt>
                <c:pt idx="2">
                  <c:v>1.646893942873609E-3</c:v>
                </c:pt>
                <c:pt idx="3">
                  <c:v>-2.9408627503328989E-3</c:v>
                </c:pt>
                <c:pt idx="4">
                  <c:v>-5.8173203040591988E-3</c:v>
                </c:pt>
                <c:pt idx="5">
                  <c:v>-6.8261865731928904E-3</c:v>
                </c:pt>
                <c:pt idx="6">
                  <c:v>-5.9126448707537797E-3</c:v>
                </c:pt>
                <c:pt idx="7">
                  <c:v>-3.1263324292255777E-3</c:v>
                </c:pt>
                <c:pt idx="8">
                  <c:v>1.3813566354327796E-3</c:v>
                </c:pt>
                <c:pt idx="9">
                  <c:v>7.3654973138108683E-3</c:v>
                </c:pt>
                <c:pt idx="10">
                  <c:v>1.4500941688441092E-2</c:v>
                </c:pt>
                <c:pt idx="11">
                  <c:v>2.2399985825991842E-2</c:v>
                </c:pt>
                <c:pt idx="12">
                  <c:v>3.063343564675353E-2</c:v>
                </c:pt>
                <c:pt idx="13">
                  <c:v>3.8753927158688459E-2</c:v>
                </c:pt>
                <c:pt idx="14">
                  <c:v>4.6320233952554669E-2</c:v>
                </c:pt>
                <c:pt idx="15">
                  <c:v>5.2921241211844786E-2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060-40E8-BFB1-DA6C0C399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98576"/>
        <c:axId val="1"/>
      </c:scatterChart>
      <c:valAx>
        <c:axId val="837898576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98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36795252225518"/>
          <c:y val="0.92024539877300615"/>
          <c:w val="0.8071216617210682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38101</xdr:rowOff>
    </xdr:from>
    <xdr:to>
      <xdr:col>16</xdr:col>
      <xdr:colOff>514350</xdr:colOff>
      <xdr:row>18</xdr:row>
      <xdr:rowOff>28576</xdr:rowOff>
    </xdr:to>
    <xdr:graphicFrame macro="">
      <xdr:nvGraphicFramePr>
        <xdr:cNvPr id="64519" name="Chart 5">
          <a:extLst>
            <a:ext uri="{FF2B5EF4-FFF2-40B4-BE49-F238E27FC236}">
              <a16:creationId xmlns:a16="http://schemas.microsoft.com/office/drawing/2014/main" id="{97C2B096-6760-8B92-1D68-EB41EF0C9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466725</xdr:colOff>
      <xdr:row>0</xdr:row>
      <xdr:rowOff>57150</xdr:rowOff>
    </xdr:from>
    <xdr:to>
      <xdr:col>26</xdr:col>
      <xdr:colOff>104775</xdr:colOff>
      <xdr:row>18</xdr:row>
      <xdr:rowOff>57150</xdr:rowOff>
    </xdr:to>
    <xdr:graphicFrame macro="">
      <xdr:nvGraphicFramePr>
        <xdr:cNvPr id="64520" name="Chart 6">
          <a:extLst>
            <a:ext uri="{FF2B5EF4-FFF2-40B4-BE49-F238E27FC236}">
              <a16:creationId xmlns:a16="http://schemas.microsoft.com/office/drawing/2014/main" id="{DA1CA73B-A669-6DB2-BC37-F0E164C83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47625</xdr:rowOff>
    </xdr:from>
    <xdr:to>
      <xdr:col>16</xdr:col>
      <xdr:colOff>352425</xdr:colOff>
      <xdr:row>18</xdr:row>
      <xdr:rowOff>133350</xdr:rowOff>
    </xdr:to>
    <xdr:graphicFrame macro="">
      <xdr:nvGraphicFramePr>
        <xdr:cNvPr id="66566" name="Chart 2">
          <a:extLst>
            <a:ext uri="{FF2B5EF4-FFF2-40B4-BE49-F238E27FC236}">
              <a16:creationId xmlns:a16="http://schemas.microsoft.com/office/drawing/2014/main" id="{56CEC57C-B2FC-41A9-53D9-35AA6A1F14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495300</xdr:colOff>
      <xdr:row>0</xdr:row>
      <xdr:rowOff>28575</xdr:rowOff>
    </xdr:from>
    <xdr:to>
      <xdr:col>26</xdr:col>
      <xdr:colOff>47625</xdr:colOff>
      <xdr:row>18</xdr:row>
      <xdr:rowOff>114300</xdr:rowOff>
    </xdr:to>
    <xdr:graphicFrame macro="">
      <xdr:nvGraphicFramePr>
        <xdr:cNvPr id="66567" name="Chart 3">
          <a:extLst>
            <a:ext uri="{FF2B5EF4-FFF2-40B4-BE49-F238E27FC236}">
              <a16:creationId xmlns:a16="http://schemas.microsoft.com/office/drawing/2014/main" id="{70FF289E-E958-73C2-4BA0-A742036A4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76200</xdr:rowOff>
    </xdr:from>
    <xdr:to>
      <xdr:col>10</xdr:col>
      <xdr:colOff>266700</xdr:colOff>
      <xdr:row>22</xdr:row>
      <xdr:rowOff>28575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C28F9358-B05A-9EEE-A13C-C1DF6A87AF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23</xdr:row>
      <xdr:rowOff>38100</xdr:rowOff>
    </xdr:from>
    <xdr:to>
      <xdr:col>10</xdr:col>
      <xdr:colOff>504825</xdr:colOff>
      <xdr:row>42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6DF95D9-36D0-FB8C-0308-0C8E8CE9A8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142875</xdr:colOff>
      <xdr:row>29</xdr:row>
      <xdr:rowOff>19050</xdr:rowOff>
    </xdr:from>
    <xdr:to>
      <xdr:col>33</xdr:col>
      <xdr:colOff>381000</xdr:colOff>
      <xdr:row>48</xdr:row>
      <xdr:rowOff>76200</xdr:rowOff>
    </xdr:to>
    <xdr:graphicFrame macro="">
      <xdr:nvGraphicFramePr>
        <xdr:cNvPr id="62468" name="Chart 1">
          <a:extLst>
            <a:ext uri="{FF2B5EF4-FFF2-40B4-BE49-F238E27FC236}">
              <a16:creationId xmlns:a16="http://schemas.microsoft.com/office/drawing/2014/main" id="{153F55BF-0678-77CA-21C1-69EF30A99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28575</xdr:colOff>
      <xdr:row>0</xdr:row>
      <xdr:rowOff>0</xdr:rowOff>
    </xdr:from>
    <xdr:to>
      <xdr:col>21</xdr:col>
      <xdr:colOff>590550</xdr:colOff>
      <xdr:row>18</xdr:row>
      <xdr:rowOff>19050</xdr:rowOff>
    </xdr:to>
    <xdr:graphicFrame macro="">
      <xdr:nvGraphicFramePr>
        <xdr:cNvPr id="62469" name="Chart 2">
          <a:extLst>
            <a:ext uri="{FF2B5EF4-FFF2-40B4-BE49-F238E27FC236}">
              <a16:creationId xmlns:a16="http://schemas.microsoft.com/office/drawing/2014/main" id="{05CB4A7E-968B-20E4-A54D-5169AECCE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342900</xdr:colOff>
      <xdr:row>1</xdr:row>
      <xdr:rowOff>142875</xdr:rowOff>
    </xdr:from>
    <xdr:to>
      <xdr:col>33</xdr:col>
      <xdr:colOff>590550</xdr:colOff>
      <xdr:row>20</xdr:row>
      <xdr:rowOff>19050</xdr:rowOff>
    </xdr:to>
    <xdr:graphicFrame macro="">
      <xdr:nvGraphicFramePr>
        <xdr:cNvPr id="62470" name="Chart 3">
          <a:extLst>
            <a:ext uri="{FF2B5EF4-FFF2-40B4-BE49-F238E27FC236}">
              <a16:creationId xmlns:a16="http://schemas.microsoft.com/office/drawing/2014/main" id="{9084ED28-EDE8-B4F0-AB07-32BD28526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142875</xdr:colOff>
      <xdr:row>29</xdr:row>
      <xdr:rowOff>19050</xdr:rowOff>
    </xdr:from>
    <xdr:to>
      <xdr:col>33</xdr:col>
      <xdr:colOff>381000</xdr:colOff>
      <xdr:row>48</xdr:row>
      <xdr:rowOff>76200</xdr:rowOff>
    </xdr:to>
    <xdr:graphicFrame macro="">
      <xdr:nvGraphicFramePr>
        <xdr:cNvPr id="56324" name="Chart 1">
          <a:extLst>
            <a:ext uri="{FF2B5EF4-FFF2-40B4-BE49-F238E27FC236}">
              <a16:creationId xmlns:a16="http://schemas.microsoft.com/office/drawing/2014/main" id="{AA9870AF-F19C-67C9-6A42-EF097298F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142875</xdr:colOff>
      <xdr:row>0</xdr:row>
      <xdr:rowOff>38100</xdr:rowOff>
    </xdr:from>
    <xdr:to>
      <xdr:col>22</xdr:col>
      <xdr:colOff>590550</xdr:colOff>
      <xdr:row>18</xdr:row>
      <xdr:rowOff>57150</xdr:rowOff>
    </xdr:to>
    <xdr:graphicFrame macro="">
      <xdr:nvGraphicFramePr>
        <xdr:cNvPr id="56325" name="Chart 2">
          <a:extLst>
            <a:ext uri="{FF2B5EF4-FFF2-40B4-BE49-F238E27FC236}">
              <a16:creationId xmlns:a16="http://schemas.microsoft.com/office/drawing/2014/main" id="{5B5C8522-24BA-915B-DCA1-92C3C7AC9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342900</xdr:colOff>
      <xdr:row>1</xdr:row>
      <xdr:rowOff>142875</xdr:rowOff>
    </xdr:from>
    <xdr:to>
      <xdr:col>33</xdr:col>
      <xdr:colOff>590550</xdr:colOff>
      <xdr:row>20</xdr:row>
      <xdr:rowOff>19050</xdr:rowOff>
    </xdr:to>
    <xdr:graphicFrame macro="">
      <xdr:nvGraphicFramePr>
        <xdr:cNvPr id="56326" name="Chart 3">
          <a:extLst>
            <a:ext uri="{FF2B5EF4-FFF2-40B4-BE49-F238E27FC236}">
              <a16:creationId xmlns:a16="http://schemas.microsoft.com/office/drawing/2014/main" id="{6B32F27E-BB22-BBCB-13AF-8AA603170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142875</xdr:colOff>
      <xdr:row>29</xdr:row>
      <xdr:rowOff>19050</xdr:rowOff>
    </xdr:from>
    <xdr:to>
      <xdr:col>33</xdr:col>
      <xdr:colOff>381000</xdr:colOff>
      <xdr:row>48</xdr:row>
      <xdr:rowOff>76200</xdr:rowOff>
    </xdr:to>
    <xdr:graphicFrame macro="">
      <xdr:nvGraphicFramePr>
        <xdr:cNvPr id="52228" name="Chart 1">
          <a:extLst>
            <a:ext uri="{FF2B5EF4-FFF2-40B4-BE49-F238E27FC236}">
              <a16:creationId xmlns:a16="http://schemas.microsoft.com/office/drawing/2014/main" id="{973149F1-D15B-53F8-A466-DA23D49FA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171450</xdr:colOff>
      <xdr:row>0</xdr:row>
      <xdr:rowOff>0</xdr:rowOff>
    </xdr:from>
    <xdr:to>
      <xdr:col>17</xdr:col>
      <xdr:colOff>342900</xdr:colOff>
      <xdr:row>18</xdr:row>
      <xdr:rowOff>28575</xdr:rowOff>
    </xdr:to>
    <xdr:graphicFrame macro="">
      <xdr:nvGraphicFramePr>
        <xdr:cNvPr id="52229" name="Chart 2">
          <a:extLst>
            <a:ext uri="{FF2B5EF4-FFF2-40B4-BE49-F238E27FC236}">
              <a16:creationId xmlns:a16="http://schemas.microsoft.com/office/drawing/2014/main" id="{9D3A8884-4DB9-E209-8E41-F65AFAD4F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38100</xdr:colOff>
      <xdr:row>0</xdr:row>
      <xdr:rowOff>0</xdr:rowOff>
    </xdr:from>
    <xdr:to>
      <xdr:col>27</xdr:col>
      <xdr:colOff>285750</xdr:colOff>
      <xdr:row>17</xdr:row>
      <xdr:rowOff>152400</xdr:rowOff>
    </xdr:to>
    <xdr:graphicFrame macro="">
      <xdr:nvGraphicFramePr>
        <xdr:cNvPr id="52230" name="Chart 3">
          <a:extLst>
            <a:ext uri="{FF2B5EF4-FFF2-40B4-BE49-F238E27FC236}">
              <a16:creationId xmlns:a16="http://schemas.microsoft.com/office/drawing/2014/main" id="{4E5434CB-0568-EDB8-E4ED-20F7AAB8B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142875</xdr:colOff>
      <xdr:row>29</xdr:row>
      <xdr:rowOff>19050</xdr:rowOff>
    </xdr:from>
    <xdr:to>
      <xdr:col>33</xdr:col>
      <xdr:colOff>381000</xdr:colOff>
      <xdr:row>48</xdr:row>
      <xdr:rowOff>76200</xdr:rowOff>
    </xdr:to>
    <xdr:graphicFrame macro="">
      <xdr:nvGraphicFramePr>
        <xdr:cNvPr id="54277" name="Chart 1">
          <a:extLst>
            <a:ext uri="{FF2B5EF4-FFF2-40B4-BE49-F238E27FC236}">
              <a16:creationId xmlns:a16="http://schemas.microsoft.com/office/drawing/2014/main" id="{27A23A59-1A9D-33BE-C15E-C917C1A29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238125</xdr:colOff>
      <xdr:row>0</xdr:row>
      <xdr:rowOff>19050</xdr:rowOff>
    </xdr:from>
    <xdr:to>
      <xdr:col>22</xdr:col>
      <xdr:colOff>114300</xdr:colOff>
      <xdr:row>18</xdr:row>
      <xdr:rowOff>38100</xdr:rowOff>
    </xdr:to>
    <xdr:graphicFrame macro="">
      <xdr:nvGraphicFramePr>
        <xdr:cNvPr id="54278" name="Chart 2">
          <a:extLst>
            <a:ext uri="{FF2B5EF4-FFF2-40B4-BE49-F238E27FC236}">
              <a16:creationId xmlns:a16="http://schemas.microsoft.com/office/drawing/2014/main" id="{B812D342-3DB6-1489-F059-0182A93BE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342900</xdr:colOff>
      <xdr:row>1</xdr:row>
      <xdr:rowOff>142875</xdr:rowOff>
    </xdr:from>
    <xdr:to>
      <xdr:col>33</xdr:col>
      <xdr:colOff>590550</xdr:colOff>
      <xdr:row>20</xdr:row>
      <xdr:rowOff>19050</xdr:rowOff>
    </xdr:to>
    <xdr:graphicFrame macro="">
      <xdr:nvGraphicFramePr>
        <xdr:cNvPr id="54279" name="Chart 3">
          <a:extLst>
            <a:ext uri="{FF2B5EF4-FFF2-40B4-BE49-F238E27FC236}">
              <a16:creationId xmlns:a16="http://schemas.microsoft.com/office/drawing/2014/main" id="{F6AEAAED-E43D-DDA3-4CC9-2300A13299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22</xdr:row>
      <xdr:rowOff>0</xdr:rowOff>
    </xdr:from>
    <xdr:to>
      <xdr:col>22</xdr:col>
      <xdr:colOff>342900</xdr:colOff>
      <xdr:row>45</xdr:row>
      <xdr:rowOff>95250</xdr:rowOff>
    </xdr:to>
    <xdr:graphicFrame macro="">
      <xdr:nvGraphicFramePr>
        <xdr:cNvPr id="54280" name="Chart 4">
          <a:extLst>
            <a:ext uri="{FF2B5EF4-FFF2-40B4-BE49-F238E27FC236}">
              <a16:creationId xmlns:a16="http://schemas.microsoft.com/office/drawing/2014/main" id="{BA88FE65-C234-79EC-D32F-F07533241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38100</xdr:rowOff>
    </xdr:from>
    <xdr:to>
      <xdr:col>16</xdr:col>
      <xdr:colOff>257175</xdr:colOff>
      <xdr:row>18</xdr:row>
      <xdr:rowOff>66675</xdr:rowOff>
    </xdr:to>
    <xdr:graphicFrame macro="">
      <xdr:nvGraphicFramePr>
        <xdr:cNvPr id="58373" name="Chart 2">
          <a:extLst>
            <a:ext uri="{FF2B5EF4-FFF2-40B4-BE49-F238E27FC236}">
              <a16:creationId xmlns:a16="http://schemas.microsoft.com/office/drawing/2014/main" id="{BD5A7061-3BD2-28ED-0522-728FDB78A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21</xdr:row>
      <xdr:rowOff>0</xdr:rowOff>
    </xdr:from>
    <xdr:to>
      <xdr:col>26</xdr:col>
      <xdr:colOff>247650</xdr:colOff>
      <xdr:row>40</xdr:row>
      <xdr:rowOff>19050</xdr:rowOff>
    </xdr:to>
    <xdr:graphicFrame macro="">
      <xdr:nvGraphicFramePr>
        <xdr:cNvPr id="58374" name="Chart 3">
          <a:extLst>
            <a:ext uri="{FF2B5EF4-FFF2-40B4-BE49-F238E27FC236}">
              <a16:creationId xmlns:a16="http://schemas.microsoft.com/office/drawing/2014/main" id="{AFA1B3D0-BA4F-AFCD-CB74-877C82DF5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209550</xdr:colOff>
      <xdr:row>0</xdr:row>
      <xdr:rowOff>0</xdr:rowOff>
    </xdr:from>
    <xdr:to>
      <xdr:col>25</xdr:col>
      <xdr:colOff>238125</xdr:colOff>
      <xdr:row>17</xdr:row>
      <xdr:rowOff>76200</xdr:rowOff>
    </xdr:to>
    <xdr:graphicFrame macro="">
      <xdr:nvGraphicFramePr>
        <xdr:cNvPr id="58375" name="Chart 4">
          <a:extLst>
            <a:ext uri="{FF2B5EF4-FFF2-40B4-BE49-F238E27FC236}">
              <a16:creationId xmlns:a16="http://schemas.microsoft.com/office/drawing/2014/main" id="{597151CC-48C9-542B-1BDF-75DCAB18D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37.pdf" TargetMode="External"/><Relationship Id="rId13" Type="http://schemas.openxmlformats.org/officeDocument/2006/relationships/hyperlink" Target="http://var.astro.cz/oejv/issues/oejv0160.pdf" TargetMode="External"/><Relationship Id="rId18" Type="http://schemas.openxmlformats.org/officeDocument/2006/relationships/hyperlink" Target="http://www.konkoly.hu/cgi-bin/IBVS?5997" TargetMode="External"/><Relationship Id="rId26" Type="http://schemas.openxmlformats.org/officeDocument/2006/relationships/hyperlink" Target="http://www.konkoly.hu/cgi-bin/IBVS?6050" TargetMode="External"/><Relationship Id="rId3" Type="http://schemas.openxmlformats.org/officeDocument/2006/relationships/hyperlink" Target="http://www.bav-astro.de/sfs/BAVM_link.php?BAVMnr=209" TargetMode="External"/><Relationship Id="rId21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var.astro.cz/oejv/issues/oejv0137.pdf" TargetMode="External"/><Relationship Id="rId12" Type="http://schemas.openxmlformats.org/officeDocument/2006/relationships/hyperlink" Target="http://www.konkoly.hu/cgi-bin/IBVS?5997" TargetMode="External"/><Relationship Id="rId17" Type="http://schemas.openxmlformats.org/officeDocument/2006/relationships/hyperlink" Target="http://www.bav-astro.de/sfs/BAVM_link.php?BAVMnr=225" TargetMode="External"/><Relationship Id="rId25" Type="http://schemas.openxmlformats.org/officeDocument/2006/relationships/hyperlink" Target="http://www.konkoly.hu/cgi-bin/IBVS?6050" TargetMode="External"/><Relationship Id="rId2" Type="http://schemas.openxmlformats.org/officeDocument/2006/relationships/hyperlink" Target="http://var.astro.cz/oejv/issues/oejv0094.pdf" TargetMode="External"/><Relationship Id="rId16" Type="http://schemas.openxmlformats.org/officeDocument/2006/relationships/hyperlink" Target="http://var.astro.cz/oejv/issues/oejv0160.pdf" TargetMode="External"/><Relationship Id="rId20" Type="http://schemas.openxmlformats.org/officeDocument/2006/relationships/hyperlink" Target="http://var.astro.cz/oejv/issues/oejv0160.pdf" TargetMode="External"/><Relationship Id="rId29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var.astro.cz/oejv/issues/oejv0094.pdf" TargetMode="External"/><Relationship Id="rId6" Type="http://schemas.openxmlformats.org/officeDocument/2006/relationships/hyperlink" Target="http://var.astro.cz/oejv/issues/oejv0137.pdf" TargetMode="External"/><Relationship Id="rId11" Type="http://schemas.openxmlformats.org/officeDocument/2006/relationships/hyperlink" Target="http://www.konkoly.hu/cgi-bin/IBVS?5997" TargetMode="External"/><Relationship Id="rId24" Type="http://schemas.openxmlformats.org/officeDocument/2006/relationships/hyperlink" Target="http://www.konkoly.hu/cgi-bin/IBVS?6050" TargetMode="External"/><Relationship Id="rId5" Type="http://schemas.openxmlformats.org/officeDocument/2006/relationships/hyperlink" Target="http://var.astro.cz/oejv/issues/oejv0137.pdf" TargetMode="External"/><Relationship Id="rId15" Type="http://schemas.openxmlformats.org/officeDocument/2006/relationships/hyperlink" Target="http://www.konkoly.hu/cgi-bin/IBVS?5997" TargetMode="External"/><Relationship Id="rId23" Type="http://schemas.openxmlformats.org/officeDocument/2006/relationships/hyperlink" Target="http://www.konkoly.hu/cgi-bin/IBVS?6050" TargetMode="External"/><Relationship Id="rId28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var.astro.cz/oejv/issues/oejv0160.pdf" TargetMode="External"/><Relationship Id="rId19" Type="http://schemas.openxmlformats.org/officeDocument/2006/relationships/hyperlink" Target="http://www.konkoly.hu/cgi-bin/IBVS?5997" TargetMode="External"/><Relationship Id="rId4" Type="http://schemas.openxmlformats.org/officeDocument/2006/relationships/hyperlink" Target="http://var.astro.cz/oejv/issues/oejv0137.pdf" TargetMode="External"/><Relationship Id="rId9" Type="http://schemas.openxmlformats.org/officeDocument/2006/relationships/hyperlink" Target="http://var.astro.cz/oejv/issues/oejv0160.pdf" TargetMode="External"/><Relationship Id="rId14" Type="http://schemas.openxmlformats.org/officeDocument/2006/relationships/hyperlink" Target="http://www.konkoly.hu/cgi-bin/IBVS?6018" TargetMode="External"/><Relationship Id="rId22" Type="http://schemas.openxmlformats.org/officeDocument/2006/relationships/hyperlink" Target="http://www.konkoly.hu/cgi-bin/IBVS?6050" TargetMode="External"/><Relationship Id="rId27" Type="http://schemas.openxmlformats.org/officeDocument/2006/relationships/hyperlink" Target="http://www.bav-astro.de/sfs/BAVM_link.php?BAVMnr=23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2"/>
  </sheetPr>
  <dimension ref="A1:BM2542"/>
  <sheetViews>
    <sheetView tabSelected="1" workbookViewId="0">
      <pane xSplit="13" ySplit="22" topLeftCell="N54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42578125" customWidth="1"/>
    <col min="6" max="6" width="15" customWidth="1"/>
    <col min="7" max="7" width="8.140625" customWidth="1"/>
    <col min="8" max="8" width="8.5703125" customWidth="1"/>
    <col min="9" max="9" width="11.5703125" customWidth="1"/>
    <col min="10" max="10" width="8.5703125" customWidth="1"/>
    <col min="11" max="11" width="12.85546875" customWidth="1"/>
    <col min="12" max="14" width="8.5703125" customWidth="1"/>
    <col min="15" max="15" width="8" customWidth="1"/>
    <col min="16" max="16" width="11.7109375" customWidth="1"/>
    <col min="17" max="18" width="9.85546875" customWidth="1"/>
    <col min="19" max="19" width="10.28515625" customWidth="1"/>
    <col min="20" max="20" width="10.28515625" style="2" customWidth="1"/>
    <col min="21" max="27" width="10.28515625" customWidth="1"/>
    <col min="28" max="28" width="12.140625" customWidth="1"/>
    <col min="29" max="29" width="9.42578125" customWidth="1"/>
    <col min="30" max="32" width="10.42578125" customWidth="1"/>
    <col min="33" max="33" width="10.5703125" customWidth="1"/>
    <col min="34" max="34" width="10.28515625" customWidth="1"/>
    <col min="35" max="38" width="9.42578125" customWidth="1"/>
    <col min="39" max="53" width="10.28515625" customWidth="1"/>
    <col min="54" max="54" width="11.85546875" customWidth="1"/>
    <col min="55" max="55" width="14.7109375" customWidth="1"/>
    <col min="56" max="83" width="10.28515625" customWidth="1"/>
  </cols>
  <sheetData>
    <row r="1" spans="1:65" ht="21" thickBot="1">
      <c r="A1" s="17" t="s">
        <v>35</v>
      </c>
      <c r="B1" s="15"/>
      <c r="C1" s="15"/>
      <c r="E1" s="15"/>
      <c r="F1" s="15"/>
      <c r="W1" s="24"/>
      <c r="X1" s="24"/>
      <c r="AB1" s="110" t="s">
        <v>254</v>
      </c>
      <c r="AC1" s="111"/>
      <c r="AD1" s="111" t="s">
        <v>255</v>
      </c>
      <c r="AE1" s="111" t="s">
        <v>256</v>
      </c>
      <c r="AF1" s="65"/>
      <c r="AN1" s="112"/>
      <c r="AX1" s="113" t="s">
        <v>11</v>
      </c>
      <c r="AY1" s="114" t="s">
        <v>257</v>
      </c>
      <c r="AZ1" s="5" t="s">
        <v>258</v>
      </c>
      <c r="BA1" s="115" t="s">
        <v>259</v>
      </c>
      <c r="BB1" s="116" t="s">
        <v>260</v>
      </c>
      <c r="BC1" s="115" t="s">
        <v>261</v>
      </c>
      <c r="BD1" s="116" t="s">
        <v>262</v>
      </c>
      <c r="BE1" s="115" t="s">
        <v>263</v>
      </c>
      <c r="BF1" s="117" t="s">
        <v>264</v>
      </c>
      <c r="BG1" s="116" t="s">
        <v>265</v>
      </c>
      <c r="BH1" s="115" t="s">
        <v>266</v>
      </c>
      <c r="BI1" s="117" t="s">
        <v>267</v>
      </c>
      <c r="BJ1" s="116" t="s">
        <v>268</v>
      </c>
      <c r="BK1" s="115" t="s">
        <v>269</v>
      </c>
      <c r="BL1" s="117" t="s">
        <v>270</v>
      </c>
      <c r="BM1" s="116" t="s">
        <v>271</v>
      </c>
    </row>
    <row r="2" spans="1:65" ht="12.95" customHeight="1" thickBot="1">
      <c r="A2" s="16" t="s">
        <v>24</v>
      </c>
      <c r="B2" s="25" t="s">
        <v>34</v>
      </c>
      <c r="D2" s="15"/>
      <c r="E2" s="15"/>
      <c r="F2" s="15"/>
      <c r="W2" s="24"/>
      <c r="X2" s="24"/>
      <c r="AB2" s="118" t="s">
        <v>272</v>
      </c>
      <c r="AC2" s="119">
        <f>C7</f>
        <v>52024.8148</v>
      </c>
      <c r="AD2" s="120" t="s">
        <v>273</v>
      </c>
      <c r="AE2" s="119">
        <f>C8</f>
        <v>0.34692830000000002</v>
      </c>
      <c r="AF2" s="121" t="s">
        <v>102</v>
      </c>
      <c r="AG2" s="151" t="s">
        <v>302</v>
      </c>
      <c r="AM2" s="2"/>
      <c r="AX2">
        <v>-4000</v>
      </c>
      <c r="AY2">
        <f>AC$3+AC$4*AX2+AC$5*AX2^2+BA2</f>
        <v>2.0411582137903853E-2</v>
      </c>
      <c r="AZ2">
        <f>AC$3+AC$4*AX2+AC$5*AX2^2</f>
        <v>4.6587007678821086E-3</v>
      </c>
      <c r="BA2" s="67">
        <f>$AC$6*($AC$11/BB2*BC2+$AC$12)</f>
        <v>1.5752881370021742E-2</v>
      </c>
      <c r="BB2">
        <f>1+$AC$7*COS(BD2)</f>
        <v>1.0790141573182499</v>
      </c>
      <c r="BC2">
        <f>SIN(BD2+RADIANS($AC$9))</f>
        <v>0.75402068223203411</v>
      </c>
      <c r="BD2">
        <f>2*ATAN(BE2)</f>
        <v>0.54319621886282976</v>
      </c>
      <c r="BE2">
        <f>SQRT((1+$AC$7)/(1-$AC$7))*TAN(BF2/2)</f>
        <v>0.27847941537315635</v>
      </c>
      <c r="BF2">
        <f t="shared" ref="BF2:BL3" si="0">$BM2+$AC$7*SIN(BG2)</f>
        <v>19.34677158691267</v>
      </c>
      <c r="BG2">
        <f t="shared" si="0"/>
        <v>19.346771575236044</v>
      </c>
      <c r="BH2">
        <f t="shared" si="0"/>
        <v>19.346771431299597</v>
      </c>
      <c r="BI2">
        <f t="shared" si="0"/>
        <v>19.34676965701232</v>
      </c>
      <c r="BJ2">
        <f t="shared" si="0"/>
        <v>19.346747785726848</v>
      </c>
      <c r="BK2">
        <f t="shared" si="0"/>
        <v>19.346478204067072</v>
      </c>
      <c r="BL2">
        <f t="shared" si="0"/>
        <v>19.34315861232254</v>
      </c>
      <c r="BM2">
        <f>RADIANS($AC$9)+$AC$18*(AX2-AC$15)</f>
        <v>19.302746468124617</v>
      </c>
    </row>
    <row r="3" spans="1:65" ht="12.95" customHeight="1" thickBot="1">
      <c r="C3" s="22" t="s">
        <v>32</v>
      </c>
      <c r="L3" s="60"/>
      <c r="W3" s="24"/>
      <c r="X3" s="24"/>
      <c r="AA3">
        <v>0.03</v>
      </c>
      <c r="AB3" s="122" t="s">
        <v>274</v>
      </c>
      <c r="AC3" s="123">
        <f t="shared" ref="AC3:AC10" si="1">AD3*AE3</f>
        <v>8.0647507315580163E-3</v>
      </c>
      <c r="AD3" s="124">
        <v>0.80647507315580169</v>
      </c>
      <c r="AE3">
        <v>0.01</v>
      </c>
      <c r="AF3" s="125"/>
      <c r="AG3" s="126">
        <v>0.80647507315580169</v>
      </c>
      <c r="AH3" s="124"/>
      <c r="AI3" s="124"/>
      <c r="AJ3" s="124"/>
      <c r="AK3" s="124"/>
      <c r="AL3" s="124"/>
      <c r="AM3" s="124"/>
      <c r="AN3" s="124"/>
      <c r="AX3">
        <v>-3600</v>
      </c>
      <c r="AY3">
        <f>AC$3+AC$4*AX3+AC$5*AX3^2+BA3</f>
        <v>1.8873176878087976E-2</v>
      </c>
      <c r="AZ3">
        <f>AC$3+AC$4*AX3+AC$5*AX3^2</f>
        <v>4.9744586737588171E-3</v>
      </c>
      <c r="BA3" s="67">
        <f>$AC$6*($AC$11/BB3*BC3+$AC$12)</f>
        <v>1.3898718204329159E-2</v>
      </c>
      <c r="BB3">
        <f>1+$AC$7*COS(BD3)</f>
        <v>1.0711090464700825</v>
      </c>
      <c r="BC3">
        <f>SIN(BD3+RADIANS($AC$9))</f>
        <v>0.64883578444688994</v>
      </c>
      <c r="BD3">
        <f>2*ATAN(BE3)</f>
        <v>0.69130468733678696</v>
      </c>
      <c r="BE3">
        <f>SQRT((1+$AC$7)/(1-$AC$7))*TAN(BF3/2)</f>
        <v>0.36010930739074776</v>
      </c>
      <c r="BF3">
        <f t="shared" si="0"/>
        <v>19.483933994335828</v>
      </c>
      <c r="BG3">
        <f t="shared" si="0"/>
        <v>19.483933985605631</v>
      </c>
      <c r="BH3">
        <f t="shared" si="0"/>
        <v>19.483933868172528</v>
      </c>
      <c r="BI3">
        <f t="shared" si="0"/>
        <v>19.483932288538064</v>
      </c>
      <c r="BJ3">
        <f t="shared" si="0"/>
        <v>19.483911040490607</v>
      </c>
      <c r="BK3">
        <f t="shared" si="0"/>
        <v>19.483625260112834</v>
      </c>
      <c r="BL3">
        <f t="shared" si="0"/>
        <v>19.479787403014157</v>
      </c>
      <c r="BM3">
        <f>RADIANS($AC$9)+$AC$18*(AX3-AC$15)</f>
        <v>19.429230124989875</v>
      </c>
    </row>
    <row r="4" spans="1:65" ht="12.95" customHeight="1" thickBot="1">
      <c r="A4" s="4" t="s">
        <v>1</v>
      </c>
      <c r="C4" s="20" t="s">
        <v>29</v>
      </c>
      <c r="D4" s="21" t="s">
        <v>29</v>
      </c>
      <c r="W4" s="24"/>
      <c r="X4" s="24"/>
      <c r="AA4">
        <v>-2.5000000000000002E-6</v>
      </c>
      <c r="AB4" s="127" t="s">
        <v>89</v>
      </c>
      <c r="AC4" s="128">
        <f t="shared" si="1"/>
        <v>9.2053218672698211E-7</v>
      </c>
      <c r="AD4" s="129">
        <v>0.92053218672698212</v>
      </c>
      <c r="AE4" s="60">
        <v>9.9999999999999995E-7</v>
      </c>
      <c r="AF4" s="125"/>
      <c r="AG4" s="130">
        <v>0.92053218672698212</v>
      </c>
      <c r="AH4" s="129"/>
      <c r="AI4" s="129"/>
      <c r="AJ4" s="129"/>
      <c r="AK4" s="129"/>
      <c r="AL4" s="129"/>
      <c r="AM4" s="129"/>
      <c r="AN4" s="129"/>
      <c r="AX4">
        <v>-3200</v>
      </c>
      <c r="AY4">
        <f t="shared" ref="AY4:AY61" si="2">AC$3+AC$4*AX4+AC$5*AX4^2+BA4</f>
        <v>1.7097125658641691E-2</v>
      </c>
      <c r="AZ4">
        <f t="shared" ref="AZ4:AZ61" si="3">AC$3+AC$4*AX4+AC$5*AX4^2</f>
        <v>5.2957381553001672E-3</v>
      </c>
      <c r="BA4" s="67">
        <f t="shared" ref="BA4:BA61" si="4">$AC$6*($AC$11/BB4*BC4+$AC$12)</f>
        <v>1.1801387503341523E-2</v>
      </c>
      <c r="BB4">
        <f t="shared" ref="BB4:BB61" si="5">1+$AC$7*COS(BD4)</f>
        <v>1.0618093304431091</v>
      </c>
      <c r="BC4">
        <f t="shared" ref="BC4:BC61" si="6">SIN(BD4+RADIANS($AC$9))</f>
        <v>0.53145019429007145</v>
      </c>
      <c r="BD4">
        <f t="shared" ref="BD4:BD61" si="7">2*ATAN(BE4)</f>
        <v>0.83704651007894704</v>
      </c>
      <c r="BE4">
        <f t="shared" ref="BE4:BE61" si="8">SQRT((1+$AC$7)/(1-$AC$7))*TAN(BF4/2)</f>
        <v>0.44480246448486999</v>
      </c>
      <c r="BF4">
        <f t="shared" ref="BF4:BF61" si="9">$BM4+$AC$7*SIN(BG4)</f>
        <v>19.619995995521627</v>
      </c>
      <c r="BG4">
        <f t="shared" ref="BG4:BG61" si="10">$BM4+$AC$7*SIN(BH4)</f>
        <v>19.619995990287148</v>
      </c>
      <c r="BH4">
        <f t="shared" ref="BH4:BH61" si="11">$BM4+$AC$7*SIN(BI4)</f>
        <v>19.619995911257842</v>
      </c>
      <c r="BI4">
        <f t="shared" ref="BI4:BI61" si="12">$BM4+$AC$7*SIN(BJ4)</f>
        <v>19.619994718086851</v>
      </c>
      <c r="BJ4">
        <f t="shared" ref="BJ4:BJ61" si="13">$BM4+$AC$7*SIN(BK4)</f>
        <v>19.619976703962518</v>
      </c>
      <c r="BK4">
        <f t="shared" ref="BK4:BK61" si="14">$BM4+$AC$7*SIN(BL4)</f>
        <v>19.61970477057611</v>
      </c>
      <c r="BL4">
        <f t="shared" ref="BL4:BL61" si="15">$BM4+$AC$7*SIN(BM4)</f>
        <v>19.615608450261249</v>
      </c>
      <c r="BM4">
        <f t="shared" ref="BM4:BM61" si="16">RADIANS($AC$9)+$AC$18*(AX4-AC$15)</f>
        <v>19.555713781855133</v>
      </c>
    </row>
    <row r="5" spans="1:65" ht="12.95" customHeight="1">
      <c r="A5" s="28" t="s">
        <v>36</v>
      </c>
      <c r="B5" s="16"/>
      <c r="C5" s="29">
        <v>-9.5</v>
      </c>
      <c r="D5" s="16" t="s">
        <v>37</v>
      </c>
      <c r="W5" s="24"/>
      <c r="X5" s="24"/>
      <c r="AA5">
        <v>3E-11</v>
      </c>
      <c r="AB5" s="127" t="s">
        <v>275</v>
      </c>
      <c r="AC5" s="128">
        <f t="shared" si="1"/>
        <v>1.7254923952001317E-11</v>
      </c>
      <c r="AD5" s="129">
        <v>1.7254923952001318</v>
      </c>
      <c r="AE5">
        <v>9.9999999999999994E-12</v>
      </c>
      <c r="AF5" s="125"/>
      <c r="AG5" s="130">
        <v>1.7254923952001318</v>
      </c>
      <c r="AH5" s="129"/>
      <c r="AI5" s="129"/>
      <c r="AJ5" s="129"/>
      <c r="AK5" s="129"/>
      <c r="AL5" s="129"/>
      <c r="AM5" s="129"/>
      <c r="AN5" s="129"/>
      <c r="AX5">
        <v>-2800</v>
      </c>
      <c r="AY5">
        <f t="shared" si="2"/>
        <v>1.5130770281710702E-2</v>
      </c>
      <c r="AZ5">
        <f t="shared" si="3"/>
        <v>5.622539212506157E-3</v>
      </c>
      <c r="BA5" s="67">
        <f t="shared" si="4"/>
        <v>9.5082310692045438E-3</v>
      </c>
      <c r="BB5">
        <f t="shared" si="5"/>
        <v>1.0514051935950413</v>
      </c>
      <c r="BC5">
        <f t="shared" si="6"/>
        <v>0.40525364268483943</v>
      </c>
      <c r="BD5">
        <f t="shared" si="7"/>
        <v>0.98010187074158106</v>
      </c>
      <c r="BE5">
        <f t="shared" si="8"/>
        <v>0.53345357504709545</v>
      </c>
      <c r="BF5">
        <f t="shared" si="9"/>
        <v>19.754798029575646</v>
      </c>
      <c r="BG5">
        <f t="shared" si="10"/>
        <v>19.754798027115385</v>
      </c>
      <c r="BH5">
        <f t="shared" si="11"/>
        <v>19.754797983948855</v>
      </c>
      <c r="BI5">
        <f t="shared" si="12"/>
        <v>19.75479722657002</v>
      </c>
      <c r="BJ5">
        <f t="shared" si="13"/>
        <v>19.754783938090512</v>
      </c>
      <c r="BK5">
        <f t="shared" si="14"/>
        <v>19.754550823599356</v>
      </c>
      <c r="BL5">
        <f t="shared" si="15"/>
        <v>19.75047257245901</v>
      </c>
      <c r="BM5">
        <f t="shared" si="16"/>
        <v>19.68219743872039</v>
      </c>
    </row>
    <row r="6" spans="1:65" ht="12.95" customHeight="1">
      <c r="A6" s="4" t="s">
        <v>2</v>
      </c>
      <c r="W6" s="24"/>
      <c r="X6" s="24"/>
      <c r="AB6" s="127" t="s">
        <v>276</v>
      </c>
      <c r="AC6" s="128">
        <f t="shared" si="1"/>
        <v>2.0098938598304184E-2</v>
      </c>
      <c r="AD6" s="129">
        <v>2.0098938598304184</v>
      </c>
      <c r="AE6">
        <v>0.01</v>
      </c>
      <c r="AF6" s="125" t="s">
        <v>102</v>
      </c>
      <c r="AG6" s="130">
        <v>2.0098938598304184</v>
      </c>
      <c r="AH6" s="129"/>
      <c r="AI6" s="129"/>
      <c r="AJ6" s="129"/>
      <c r="AK6" s="129"/>
      <c r="AL6" s="129"/>
      <c r="AM6" s="129"/>
      <c r="AN6" s="129"/>
      <c r="AX6">
        <v>-2400</v>
      </c>
      <c r="AY6">
        <f t="shared" si="2"/>
        <v>1.3023421882672154E-2</v>
      </c>
      <c r="AZ6">
        <f t="shared" si="3"/>
        <v>5.9548618453767865E-3</v>
      </c>
      <c r="BA6" s="67">
        <f t="shared" si="4"/>
        <v>7.0685600372953671E-3</v>
      </c>
      <c r="BB6">
        <f t="shared" si="5"/>
        <v>1.0401934569945566</v>
      </c>
      <c r="BC6">
        <f t="shared" si="6"/>
        <v>0.27358541049839452</v>
      </c>
      <c r="BD6">
        <f t="shared" si="7"/>
        <v>1.1202394366543915</v>
      </c>
      <c r="BE6">
        <f t="shared" si="8"/>
        <v>0.62711632306977405</v>
      </c>
      <c r="BF6">
        <f t="shared" si="9"/>
        <v>19.888218152523461</v>
      </c>
      <c r="BG6">
        <f t="shared" si="10"/>
        <v>19.88821815166764</v>
      </c>
      <c r="BH6">
        <f t="shared" si="11"/>
        <v>19.888218133392737</v>
      </c>
      <c r="BI6">
        <f t="shared" si="12"/>
        <v>19.888217743157078</v>
      </c>
      <c r="BJ6">
        <f t="shared" si="13"/>
        <v>19.888209410268022</v>
      </c>
      <c r="BK6">
        <f t="shared" si="14"/>
        <v>19.888031502229897</v>
      </c>
      <c r="BL6">
        <f t="shared" si="15"/>
        <v>19.884245876601355</v>
      </c>
      <c r="BM6">
        <f t="shared" si="16"/>
        <v>19.808681095585648</v>
      </c>
    </row>
    <row r="7" spans="1:65" ht="12.95" customHeight="1">
      <c r="A7" s="15" t="s">
        <v>3</v>
      </c>
      <c r="B7" s="15"/>
      <c r="C7" s="15">
        <v>52024.8148</v>
      </c>
      <c r="W7" s="24"/>
      <c r="X7" s="24"/>
      <c r="AB7" s="131" t="s">
        <v>277</v>
      </c>
      <c r="AC7" s="132">
        <f t="shared" si="1"/>
        <v>9.2299679834223713E-2</v>
      </c>
      <c r="AD7" s="129">
        <v>9.2299679834223713E-2</v>
      </c>
      <c r="AE7">
        <v>1</v>
      </c>
      <c r="AF7" s="125"/>
      <c r="AG7" s="130">
        <v>9.2299679834223713E-2</v>
      </c>
      <c r="AH7" s="129"/>
      <c r="AI7" s="129"/>
      <c r="AJ7" s="129"/>
      <c r="AK7" s="129"/>
      <c r="AL7" s="129"/>
      <c r="AM7" s="129"/>
      <c r="AN7" s="129"/>
      <c r="AX7">
        <v>-2000</v>
      </c>
      <c r="AY7">
        <f t="shared" si="2"/>
        <v>1.0824669203530379E-2</v>
      </c>
      <c r="AZ7">
        <f t="shared" si="3"/>
        <v>6.2927060539120575E-3</v>
      </c>
      <c r="BA7" s="67">
        <f t="shared" si="4"/>
        <v>4.5319631496183212E-3</v>
      </c>
      <c r="BB7">
        <f t="shared" si="5"/>
        <v>1.0284627675645184</v>
      </c>
      <c r="BC7">
        <f t="shared" si="6"/>
        <v>0.13958712487616973</v>
      </c>
      <c r="BD7">
        <f t="shared" si="7"/>
        <v>1.2573136854787563</v>
      </c>
      <c r="BE7">
        <f t="shared" si="8"/>
        <v>0.72705954988158439</v>
      </c>
      <c r="BF7">
        <f t="shared" si="9"/>
        <v>20.020171903756573</v>
      </c>
      <c r="BG7">
        <f t="shared" si="10"/>
        <v>20.020171903561035</v>
      </c>
      <c r="BH7">
        <f t="shared" si="11"/>
        <v>20.020171898123174</v>
      </c>
      <c r="BI7">
        <f t="shared" si="12"/>
        <v>20.020171746897223</v>
      </c>
      <c r="BJ7">
        <f t="shared" si="13"/>
        <v>20.020167541353015</v>
      </c>
      <c r="BK7">
        <f t="shared" si="14"/>
        <v>20.020050603289448</v>
      </c>
      <c r="BL7">
        <f t="shared" si="15"/>
        <v>20.016811897462482</v>
      </c>
      <c r="BM7">
        <f t="shared" si="16"/>
        <v>19.935164752450905</v>
      </c>
    </row>
    <row r="8" spans="1:65" ht="12.95" customHeight="1">
      <c r="A8" s="15" t="s">
        <v>4</v>
      </c>
      <c r="B8" s="15"/>
      <c r="C8" s="15">
        <v>0.34692830000000002</v>
      </c>
      <c r="W8" s="24"/>
      <c r="X8" s="24"/>
      <c r="AB8" s="127" t="s">
        <v>278</v>
      </c>
      <c r="AC8" s="132">
        <f t="shared" si="1"/>
        <v>18.874011891106957</v>
      </c>
      <c r="AD8" s="129">
        <v>1.8874011891106957</v>
      </c>
      <c r="AE8">
        <v>10</v>
      </c>
      <c r="AF8" s="125" t="s">
        <v>103</v>
      </c>
      <c r="AG8" s="130">
        <v>1.8874011891106957</v>
      </c>
      <c r="AH8" s="129"/>
      <c r="AI8" s="129"/>
      <c r="AJ8" s="129"/>
      <c r="AK8" s="129"/>
      <c r="AL8" s="129"/>
      <c r="AM8" s="129"/>
      <c r="AN8" s="129"/>
      <c r="AX8">
        <v>-1600</v>
      </c>
      <c r="AY8">
        <f t="shared" si="2"/>
        <v>8.5829508789599853E-3</v>
      </c>
      <c r="AZ8">
        <f t="shared" si="3"/>
        <v>6.6360718381119682E-3</v>
      </c>
      <c r="BA8" s="67">
        <f t="shared" si="4"/>
        <v>1.9468790408480169E-3</v>
      </c>
      <c r="BB8">
        <f t="shared" si="5"/>
        <v>1.0164824265664787</v>
      </c>
      <c r="BC8">
        <f t="shared" si="6"/>
        <v>6.0998709924204291E-3</v>
      </c>
      <c r="BD8">
        <f t="shared" si="7"/>
        <v>1.3912582218799292</v>
      </c>
      <c r="BE8">
        <f t="shared" si="8"/>
        <v>0.83484392512093852</v>
      </c>
      <c r="BF8">
        <f t="shared" si="9"/>
        <v>20.150610509712333</v>
      </c>
      <c r="BG8">
        <f t="shared" si="10"/>
        <v>20.150610509689951</v>
      </c>
      <c r="BH8">
        <f t="shared" si="11"/>
        <v>20.15061050877998</v>
      </c>
      <c r="BI8">
        <f t="shared" si="12"/>
        <v>20.150610471783665</v>
      </c>
      <c r="BJ8">
        <f t="shared" si="13"/>
        <v>20.150608967643489</v>
      </c>
      <c r="BK8">
        <f t="shared" si="14"/>
        <v>20.150547821518131</v>
      </c>
      <c r="BL8">
        <f t="shared" si="15"/>
        <v>20.14807345833832</v>
      </c>
      <c r="BM8">
        <f t="shared" si="16"/>
        <v>20.061648409316163</v>
      </c>
    </row>
    <row r="9" spans="1:65" ht="12.95" customHeight="1">
      <c r="A9" s="41" t="s">
        <v>46</v>
      </c>
      <c r="B9" s="42">
        <v>65</v>
      </c>
      <c r="C9" s="40" t="str">
        <f>"F"&amp;B9</f>
        <v>F65</v>
      </c>
      <c r="D9" s="24" t="str">
        <f>"G"&amp;B9</f>
        <v>G65</v>
      </c>
      <c r="W9" s="24"/>
      <c r="X9" s="24"/>
      <c r="AB9" s="133" t="s">
        <v>279</v>
      </c>
      <c r="AC9" s="132">
        <f t="shared" si="1"/>
        <v>99.937276642556995</v>
      </c>
      <c r="AD9" s="129">
        <v>9.9937276642556991</v>
      </c>
      <c r="AE9">
        <v>10</v>
      </c>
      <c r="AF9" s="125" t="s">
        <v>280</v>
      </c>
      <c r="AG9" s="130">
        <v>9.9937276642556991</v>
      </c>
      <c r="AH9" s="129"/>
      <c r="AI9" s="129"/>
      <c r="AJ9" s="129"/>
      <c r="AK9" s="129"/>
      <c r="AL9" s="129"/>
      <c r="AM9" s="129"/>
      <c r="AN9" s="129"/>
      <c r="AX9">
        <v>-1200</v>
      </c>
      <c r="AY9">
        <f t="shared" si="2"/>
        <v>6.3444317761882319E-3</v>
      </c>
      <c r="AZ9">
        <f t="shared" si="3"/>
        <v>6.9849591979765195E-3</v>
      </c>
      <c r="BA9" s="67">
        <f t="shared" si="4"/>
        <v>-6.4052742178828735E-4</v>
      </c>
      <c r="BB9">
        <f t="shared" si="5"/>
        <v>1.004495043275994</v>
      </c>
      <c r="BC9">
        <f t="shared" si="6"/>
        <v>-0.12439532084360458</v>
      </c>
      <c r="BD9">
        <f t="shared" si="7"/>
        <v>1.5220765259246918</v>
      </c>
      <c r="BE9">
        <f t="shared" si="8"/>
        <v>0.95242959947738937</v>
      </c>
      <c r="BF9">
        <f t="shared" si="9"/>
        <v>20.279517907659777</v>
      </c>
      <c r="BG9">
        <f t="shared" si="10"/>
        <v>20.279517907659208</v>
      </c>
      <c r="BH9">
        <f t="shared" si="11"/>
        <v>20.279517907615478</v>
      </c>
      <c r="BI9">
        <f t="shared" si="12"/>
        <v>20.279517904240105</v>
      </c>
      <c r="BJ9">
        <f t="shared" si="13"/>
        <v>20.279517643715185</v>
      </c>
      <c r="BK9">
        <f t="shared" si="14"/>
        <v>20.279497536796864</v>
      </c>
      <c r="BL9">
        <f t="shared" si="15"/>
        <v>20.277954223619169</v>
      </c>
      <c r="BM9">
        <f t="shared" si="16"/>
        <v>20.188132066181421</v>
      </c>
    </row>
    <row r="10" spans="1:65" ht="12.95" customHeight="1" thickBot="1">
      <c r="A10" s="16"/>
      <c r="B10" s="16"/>
      <c r="C10" s="3" t="s">
        <v>20</v>
      </c>
      <c r="D10" s="3" t="s">
        <v>21</v>
      </c>
      <c r="E10" s="16"/>
      <c r="I10" s="71"/>
      <c r="W10" s="24"/>
      <c r="X10" s="24"/>
      <c r="AA10">
        <f>Z10/AE10</f>
        <v>0</v>
      </c>
      <c r="AB10" s="134" t="s">
        <v>281</v>
      </c>
      <c r="AC10" s="135">
        <f t="shared" si="1"/>
        <v>31372.811333062004</v>
      </c>
      <c r="AD10" s="136">
        <v>3.1372811333062005</v>
      </c>
      <c r="AE10">
        <v>10000</v>
      </c>
      <c r="AF10" s="125" t="s">
        <v>282</v>
      </c>
      <c r="AG10" s="137">
        <v>3.1372811333062005</v>
      </c>
      <c r="AH10" s="136"/>
      <c r="AI10" s="136"/>
      <c r="AJ10" s="136"/>
      <c r="AK10" s="136"/>
      <c r="AL10" s="136"/>
      <c r="AM10" s="136"/>
      <c r="AN10" s="136"/>
      <c r="AX10">
        <v>-800</v>
      </c>
      <c r="AY10">
        <f t="shared" si="2"/>
        <v>4.1521846414569203E-3</v>
      </c>
      <c r="AZ10">
        <f t="shared" si="3"/>
        <v>7.3393681335057115E-3</v>
      </c>
      <c r="BA10" s="67">
        <f t="shared" si="4"/>
        <v>-3.1871834920487907E-3</v>
      </c>
      <c r="BB10">
        <f t="shared" si="5"/>
        <v>0.99271267505908156</v>
      </c>
      <c r="BC10">
        <f t="shared" si="6"/>
        <v>-0.24979963703070324</v>
      </c>
      <c r="BD10">
        <f t="shared" si="7"/>
        <v>1.649831457384435</v>
      </c>
      <c r="BE10">
        <f t="shared" si="8"/>
        <v>1.0823315341796915</v>
      </c>
      <c r="BF10">
        <f t="shared" si="9"/>
        <v>20.406907060357888</v>
      </c>
      <c r="BG10">
        <f t="shared" si="10"/>
        <v>20.406907060357888</v>
      </c>
      <c r="BH10">
        <f t="shared" si="11"/>
        <v>20.406907060357888</v>
      </c>
      <c r="BI10">
        <f t="shared" si="12"/>
        <v>20.4069070603569</v>
      </c>
      <c r="BJ10">
        <f t="shared" si="13"/>
        <v>20.406907059562165</v>
      </c>
      <c r="BK10">
        <f t="shared" si="14"/>
        <v>20.406906419152175</v>
      </c>
      <c r="BL10">
        <f t="shared" si="15"/>
        <v>20.406399918388331</v>
      </c>
      <c r="BM10">
        <f t="shared" si="16"/>
        <v>20.314615723046678</v>
      </c>
    </row>
    <row r="11" spans="1:65" ht="12.95" customHeight="1">
      <c r="A11" s="16" t="s">
        <v>16</v>
      </c>
      <c r="B11" s="16"/>
      <c r="C11" s="39">
        <f ca="1">INTERCEPT(INDIRECT($D$9):G975,INDIRECT($C$9):F975)</f>
        <v>1.2989052558166653E-2</v>
      </c>
      <c r="D11" s="2">
        <f>+E11*F11</f>
        <v>1.1712486955350867E-3</v>
      </c>
      <c r="E11" s="58">
        <v>1.1712486955350867E-3</v>
      </c>
      <c r="F11">
        <v>1</v>
      </c>
      <c r="I11" s="71"/>
      <c r="W11" s="24"/>
      <c r="X11" s="24"/>
      <c r="AB11" s="138" t="s">
        <v>283</v>
      </c>
      <c r="AC11" s="24">
        <f>1-AC7^2</f>
        <v>0.99148076910249983</v>
      </c>
      <c r="AD11" s="24">
        <f>SUM(AF21:AF1950)</f>
        <v>7.0976436010824942E-4</v>
      </c>
      <c r="AE11" s="138" t="s">
        <v>284</v>
      </c>
      <c r="AF11" s="125"/>
      <c r="AG11" s="24">
        <v>3.3001501147119962E-5</v>
      </c>
      <c r="AH11" s="24"/>
      <c r="AI11" s="24"/>
      <c r="AJ11" s="24"/>
      <c r="AK11" s="24"/>
      <c r="AL11" s="24"/>
      <c r="AM11" s="24"/>
      <c r="AN11" s="24"/>
      <c r="AX11">
        <v>-400</v>
      </c>
      <c r="AY11">
        <f t="shared" si="2"/>
        <v>2.0456507204739396E-3</v>
      </c>
      <c r="AZ11">
        <f t="shared" si="3"/>
        <v>7.699298644699544E-3</v>
      </c>
      <c r="BA11" s="67">
        <f t="shared" si="4"/>
        <v>-5.6536479242256044E-3</v>
      </c>
      <c r="BB11">
        <f t="shared" si="5"/>
        <v>0.98131581206830432</v>
      </c>
      <c r="BC11">
        <f t="shared" si="6"/>
        <v>-0.3683898367098869</v>
      </c>
      <c r="BD11">
        <f t="shared" si="7"/>
        <v>1.7746345854662258</v>
      </c>
      <c r="BE11">
        <f t="shared" si="8"/>
        <v>1.2278500117030329</v>
      </c>
      <c r="BF11">
        <f t="shared" si="9"/>
        <v>20.532815967476402</v>
      </c>
      <c r="BG11">
        <f t="shared" si="10"/>
        <v>20.532815967476335</v>
      </c>
      <c r="BH11">
        <f t="shared" si="11"/>
        <v>20.5328159674829</v>
      </c>
      <c r="BI11">
        <f t="shared" si="12"/>
        <v>20.532815966848855</v>
      </c>
      <c r="BJ11">
        <f t="shared" si="13"/>
        <v>20.532816028059028</v>
      </c>
      <c r="BK11">
        <f t="shared" si="14"/>
        <v>20.532810118732762</v>
      </c>
      <c r="BL11">
        <f t="shared" si="15"/>
        <v>20.533379195561533</v>
      </c>
      <c r="BM11">
        <f t="shared" si="16"/>
        <v>20.441099379911936</v>
      </c>
    </row>
    <row r="12" spans="1:65" ht="12.95" customHeight="1">
      <c r="A12" s="16" t="s">
        <v>17</v>
      </c>
      <c r="B12" s="16"/>
      <c r="C12" s="39">
        <f ca="1">SLOPE(INDIRECT($D$9):G975,INDIRECT($C$9):F975)</f>
        <v>1.8791887887112037E-6</v>
      </c>
      <c r="D12" s="2">
        <f>+E12*F12</f>
        <v>-3.339953175212584E-6</v>
      </c>
      <c r="E12" s="59">
        <v>-3.3399531752125837E-2</v>
      </c>
      <c r="F12" s="60">
        <v>1E-4</v>
      </c>
      <c r="W12" s="24"/>
      <c r="X12" s="24"/>
      <c r="AB12" s="139" t="s">
        <v>285</v>
      </c>
      <c r="AC12" s="24">
        <f>AC7*SIN(RADIANS(AC9))</f>
        <v>9.091493178875204E-2</v>
      </c>
      <c r="AF12" s="125"/>
      <c r="AX12">
        <v>0</v>
      </c>
      <c r="AY12">
        <f t="shared" si="2"/>
        <v>6.0336951521230975E-5</v>
      </c>
      <c r="AZ12">
        <f t="shared" si="3"/>
        <v>8.0647507315580163E-3</v>
      </c>
      <c r="BA12" s="67">
        <f t="shared" si="4"/>
        <v>-8.0044137800367853E-3</v>
      </c>
      <c r="BB12">
        <f t="shared" si="5"/>
        <v>0.97045445767313898</v>
      </c>
      <c r="BC12">
        <f t="shared" si="6"/>
        <v>-0.47879178078035495</v>
      </c>
      <c r="BD12">
        <f t="shared" si="7"/>
        <v>1.8966361098439406</v>
      </c>
      <c r="BE12">
        <f t="shared" si="8"/>
        <v>1.3934233041411106</v>
      </c>
      <c r="BF12">
        <f t="shared" si="9"/>
        <v>20.657303689164724</v>
      </c>
      <c r="BG12">
        <f t="shared" si="10"/>
        <v>20.65730368915699</v>
      </c>
      <c r="BH12">
        <f t="shared" si="11"/>
        <v>20.657303689513959</v>
      </c>
      <c r="BI12">
        <f t="shared" si="12"/>
        <v>20.657303673038349</v>
      </c>
      <c r="BJ12">
        <f t="shared" si="13"/>
        <v>20.65730443345717</v>
      </c>
      <c r="BK12">
        <f t="shared" si="14"/>
        <v>20.65726933442453</v>
      </c>
      <c r="BL12">
        <f t="shared" si="15"/>
        <v>20.658884136712977</v>
      </c>
      <c r="BM12">
        <f t="shared" si="16"/>
        <v>20.567583036777194</v>
      </c>
    </row>
    <row r="13" spans="1:65" ht="12.95" customHeight="1" thickBot="1">
      <c r="A13" s="16" t="s">
        <v>19</v>
      </c>
      <c r="B13" s="16"/>
      <c r="C13" s="2" t="s">
        <v>14</v>
      </c>
      <c r="D13" s="2">
        <f>+E13*F13</f>
        <v>4.755296668140907E-10</v>
      </c>
      <c r="E13" s="61">
        <v>4.755296668140907E-2</v>
      </c>
      <c r="F13" s="60">
        <v>1E-8</v>
      </c>
      <c r="W13" s="24"/>
      <c r="X13" s="24"/>
      <c r="AB13" s="140" t="s">
        <v>286</v>
      </c>
      <c r="AC13" s="141">
        <f>AC6*86400*300000/149600000</f>
        <v>3.48238294430511</v>
      </c>
      <c r="AD13" t="s">
        <v>287</v>
      </c>
      <c r="AF13" s="125"/>
      <c r="AX13">
        <v>400</v>
      </c>
      <c r="AY13">
        <f t="shared" si="2"/>
        <v>-1.7722990465779132E-3</v>
      </c>
      <c r="AZ13">
        <f t="shared" si="3"/>
        <v>8.4357243940811292E-3</v>
      </c>
      <c r="BA13" s="67">
        <f t="shared" si="4"/>
        <v>-1.0208023440659042E-2</v>
      </c>
      <c r="BB13">
        <f t="shared" si="5"/>
        <v>0.96025058782588046</v>
      </c>
      <c r="BC13">
        <f t="shared" si="6"/>
        <v>-0.57994218380818319</v>
      </c>
      <c r="BD13">
        <f t="shared" si="7"/>
        <v>2.01601584965444</v>
      </c>
      <c r="BE13">
        <f t="shared" si="8"/>
        <v>1.5851860559956361</v>
      </c>
      <c r="BF13">
        <f t="shared" si="9"/>
        <v>20.780446602536387</v>
      </c>
      <c r="BG13">
        <f t="shared" si="10"/>
        <v>20.780446602442773</v>
      </c>
      <c r="BH13">
        <f t="shared" si="11"/>
        <v>20.780446605321206</v>
      </c>
      <c r="BI13">
        <f t="shared" si="12"/>
        <v>20.7804465168165</v>
      </c>
      <c r="BJ13">
        <f t="shared" si="13"/>
        <v>20.780449238107458</v>
      </c>
      <c r="BK13">
        <f t="shared" si="14"/>
        <v>20.780365556448722</v>
      </c>
      <c r="BL13">
        <f t="shared" si="15"/>
        <v>20.782930378586428</v>
      </c>
      <c r="BM13">
        <f t="shared" si="16"/>
        <v>20.694066693642451</v>
      </c>
    </row>
    <row r="14" spans="1:65" ht="12.95" customHeight="1">
      <c r="A14" s="16"/>
      <c r="B14" s="16"/>
      <c r="C14" s="16"/>
      <c r="E14">
        <f>SUM(U21:U943)</f>
        <v>4.9920393067467365E-2</v>
      </c>
      <c r="W14" s="24"/>
      <c r="X14" s="24"/>
      <c r="AB14" s="140" t="s">
        <v>288</v>
      </c>
      <c r="AC14" s="24">
        <f>2*AC5*365.24/C8</f>
        <v>3.6331359674197583E-8</v>
      </c>
      <c r="AD14" t="s">
        <v>289</v>
      </c>
      <c r="AF14" s="125"/>
      <c r="AX14">
        <v>800</v>
      </c>
      <c r="AY14">
        <f t="shared" si="2"/>
        <v>-3.4248243710594435E-3</v>
      </c>
      <c r="AZ14">
        <f t="shared" si="3"/>
        <v>8.8122196322688827E-3</v>
      </c>
      <c r="BA14" s="67">
        <f t="shared" si="4"/>
        <v>-1.2237044003328326E-2</v>
      </c>
      <c r="BB14">
        <f t="shared" si="5"/>
        <v>0.95080138326041508</v>
      </c>
      <c r="BC14">
        <f t="shared" si="6"/>
        <v>-0.6710450393017181</v>
      </c>
      <c r="BD14">
        <f t="shared" si="7"/>
        <v>2.1329755377061073</v>
      </c>
      <c r="BE14">
        <f t="shared" si="8"/>
        <v>1.8118891097608376</v>
      </c>
      <c r="BF14">
        <f t="shared" si="9"/>
        <v>20.9023350269124</v>
      </c>
      <c r="BG14">
        <f t="shared" si="10"/>
        <v>20.902335026429341</v>
      </c>
      <c r="BH14">
        <f t="shared" si="11"/>
        <v>20.902335037719912</v>
      </c>
      <c r="BI14">
        <f t="shared" si="12"/>
        <v>20.902334773824816</v>
      </c>
      <c r="BJ14">
        <f t="shared" si="13"/>
        <v>20.902340941825074</v>
      </c>
      <c r="BK14">
        <f t="shared" si="14"/>
        <v>20.902196758597256</v>
      </c>
      <c r="BL14">
        <f t="shared" si="15"/>
        <v>20.905556863270107</v>
      </c>
      <c r="BM14">
        <f t="shared" si="16"/>
        <v>20.820550350507709</v>
      </c>
    </row>
    <row r="15" spans="1:65" ht="12.95" customHeight="1">
      <c r="A15" s="30" t="s">
        <v>18</v>
      </c>
      <c r="B15" s="16"/>
      <c r="C15" s="31">
        <f ca="1">(C7+C11)+(C8+C12)*INT(MAX(F21:F3516))</f>
        <v>59635.435129917016</v>
      </c>
      <c r="D15" s="24">
        <f>+C7+INT(MAX(F21:F1581))*C8+D11+D12*INT(MAX(F21:F4016))+D13*INT(MAX(F21:F4043)^2)</f>
        <v>59635.537670305464</v>
      </c>
      <c r="E15" s="32" t="s">
        <v>47</v>
      </c>
      <c r="F15" s="29">
        <v>1</v>
      </c>
      <c r="W15" s="24"/>
      <c r="X15" s="24"/>
      <c r="AB15" s="139" t="s">
        <v>290</v>
      </c>
      <c r="AC15" s="142">
        <f>(AC10-AC2)/AE2</f>
        <v>-59528.160334391847</v>
      </c>
      <c r="AD15" t="s">
        <v>291</v>
      </c>
      <c r="AF15" s="125"/>
      <c r="AX15">
        <v>1200</v>
      </c>
      <c r="AY15">
        <f t="shared" si="2"/>
        <v>-4.8737099324397352E-3</v>
      </c>
      <c r="AZ15">
        <f t="shared" si="3"/>
        <v>9.1942364461212768E-3</v>
      </c>
      <c r="BA15" s="67">
        <f t="shared" si="4"/>
        <v>-1.4067946378561012E-2</v>
      </c>
      <c r="BB15">
        <f t="shared" si="5"/>
        <v>0.94218276867709116</v>
      </c>
      <c r="BC15">
        <f t="shared" si="6"/>
        <v>-0.75152741661103051</v>
      </c>
      <c r="BD15">
        <f t="shared" si="7"/>
        <v>2.2477324798326048</v>
      </c>
      <c r="BE15">
        <f t="shared" si="8"/>
        <v>2.0864873770759385</v>
      </c>
      <c r="BF15">
        <f t="shared" si="9"/>
        <v>21.023070285172622</v>
      </c>
      <c r="BG15">
        <f t="shared" si="10"/>
        <v>21.023070283619003</v>
      </c>
      <c r="BH15">
        <f t="shared" si="11"/>
        <v>21.023070313311781</v>
      </c>
      <c r="BI15">
        <f t="shared" si="12"/>
        <v>21.023069745823534</v>
      </c>
      <c r="BJ15">
        <f t="shared" si="13"/>
        <v>21.023080591574864</v>
      </c>
      <c r="BK15">
        <f t="shared" si="14"/>
        <v>21.022873279586431</v>
      </c>
      <c r="BL15">
        <f t="shared" si="15"/>
        <v>21.026825216026808</v>
      </c>
      <c r="BM15">
        <f t="shared" si="16"/>
        <v>20.947034007372967</v>
      </c>
    </row>
    <row r="16" spans="1:65" ht="12.95" customHeight="1">
      <c r="A16" s="19" t="s">
        <v>5</v>
      </c>
      <c r="B16" s="16"/>
      <c r="C16" s="34">
        <f ca="1">+C8+C12</f>
        <v>0.34693017918878871</v>
      </c>
      <c r="D16" s="24">
        <f>+C8+D12+2*D13*MAX(F21:F889)</f>
        <v>0.3469458239109563</v>
      </c>
      <c r="E16" s="32" t="s">
        <v>38</v>
      </c>
      <c r="F16" s="33">
        <f ca="1">NOW()+15018.5+$C$5/24</f>
        <v>60315.862895833328</v>
      </c>
      <c r="W16" s="24"/>
      <c r="X16" s="24"/>
      <c r="AB16" s="138" t="s">
        <v>292</v>
      </c>
      <c r="AC16" s="142">
        <f>365.24*AC8</f>
        <v>6893.5441031079054</v>
      </c>
      <c r="AD16" t="s">
        <v>102</v>
      </c>
      <c r="AE16" s="24"/>
      <c r="AF16" s="125"/>
      <c r="AX16">
        <v>1600</v>
      </c>
      <c r="AY16">
        <f t="shared" si="2"/>
        <v>-6.0991496553221922E-3</v>
      </c>
      <c r="AZ16">
        <f t="shared" si="3"/>
        <v>9.5817748356383115E-3</v>
      </c>
      <c r="BA16" s="67">
        <f t="shared" si="4"/>
        <v>-1.5680924490960504E-2</v>
      </c>
      <c r="BB16">
        <f t="shared" si="5"/>
        <v>0.93445293039293487</v>
      </c>
      <c r="BC16">
        <f t="shared" si="6"/>
        <v>-0.82099773771844131</v>
      </c>
      <c r="BD16">
        <f t="shared" si="7"/>
        <v>2.3605145213857148</v>
      </c>
      <c r="BE16">
        <f t="shared" si="8"/>
        <v>2.4290404126761893</v>
      </c>
      <c r="BF16">
        <f t="shared" si="9"/>
        <v>21.14276221803733</v>
      </c>
      <c r="BG16">
        <f t="shared" si="10"/>
        <v>21.142762214385844</v>
      </c>
      <c r="BH16">
        <f t="shared" si="11"/>
        <v>21.142762274218786</v>
      </c>
      <c r="BI16">
        <f t="shared" si="12"/>
        <v>21.142761293801222</v>
      </c>
      <c r="BJ16">
        <f t="shared" si="13"/>
        <v>21.14277735870381</v>
      </c>
      <c r="BK16">
        <f t="shared" si="14"/>
        <v>21.142514085882681</v>
      </c>
      <c r="BL16">
        <f t="shared" si="15"/>
        <v>21.146818760719466</v>
      </c>
      <c r="BM16">
        <f t="shared" si="16"/>
        <v>21.073517664238224</v>
      </c>
    </row>
    <row r="17" spans="1:65" ht="12.95" customHeight="1" thickBot="1">
      <c r="A17" s="32" t="s">
        <v>33</v>
      </c>
      <c r="B17" s="16"/>
      <c r="C17" s="16">
        <f>COUNT(C21:C2174)</f>
        <v>50</v>
      </c>
      <c r="E17" s="32" t="s">
        <v>48</v>
      </c>
      <c r="F17" s="33">
        <f ca="1">ROUND(2*(F16-$C$7)/$C$8,0)/2+F14</f>
        <v>23898.5</v>
      </c>
      <c r="W17" s="24"/>
      <c r="X17" s="24"/>
      <c r="AB17" s="138" t="s">
        <v>293</v>
      </c>
      <c r="AC17" s="143">
        <f>AC13^3/AC8^2</f>
        <v>0.11854988380932008</v>
      </c>
      <c r="AF17" s="125"/>
      <c r="AX17">
        <v>2000</v>
      </c>
      <c r="AY17">
        <f t="shared" si="2"/>
        <v>-7.0848487871473242E-3</v>
      </c>
      <c r="AZ17">
        <f t="shared" si="3"/>
        <v>9.9748348008199851E-3</v>
      </c>
      <c r="BA17" s="67">
        <f t="shared" si="4"/>
        <v>-1.7059683587967309E-2</v>
      </c>
      <c r="BB17">
        <f t="shared" si="5"/>
        <v>0.92765560099160871</v>
      </c>
      <c r="BC17">
        <f t="shared" si="6"/>
        <v>-0.87920836046128115</v>
      </c>
      <c r="BD17">
        <f t="shared" si="7"/>
        <v>2.4715561939275266</v>
      </c>
      <c r="BE17">
        <f t="shared" si="8"/>
        <v>2.8723948300073414</v>
      </c>
      <c r="BF17">
        <f t="shared" si="9"/>
        <v>21.261527133931256</v>
      </c>
      <c r="BG17">
        <f t="shared" si="10"/>
        <v>21.261527127140173</v>
      </c>
      <c r="BH17">
        <f t="shared" si="11"/>
        <v>21.261527225843952</v>
      </c>
      <c r="BI17">
        <f t="shared" si="12"/>
        <v>21.26152579125057</v>
      </c>
      <c r="BJ17">
        <f t="shared" si="13"/>
        <v>21.261546641924607</v>
      </c>
      <c r="BK17">
        <f t="shared" si="14"/>
        <v>21.261243555706603</v>
      </c>
      <c r="BL17">
        <f t="shared" si="15"/>
        <v>21.265641188562618</v>
      </c>
      <c r="BM17">
        <f t="shared" si="16"/>
        <v>21.200001321103482</v>
      </c>
    </row>
    <row r="18" spans="1:65" ht="12.95" customHeight="1" thickTop="1" thickBot="1">
      <c r="A18" s="4" t="s">
        <v>80</v>
      </c>
      <c r="C18" s="62">
        <f ca="1">+C15</f>
        <v>59635.435129917016</v>
      </c>
      <c r="D18" s="63">
        <f ca="1">C16</f>
        <v>0.34693017918878871</v>
      </c>
      <c r="E18" s="32" t="s">
        <v>39</v>
      </c>
      <c r="F18" s="24">
        <f ca="1">ROUND(2*(F16-$C$15)/$C$16,0)/2+F14</f>
        <v>1961.5</v>
      </c>
      <c r="W18" s="24"/>
      <c r="X18" s="24"/>
      <c r="AB18" s="144" t="s">
        <v>294</v>
      </c>
      <c r="AC18" s="145">
        <f>2*PI()/(AC8*365.2422)*AE2</f>
        <v>3.1620914216314413E-4</v>
      </c>
      <c r="AD18" s="55" t="s">
        <v>295</v>
      </c>
      <c r="AE18" s="55"/>
      <c r="AF18" s="146"/>
      <c r="AX18">
        <v>2400</v>
      </c>
      <c r="AY18">
        <f t="shared" si="2"/>
        <v>-7.8178033927774702E-3</v>
      </c>
      <c r="AZ18">
        <f t="shared" si="3"/>
        <v>1.0373416341666301E-2</v>
      </c>
      <c r="BA18" s="67">
        <f t="shared" si="4"/>
        <v>-1.8191219734443771E-2</v>
      </c>
      <c r="BB18">
        <f t="shared" si="5"/>
        <v>0.92182299001083057</v>
      </c>
      <c r="BC18">
        <f t="shared" si="6"/>
        <v>-0.92602335283360371</v>
      </c>
      <c r="BD18">
        <f t="shared" si="7"/>
        <v>2.581095882561482</v>
      </c>
      <c r="BE18">
        <f t="shared" si="8"/>
        <v>3.4743542591641616</v>
      </c>
      <c r="BF18">
        <f t="shared" si="9"/>
        <v>21.379486156184331</v>
      </c>
      <c r="BG18">
        <f t="shared" si="10"/>
        <v>21.379486145759813</v>
      </c>
      <c r="BH18">
        <f t="shared" si="11"/>
        <v>21.379486283713653</v>
      </c>
      <c r="BI18">
        <f t="shared" si="12"/>
        <v>21.37948445808712</v>
      </c>
      <c r="BJ18">
        <f t="shared" si="13"/>
        <v>21.379508617517352</v>
      </c>
      <c r="BK18">
        <f t="shared" si="14"/>
        <v>21.379188870527489</v>
      </c>
      <c r="BL18">
        <f t="shared" si="15"/>
        <v>21.383414901468736</v>
      </c>
      <c r="BM18">
        <f t="shared" si="16"/>
        <v>21.32648497796874</v>
      </c>
    </row>
    <row r="19" spans="1:65" ht="12.95" customHeight="1" thickBot="1">
      <c r="A19" s="4" t="s">
        <v>81</v>
      </c>
      <c r="C19" s="64">
        <f>+D15</f>
        <v>59635.537670305464</v>
      </c>
      <c r="D19" s="65">
        <f>+D16</f>
        <v>0.3469458239109563</v>
      </c>
      <c r="E19" s="32" t="s">
        <v>40</v>
      </c>
      <c r="F19" s="35">
        <f ca="1">+$C$15+$C$16*F18-15018.5-$C$5/24</f>
        <v>45297.83450972916</v>
      </c>
      <c r="W19" s="24"/>
      <c r="X19" s="24"/>
      <c r="AB19" s="147"/>
      <c r="AD19" s="147"/>
      <c r="AX19">
        <v>2800</v>
      </c>
      <c r="AY19">
        <f t="shared" si="2"/>
        <v>-8.288087143258108E-3</v>
      </c>
      <c r="AZ19">
        <f t="shared" si="3"/>
        <v>1.0777519458177258E-2</v>
      </c>
      <c r="BA19" s="67">
        <f t="shared" si="4"/>
        <v>-1.9065606601435366E-2</v>
      </c>
      <c r="BB19">
        <f t="shared" si="5"/>
        <v>0.91697830411530379</v>
      </c>
      <c r="BC19">
        <f t="shared" si="6"/>
        <v>-0.96139170866523749</v>
      </c>
      <c r="BD19">
        <f t="shared" si="7"/>
        <v>2.6893738461365717</v>
      </c>
      <c r="BE19">
        <f t="shared" si="8"/>
        <v>4.3470098721143104</v>
      </c>
      <c r="BF19">
        <f t="shared" si="9"/>
        <v>21.496763918272862</v>
      </c>
      <c r="BG19">
        <f t="shared" si="10"/>
        <v>21.496763904804801</v>
      </c>
      <c r="BH19">
        <f t="shared" si="11"/>
        <v>21.496764070570045</v>
      </c>
      <c r="BI19">
        <f t="shared" si="12"/>
        <v>21.496762030326099</v>
      </c>
      <c r="BJ19">
        <f t="shared" si="13"/>
        <v>21.496787141557988</v>
      </c>
      <c r="BK19">
        <f t="shared" si="14"/>
        <v>21.496478049969948</v>
      </c>
      <c r="BL19">
        <f t="shared" si="15"/>
        <v>21.500279056457543</v>
      </c>
      <c r="BM19">
        <f t="shared" si="16"/>
        <v>21.452968634833997</v>
      </c>
    </row>
    <row r="20" spans="1:65" ht="12.95" customHeight="1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115</v>
      </c>
      <c r="I20" s="6" t="s">
        <v>118</v>
      </c>
      <c r="J20" s="6" t="s">
        <v>113</v>
      </c>
      <c r="K20" s="6" t="s">
        <v>111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R20" s="3"/>
      <c r="S20" s="6" t="s">
        <v>82</v>
      </c>
      <c r="T20" s="5" t="s">
        <v>83</v>
      </c>
      <c r="U20" s="6" t="s">
        <v>84</v>
      </c>
      <c r="V20" s="66" t="s">
        <v>85</v>
      </c>
      <c r="W20" s="24"/>
      <c r="X20" s="24"/>
      <c r="AA20" s="3" t="s">
        <v>11</v>
      </c>
      <c r="AB20" s="5" t="s">
        <v>296</v>
      </c>
      <c r="AC20" s="5" t="s">
        <v>297</v>
      </c>
      <c r="AD20" s="5" t="s">
        <v>298</v>
      </c>
      <c r="AE20" s="5" t="s">
        <v>299</v>
      </c>
      <c r="AF20" s="5" t="s">
        <v>84</v>
      </c>
      <c r="AG20" s="5" t="s">
        <v>300</v>
      </c>
      <c r="AH20" s="116"/>
      <c r="AI20" s="5" t="s">
        <v>259</v>
      </c>
      <c r="AJ20" s="5" t="s">
        <v>260</v>
      </c>
      <c r="AK20" s="5" t="s">
        <v>261</v>
      </c>
      <c r="AL20" s="5" t="s">
        <v>301</v>
      </c>
      <c r="AM20" s="5" t="s">
        <v>262</v>
      </c>
      <c r="AN20" s="5" t="s">
        <v>263</v>
      </c>
      <c r="AO20" s="3" t="s">
        <v>264</v>
      </c>
      <c r="AP20" s="3" t="s">
        <v>265</v>
      </c>
      <c r="AQ20" s="3" t="s">
        <v>266</v>
      </c>
      <c r="AR20" s="3" t="s">
        <v>267</v>
      </c>
      <c r="AS20" s="3" t="s">
        <v>268</v>
      </c>
      <c r="AT20" s="3" t="s">
        <v>269</v>
      </c>
      <c r="AU20" s="3" t="s">
        <v>270</v>
      </c>
      <c r="AV20" s="3" t="s">
        <v>271</v>
      </c>
      <c r="AW20" s="148"/>
      <c r="AX20">
        <v>3200</v>
      </c>
      <c r="AY20">
        <f t="shared" si="2"/>
        <v>-8.4886566554013779E-3</v>
      </c>
      <c r="AZ20">
        <f t="shared" si="3"/>
        <v>1.1187144150352853E-2</v>
      </c>
      <c r="BA20" s="67">
        <f t="shared" si="4"/>
        <v>-1.9675800805754231E-2</v>
      </c>
      <c r="BB20">
        <f t="shared" si="5"/>
        <v>0.913137842302016</v>
      </c>
      <c r="BC20">
        <f t="shared" si="6"/>
        <v>-0.98532586905220587</v>
      </c>
      <c r="BD20">
        <f t="shared" si="7"/>
        <v>2.7966309290710791</v>
      </c>
      <c r="BE20">
        <f t="shared" si="8"/>
        <v>5.7401366984642985</v>
      </c>
      <c r="BF20">
        <f t="shared" si="9"/>
        <v>21.613487553481566</v>
      </c>
      <c r="BG20">
        <f t="shared" si="10"/>
        <v>21.613487538837521</v>
      </c>
      <c r="BH20">
        <f t="shared" si="11"/>
        <v>21.613487709523426</v>
      </c>
      <c r="BI20">
        <f t="shared" si="12"/>
        <v>21.613485720067345</v>
      </c>
      <c r="BJ20">
        <f t="shared" si="13"/>
        <v>21.613508908384059</v>
      </c>
      <c r="BK20">
        <f t="shared" si="14"/>
        <v>21.613238621245113</v>
      </c>
      <c r="BL20">
        <f t="shared" si="15"/>
        <v>21.616387342372349</v>
      </c>
      <c r="BM20">
        <f t="shared" si="16"/>
        <v>21.579452291699255</v>
      </c>
    </row>
    <row r="21" spans="1:65" ht="12.95" customHeight="1">
      <c r="A21" s="18" t="s">
        <v>28</v>
      </c>
      <c r="B21" s="18"/>
      <c r="C21" s="26">
        <v>51259.839164999998</v>
      </c>
      <c r="D21" s="26" t="s">
        <v>14</v>
      </c>
      <c r="E21">
        <f t="shared" ref="E21:E52" si="17">+(C21-C$7)/C$8</f>
        <v>-2204.9963493897803</v>
      </c>
      <c r="F21">
        <f t="shared" ref="F21:F52" si="18">ROUND(2*E21,0)/2</f>
        <v>-2205</v>
      </c>
      <c r="G21">
        <f t="shared" ref="G21:G52" si="19">C21-($C$7+$C$8*$F21)</f>
        <v>1.2664999958360568E-3</v>
      </c>
      <c r="H21" s="23">
        <f>+G21</f>
        <v>1.2664999958360568E-3</v>
      </c>
      <c r="K21">
        <f t="shared" ref="K21:K29" si="20">+G21</f>
        <v>1.2664999958360568E-3</v>
      </c>
      <c r="P21" s="69"/>
      <c r="Q21" s="1">
        <f t="shared" ref="Q21:Q52" si="21">+C21-15018.5</f>
        <v>36241.339164999998</v>
      </c>
      <c r="R21" s="1"/>
      <c r="S21" s="67">
        <f t="shared" ref="S21:S52" si="22">+(P21-G21)^2</f>
        <v>1.6040222394527318E-6</v>
      </c>
      <c r="T21" s="149">
        <v>1</v>
      </c>
      <c r="U21" s="67">
        <f t="shared" ref="U21:U52" si="23">+T21*S21</f>
        <v>1.6040222394527318E-6</v>
      </c>
      <c r="V21" s="68"/>
      <c r="W21" s="24"/>
      <c r="X21" s="24"/>
      <c r="AA21">
        <f t="shared" ref="AA21:AA52" si="24">F21</f>
        <v>-2205</v>
      </c>
      <c r="AB21" s="67">
        <f t="shared" ref="AB21:AB52" si="25">AC$3+AC$4*AA21+AC$5*AA21^2+AI21</f>
        <v>1.1959906483446846E-2</v>
      </c>
      <c r="AC21" s="67">
        <f t="shared" ref="AC21:AC52" si="26">IF(T21&lt;&gt;0,G21-AI21, -9999)</f>
        <v>-4.5745353561580391E-3</v>
      </c>
      <c r="AD21" s="67">
        <f t="shared" ref="AD21:AD52" si="27">+G21-P21</f>
        <v>1.2664999958360568E-3</v>
      </c>
      <c r="AE21" s="67">
        <f t="shared" ref="AE21:AE52" si="28">IF(T21&lt;&gt;0,G21-AB21, -9999)</f>
        <v>-1.0693406487610789E-2</v>
      </c>
      <c r="AF21" s="67">
        <f t="shared" ref="AF21:AF52" si="29">+(G21-AB21)^2*T21</f>
        <v>1.1434894230927652E-4</v>
      </c>
      <c r="AG21">
        <f t="shared" ref="AG21:AG52" si="30">IF(T21&lt;&gt;0,G21-P21, -9999)</f>
        <v>1.2664999958360568E-3</v>
      </c>
      <c r="AH21" s="149"/>
      <c r="AI21">
        <f t="shared" ref="AI21:AI52" si="31">$AC$6*($AC$11/AJ21*AK21+$AC$12)</f>
        <v>5.8410353519940958E-3</v>
      </c>
      <c r="AJ21">
        <f t="shared" ref="AJ21:AJ52" si="32">1+$AC$7*COS(AM21)</f>
        <v>1.0345223368407854</v>
      </c>
      <c r="AK21">
        <f t="shared" ref="AK21:AK52" si="33">SIN(AM21+RADIANS($AC$9))</f>
        <v>0.20836840935778536</v>
      </c>
      <c r="AL21">
        <f t="shared" ref="AL21:AL52" si="34">$AC$7*SIN(AM21)</f>
        <v>8.5600462361786048E-2</v>
      </c>
      <c r="AM21">
        <f t="shared" ref="AM21:AM52" si="35">2*ATAN(AN21)</f>
        <v>1.1874516753678912</v>
      </c>
      <c r="AN21">
        <f t="shared" ref="AN21:AN52" si="36">SQRT((1+$AC$7)/(1-$AC$7))*TAN(AO21/2)</f>
        <v>0.67496531443072383</v>
      </c>
      <c r="AO21" s="67">
        <f t="shared" ref="AO21:AU30" si="37">$AV21+$AC$7*SIN(AP21)</f>
        <v>19.952732614929111</v>
      </c>
      <c r="AP21" s="67">
        <f t="shared" si="37"/>
        <v>19.952732614484933</v>
      </c>
      <c r="AQ21" s="67">
        <f t="shared" si="37"/>
        <v>19.952732603808968</v>
      </c>
      <c r="AR21" s="67">
        <f t="shared" si="37"/>
        <v>19.952732347207636</v>
      </c>
      <c r="AS21" s="67">
        <f t="shared" si="37"/>
        <v>19.952726179726731</v>
      </c>
      <c r="AT21" s="67">
        <f t="shared" si="37"/>
        <v>19.952577965346528</v>
      </c>
      <c r="AU21" s="67">
        <f t="shared" si="37"/>
        <v>19.949029118450014</v>
      </c>
      <c r="AV21" s="67">
        <f t="shared" ref="AV21:AV52" si="38">RADIANS($AC$9)+$AC$18*(F21-AC$15)</f>
        <v>19.87034187830746</v>
      </c>
      <c r="AX21">
        <v>3600</v>
      </c>
      <c r="AY21">
        <f t="shared" si="2"/>
        <v>-8.4151828691624922E-3</v>
      </c>
      <c r="AZ21">
        <f t="shared" si="3"/>
        <v>1.1602290418193089E-2</v>
      </c>
      <c r="BA21" s="67">
        <f t="shared" si="4"/>
        <v>-2.0017473287355581E-2</v>
      </c>
      <c r="BB21">
        <f t="shared" si="5"/>
        <v>0.91031267632294166</v>
      </c>
      <c r="BC21">
        <f t="shared" si="6"/>
        <v>-0.99788521312600043</v>
      </c>
      <c r="BD21">
        <f t="shared" si="7"/>
        <v>2.9031078175840359</v>
      </c>
      <c r="BE21">
        <f t="shared" si="8"/>
        <v>8.346492239030967</v>
      </c>
      <c r="BF21">
        <f t="shared" si="9"/>
        <v>21.729785925233315</v>
      </c>
      <c r="BG21">
        <f t="shared" si="10"/>
        <v>21.729785912218617</v>
      </c>
      <c r="BH21">
        <f t="shared" si="11"/>
        <v>21.729786058180466</v>
      </c>
      <c r="BI21">
        <f t="shared" si="12"/>
        <v>21.729784421195543</v>
      </c>
      <c r="BJ21">
        <f t="shared" si="13"/>
        <v>21.729802780196156</v>
      </c>
      <c r="BK21">
        <f t="shared" si="14"/>
        <v>21.729596876430445</v>
      </c>
      <c r="BL21">
        <f t="shared" si="15"/>
        <v>21.731905524424359</v>
      </c>
      <c r="BM21">
        <f t="shared" si="16"/>
        <v>21.705935948564512</v>
      </c>
    </row>
    <row r="22" spans="1:65" ht="12.95" customHeight="1">
      <c r="A22" s="15" t="s">
        <v>28</v>
      </c>
      <c r="B22" s="15"/>
      <c r="C22" s="27">
        <v>51280.845373999997</v>
      </c>
      <c r="D22" s="27" t="s">
        <v>14</v>
      </c>
      <c r="E22">
        <f t="shared" si="17"/>
        <v>-2144.4472128679131</v>
      </c>
      <c r="F22">
        <f t="shared" si="18"/>
        <v>-2144.5</v>
      </c>
      <c r="G22">
        <f t="shared" si="19"/>
        <v>1.8313349995878525E-2</v>
      </c>
      <c r="H22" s="23">
        <f>+G22</f>
        <v>1.8313349995878525E-2</v>
      </c>
      <c r="K22">
        <f t="shared" si="20"/>
        <v>1.8313349995878525E-2</v>
      </c>
      <c r="P22" s="69"/>
      <c r="Q22" s="1">
        <f t="shared" si="21"/>
        <v>36262.345373999997</v>
      </c>
      <c r="R22" s="1"/>
      <c r="S22" s="67">
        <f t="shared" si="22"/>
        <v>3.3537878807154395E-4</v>
      </c>
      <c r="T22" s="149">
        <v>1</v>
      </c>
      <c r="U22" s="67">
        <f t="shared" si="23"/>
        <v>3.3537878807154395E-4</v>
      </c>
      <c r="V22" s="24"/>
      <c r="W22" s="24"/>
      <c r="X22" s="24"/>
      <c r="AA22">
        <f t="shared" si="24"/>
        <v>-2144.5</v>
      </c>
      <c r="AB22" s="67">
        <f t="shared" si="25"/>
        <v>1.1626422774651892E-2</v>
      </c>
      <c r="AC22" s="67">
        <f t="shared" si="26"/>
        <v>1.2856950007326749E-2</v>
      </c>
      <c r="AD22" s="67">
        <f t="shared" si="27"/>
        <v>1.8313349995878525E-2</v>
      </c>
      <c r="AE22" s="67">
        <f t="shared" si="28"/>
        <v>6.686927221226633E-3</v>
      </c>
      <c r="AF22" s="67">
        <f t="shared" si="29"/>
        <v>4.4714995661981742E-5</v>
      </c>
      <c r="AG22">
        <f t="shared" si="30"/>
        <v>1.8313349995878525E-2</v>
      </c>
      <c r="AH22" s="149"/>
      <c r="AI22">
        <f t="shared" si="31"/>
        <v>5.4563999885517767E-3</v>
      </c>
      <c r="AJ22">
        <f t="shared" si="32"/>
        <v>1.0327428659562841</v>
      </c>
      <c r="AK22">
        <f t="shared" si="33"/>
        <v>0.18807647707826464</v>
      </c>
      <c r="AL22">
        <f t="shared" si="34"/>
        <v>8.6296788042597647E-2</v>
      </c>
      <c r="AM22">
        <f t="shared" si="35"/>
        <v>1.2081548258843977</v>
      </c>
      <c r="AN22">
        <f t="shared" si="36"/>
        <v>0.69013940412870789</v>
      </c>
      <c r="AO22" s="67">
        <f t="shared" si="37"/>
        <v>19.972676602313005</v>
      </c>
      <c r="AP22" s="67">
        <f t="shared" si="37"/>
        <v>19.972676601958934</v>
      </c>
      <c r="AQ22" s="67">
        <f t="shared" si="37"/>
        <v>19.972676593096949</v>
      </c>
      <c r="AR22" s="67">
        <f t="shared" si="37"/>
        <v>19.972676371291712</v>
      </c>
      <c r="AS22" s="67">
        <f t="shared" si="37"/>
        <v>19.972670819796306</v>
      </c>
      <c r="AT22" s="67">
        <f t="shared" si="37"/>
        <v>19.972531894014988</v>
      </c>
      <c r="AU22" s="67">
        <f t="shared" si="37"/>
        <v>19.969068268876054</v>
      </c>
      <c r="AV22" s="67">
        <f t="shared" si="38"/>
        <v>19.88947253140833</v>
      </c>
      <c r="AX22">
        <v>4000</v>
      </c>
      <c r="AY22">
        <f t="shared" si="2"/>
        <v>-8.0659131224478011E-3</v>
      </c>
      <c r="AZ22">
        <f t="shared" si="3"/>
        <v>1.2022958261697967E-2</v>
      </c>
      <c r="BA22" s="67">
        <f t="shared" si="4"/>
        <v>-2.0088871384145768E-2</v>
      </c>
      <c r="BB22">
        <f t="shared" si="5"/>
        <v>0.90850993835043181</v>
      </c>
      <c r="BC22">
        <f t="shared" si="6"/>
        <v>-0.99916411011322759</v>
      </c>
      <c r="BD22">
        <f t="shared" si="7"/>
        <v>3.0090447097502055</v>
      </c>
      <c r="BE22">
        <f t="shared" si="8"/>
        <v>15.06678206247306</v>
      </c>
      <c r="BF22">
        <f t="shared" si="9"/>
        <v>21.845789046479453</v>
      </c>
      <c r="BG22">
        <f t="shared" si="10"/>
        <v>21.845789038022001</v>
      </c>
      <c r="BH22">
        <f t="shared" si="11"/>
        <v>21.845789130629015</v>
      </c>
      <c r="BI22">
        <f t="shared" si="12"/>
        <v>21.845788116605192</v>
      </c>
      <c r="BJ22">
        <f t="shared" si="13"/>
        <v>21.845799219906084</v>
      </c>
      <c r="BK22">
        <f t="shared" si="14"/>
        <v>21.845677640624729</v>
      </c>
      <c r="BL22">
        <f t="shared" si="15"/>
        <v>21.847008795795301</v>
      </c>
      <c r="BM22">
        <f t="shared" si="16"/>
        <v>21.83241960542977</v>
      </c>
    </row>
    <row r="23" spans="1:65" ht="12.95" customHeight="1">
      <c r="A23" s="15" t="s">
        <v>28</v>
      </c>
      <c r="B23" s="15"/>
      <c r="C23" s="27">
        <v>51307.712698000003</v>
      </c>
      <c r="D23" s="27" t="s">
        <v>14</v>
      </c>
      <c r="E23">
        <f t="shared" si="17"/>
        <v>-2067.0037641783533</v>
      </c>
      <c r="F23">
        <f t="shared" si="18"/>
        <v>-2067</v>
      </c>
      <c r="G23">
        <f t="shared" si="19"/>
        <v>-1.3058999975328334E-3</v>
      </c>
      <c r="H23" s="23">
        <f>+G23</f>
        <v>-1.3058999975328334E-3</v>
      </c>
      <c r="K23">
        <f t="shared" si="20"/>
        <v>-1.3058999975328334E-3</v>
      </c>
      <c r="P23" s="69"/>
      <c r="Q23" s="1">
        <f t="shared" si="21"/>
        <v>36289.212698000003</v>
      </c>
      <c r="R23" s="1"/>
      <c r="S23" s="67">
        <f t="shared" si="22"/>
        <v>1.7053748035562541E-6</v>
      </c>
      <c r="T23" s="149">
        <v>1</v>
      </c>
      <c r="U23" s="67">
        <f t="shared" si="23"/>
        <v>1.7053748035562541E-6</v>
      </c>
      <c r="W23" s="67"/>
      <c r="X23" s="67"/>
      <c r="AA23">
        <f t="shared" si="24"/>
        <v>-2067</v>
      </c>
      <c r="AB23" s="67">
        <f t="shared" si="25"/>
        <v>1.1197247226346359E-2</v>
      </c>
      <c r="AC23" s="67">
        <f t="shared" si="26"/>
        <v>-6.2674150495050868E-3</v>
      </c>
      <c r="AD23" s="67">
        <f t="shared" si="27"/>
        <v>-1.3058999975328334E-3</v>
      </c>
      <c r="AE23" s="67">
        <f t="shared" si="28"/>
        <v>-1.2503147223879192E-2</v>
      </c>
      <c r="AF23" s="67">
        <f t="shared" si="29"/>
        <v>1.5632869050199796E-4</v>
      </c>
      <c r="AG23">
        <f t="shared" si="30"/>
        <v>-1.3058999975328334E-3</v>
      </c>
      <c r="AH23" s="149"/>
      <c r="AI23">
        <f t="shared" si="31"/>
        <v>4.9615150519722534E-3</v>
      </c>
      <c r="AJ23">
        <f t="shared" si="32"/>
        <v>1.0304520695958457</v>
      </c>
      <c r="AK23">
        <f t="shared" si="33"/>
        <v>0.16206903707905831</v>
      </c>
      <c r="AL23">
        <f t="shared" si="34"/>
        <v>8.7131523312920275E-2</v>
      </c>
      <c r="AM23">
        <f t="shared" si="35"/>
        <v>1.2345710796973026</v>
      </c>
      <c r="AN23">
        <f t="shared" si="36"/>
        <v>0.70981899416886329</v>
      </c>
      <c r="AO23" s="67">
        <f t="shared" si="37"/>
        <v>19.998174390770377</v>
      </c>
      <c r="AP23" s="67">
        <f t="shared" si="37"/>
        <v>19.998174390510357</v>
      </c>
      <c r="AQ23" s="67">
        <f t="shared" si="37"/>
        <v>19.998174383635074</v>
      </c>
      <c r="AR23" s="67">
        <f t="shared" si="37"/>
        <v>19.998174201843682</v>
      </c>
      <c r="AS23" s="67">
        <f t="shared" si="37"/>
        <v>19.998169395069667</v>
      </c>
      <c r="AT23" s="67">
        <f t="shared" si="37"/>
        <v>19.998042317076987</v>
      </c>
      <c r="AU23" s="67">
        <f t="shared" si="37"/>
        <v>19.994695653147392</v>
      </c>
      <c r="AV23" s="67">
        <f t="shared" si="38"/>
        <v>19.913978739925973</v>
      </c>
      <c r="AX23">
        <v>4400</v>
      </c>
      <c r="AY23">
        <f t="shared" si="2"/>
        <v>-7.4415665149859447E-3</v>
      </c>
      <c r="AZ23">
        <f t="shared" si="3"/>
        <v>1.2449147680867483E-2</v>
      </c>
      <c r="BA23" s="67">
        <f t="shared" si="4"/>
        <v>-1.9890714195853428E-2</v>
      </c>
      <c r="BB23">
        <f t="shared" si="5"/>
        <v>0.90773374086740377</v>
      </c>
      <c r="BC23">
        <f t="shared" si="6"/>
        <v>-0.9892841375992073</v>
      </c>
      <c r="BD23">
        <f t="shared" si="7"/>
        <v>3.1146812848225292</v>
      </c>
      <c r="BE23">
        <f t="shared" si="8"/>
        <v>74.313548010519838</v>
      </c>
      <c r="BF23">
        <f t="shared" si="9"/>
        <v>21.961627639611464</v>
      </c>
      <c r="BG23">
        <f t="shared" si="10"/>
        <v>21.961627637776441</v>
      </c>
      <c r="BH23">
        <f t="shared" si="11"/>
        <v>21.961627657666273</v>
      </c>
      <c r="BI23">
        <f t="shared" si="12"/>
        <v>21.961627442080442</v>
      </c>
      <c r="BJ23">
        <f t="shared" si="13"/>
        <v>21.961629778814448</v>
      </c>
      <c r="BK23">
        <f t="shared" si="14"/>
        <v>21.961604450955001</v>
      </c>
      <c r="BL23">
        <f t="shared" si="15"/>
        <v>21.961878978611256</v>
      </c>
      <c r="BM23">
        <f t="shared" si="16"/>
        <v>21.958903262295028</v>
      </c>
    </row>
    <row r="24" spans="1:65" ht="12.95" customHeight="1">
      <c r="A24" s="15" t="s">
        <v>28</v>
      </c>
      <c r="B24" s="15"/>
      <c r="C24" s="27">
        <v>51311.722040000001</v>
      </c>
      <c r="D24" s="27" t="s">
        <v>14</v>
      </c>
      <c r="E24">
        <f t="shared" si="17"/>
        <v>-2055.4470765284918</v>
      </c>
      <c r="F24">
        <f t="shared" si="18"/>
        <v>-2055.5</v>
      </c>
      <c r="G24">
        <f t="shared" si="19"/>
        <v>1.8360649999522138E-2</v>
      </c>
      <c r="H24" s="23">
        <f>+G24</f>
        <v>1.8360649999522138E-2</v>
      </c>
      <c r="K24">
        <f t="shared" si="20"/>
        <v>1.8360649999522138E-2</v>
      </c>
      <c r="P24" s="69"/>
      <c r="Q24" s="1">
        <f t="shared" si="21"/>
        <v>36293.222040000001</v>
      </c>
      <c r="R24" s="1"/>
      <c r="S24" s="67">
        <f t="shared" si="22"/>
        <v>3.371134684049523E-4</v>
      </c>
      <c r="T24" s="149">
        <v>1</v>
      </c>
      <c r="U24" s="67">
        <f t="shared" si="23"/>
        <v>3.371134684049523E-4</v>
      </c>
      <c r="V24" s="24"/>
      <c r="AA24">
        <f t="shared" si="24"/>
        <v>-2055.5</v>
      </c>
      <c r="AB24" s="67">
        <f t="shared" si="25"/>
        <v>1.1133392285815533E-2</v>
      </c>
      <c r="AC24" s="67">
        <f t="shared" si="26"/>
        <v>1.3472757973852161E-2</v>
      </c>
      <c r="AD24" s="67">
        <f t="shared" si="27"/>
        <v>1.8360649999522138E-2</v>
      </c>
      <c r="AE24" s="67">
        <f t="shared" si="28"/>
        <v>7.2272577137066051E-3</v>
      </c>
      <c r="AF24" s="67">
        <f t="shared" si="29"/>
        <v>5.2233254060331623E-5</v>
      </c>
      <c r="AG24">
        <f t="shared" si="30"/>
        <v>1.8360649999522138E-2</v>
      </c>
      <c r="AH24" s="149"/>
      <c r="AI24">
        <f t="shared" si="31"/>
        <v>4.887892025669977E-3</v>
      </c>
      <c r="AJ24">
        <f t="shared" si="32"/>
        <v>1.0301111683659521</v>
      </c>
      <c r="AK24">
        <f t="shared" si="33"/>
        <v>0.15820966952824173</v>
      </c>
      <c r="AL24">
        <f t="shared" si="34"/>
        <v>8.7249919410492802E-2</v>
      </c>
      <c r="AM24">
        <f t="shared" si="35"/>
        <v>1.2384809085219362</v>
      </c>
      <c r="AN24">
        <f t="shared" si="36"/>
        <v>0.71276296744398759</v>
      </c>
      <c r="AO24" s="67">
        <f t="shared" si="37"/>
        <v>20.001953103942483</v>
      </c>
      <c r="AP24" s="67">
        <f t="shared" si="37"/>
        <v>20.001953103694571</v>
      </c>
      <c r="AQ24" s="67">
        <f t="shared" si="37"/>
        <v>20.001953097083739</v>
      </c>
      <c r="AR24" s="67">
        <f t="shared" si="37"/>
        <v>20.001952920800573</v>
      </c>
      <c r="AS24" s="67">
        <f t="shared" si="37"/>
        <v>20.001948220092618</v>
      </c>
      <c r="AT24" s="67">
        <f t="shared" si="37"/>
        <v>20.001822890911878</v>
      </c>
      <c r="AU24" s="67">
        <f t="shared" si="37"/>
        <v>19.99849431221098</v>
      </c>
      <c r="AV24" s="67">
        <f t="shared" si="38"/>
        <v>19.91761514506085</v>
      </c>
      <c r="AX24">
        <v>4800</v>
      </c>
      <c r="AY24">
        <f t="shared" si="2"/>
        <v>-6.5452636529310312E-3</v>
      </c>
      <c r="AZ24">
        <f t="shared" si="3"/>
        <v>1.2880858675701639E-2</v>
      </c>
      <c r="BA24" s="67">
        <f t="shared" si="4"/>
        <v>-1.942612232863267E-2</v>
      </c>
      <c r="BB24">
        <f t="shared" si="5"/>
        <v>0.90798575086688615</v>
      </c>
      <c r="BC24">
        <f t="shared" si="6"/>
        <v>-0.96839013536368379</v>
      </c>
      <c r="BD24">
        <f t="shared" si="7"/>
        <v>-3.0629284364182787</v>
      </c>
      <c r="BE24">
        <f t="shared" si="8"/>
        <v>-25.4114084181608</v>
      </c>
      <c r="BF24">
        <f t="shared" si="9"/>
        <v>22.077432791419614</v>
      </c>
      <c r="BG24">
        <f t="shared" si="10"/>
        <v>22.077432796669445</v>
      </c>
      <c r="BH24">
        <f t="shared" si="11"/>
        <v>22.077432739578928</v>
      </c>
      <c r="BI24">
        <f t="shared" si="12"/>
        <v>22.077433360422887</v>
      </c>
      <c r="BJ24">
        <f t="shared" si="13"/>
        <v>22.077426608914305</v>
      </c>
      <c r="BK24">
        <f t="shared" si="14"/>
        <v>22.077500029938825</v>
      </c>
      <c r="BL24">
        <f t="shared" si="15"/>
        <v>22.076701619007189</v>
      </c>
      <c r="BM24">
        <f t="shared" si="16"/>
        <v>22.085386919160285</v>
      </c>
    </row>
    <row r="25" spans="1:65" ht="12.95" customHeight="1">
      <c r="A25" s="72" t="s">
        <v>28</v>
      </c>
      <c r="B25" s="72"/>
      <c r="C25" s="73">
        <v>51311.871766999997</v>
      </c>
      <c r="D25" s="73" t="s">
        <v>14</v>
      </c>
      <c r="E25" s="23">
        <f t="shared" si="17"/>
        <v>-2055.0154974385287</v>
      </c>
      <c r="F25" s="23">
        <f t="shared" si="18"/>
        <v>-2055</v>
      </c>
      <c r="G25">
        <f t="shared" si="19"/>
        <v>-5.3765000047860667E-3</v>
      </c>
      <c r="H25" s="23">
        <f>+G25</f>
        <v>-5.3765000047860667E-3</v>
      </c>
      <c r="K25">
        <f t="shared" si="20"/>
        <v>-5.3765000047860667E-3</v>
      </c>
      <c r="P25" s="69"/>
      <c r="Q25" s="1">
        <f t="shared" si="21"/>
        <v>36293.371766999997</v>
      </c>
      <c r="R25" s="1"/>
      <c r="S25" s="67">
        <f t="shared" si="22"/>
        <v>2.8906752301464577E-5</v>
      </c>
      <c r="T25" s="149">
        <v>1</v>
      </c>
      <c r="U25" s="67">
        <f t="shared" si="23"/>
        <v>2.8906752301464577E-5</v>
      </c>
      <c r="AA25">
        <f t="shared" si="24"/>
        <v>-2055</v>
      </c>
      <c r="AB25" s="67">
        <f t="shared" si="25"/>
        <v>1.1130615049737416E-2</v>
      </c>
      <c r="AC25" s="67">
        <f t="shared" si="26"/>
        <v>-1.0261189991467013E-2</v>
      </c>
      <c r="AD25" s="67">
        <f t="shared" si="27"/>
        <v>-5.3765000047860667E-3</v>
      </c>
      <c r="AE25" s="67">
        <f t="shared" si="28"/>
        <v>-1.6507115054523482E-2</v>
      </c>
      <c r="AF25" s="67">
        <f t="shared" si="29"/>
        <v>2.7248484742327579E-4</v>
      </c>
      <c r="AG25">
        <f t="shared" si="30"/>
        <v>-5.3765000047860667E-3</v>
      </c>
      <c r="AH25" s="149"/>
      <c r="AI25">
        <f t="shared" si="31"/>
        <v>4.8846899866809464E-3</v>
      </c>
      <c r="AJ25">
        <f t="shared" si="32"/>
        <v>1.0300963412155983</v>
      </c>
      <c r="AK25">
        <f t="shared" si="33"/>
        <v>0.15804187360913796</v>
      </c>
      <c r="AL25">
        <f t="shared" si="34"/>
        <v>8.7255035057780331E-2</v>
      </c>
      <c r="AM25">
        <f t="shared" si="35"/>
        <v>1.2386508423827045</v>
      </c>
      <c r="AN25">
        <f t="shared" si="36"/>
        <v>0.71289110797370281</v>
      </c>
      <c r="AO25" s="67">
        <f t="shared" si="37"/>
        <v>20.002117367453614</v>
      </c>
      <c r="AP25" s="67">
        <f t="shared" si="37"/>
        <v>20.002117367206214</v>
      </c>
      <c r="AQ25" s="67">
        <f t="shared" si="37"/>
        <v>20.002117360606711</v>
      </c>
      <c r="AR25" s="67">
        <f t="shared" si="37"/>
        <v>20.002117184560547</v>
      </c>
      <c r="AS25" s="67">
        <f t="shared" si="37"/>
        <v>20.002112488437511</v>
      </c>
      <c r="AT25" s="67">
        <f t="shared" si="37"/>
        <v>20.001987235222614</v>
      </c>
      <c r="AU25" s="67">
        <f t="shared" si="37"/>
        <v>19.998659447055303</v>
      </c>
      <c r="AV25" s="67">
        <f t="shared" si="38"/>
        <v>19.917773249631932</v>
      </c>
      <c r="AX25">
        <v>5200</v>
      </c>
      <c r="AY25">
        <f t="shared" si="2"/>
        <v>-5.3824907517713155E-3</v>
      </c>
      <c r="AZ25">
        <f t="shared" si="3"/>
        <v>1.3318091246200439E-2</v>
      </c>
      <c r="BA25" s="67">
        <f t="shared" si="4"/>
        <v>-1.8700581997971755E-2</v>
      </c>
      <c r="BB25">
        <f t="shared" si="5"/>
        <v>0.90926543392246395</v>
      </c>
      <c r="BC25">
        <f t="shared" si="6"/>
        <v>-0.93664985650536225</v>
      </c>
      <c r="BD25">
        <f t="shared" si="7"/>
        <v>-2.957174588410119</v>
      </c>
      <c r="BE25">
        <f t="shared" si="8"/>
        <v>-10.814170755565465</v>
      </c>
      <c r="BF25">
        <f t="shared" si="9"/>
        <v>22.193335660081466</v>
      </c>
      <c r="BG25">
        <f t="shared" si="10"/>
        <v>22.193335671106361</v>
      </c>
      <c r="BH25">
        <f t="shared" si="11"/>
        <v>22.19333554917587</v>
      </c>
      <c r="BI25">
        <f t="shared" si="12"/>
        <v>22.193336897673589</v>
      </c>
      <c r="BJ25">
        <f t="shared" si="13"/>
        <v>22.193321983901178</v>
      </c>
      <c r="BK25">
        <f t="shared" si="14"/>
        <v>22.193486925988864</v>
      </c>
      <c r="BL25">
        <f t="shared" si="15"/>
        <v>22.191663022693717</v>
      </c>
      <c r="BM25">
        <f t="shared" si="16"/>
        <v>22.211870576025543</v>
      </c>
    </row>
    <row r="26" spans="1:65" ht="12.95" customHeight="1">
      <c r="A26" s="74" t="s">
        <v>30</v>
      </c>
      <c r="B26" s="72"/>
      <c r="C26" s="73">
        <v>52024.8148</v>
      </c>
      <c r="D26" s="73">
        <v>1E-4</v>
      </c>
      <c r="E26" s="23">
        <f t="shared" si="17"/>
        <v>0</v>
      </c>
      <c r="F26" s="23">
        <f t="shared" si="18"/>
        <v>0</v>
      </c>
      <c r="G26" s="23">
        <f t="shared" si="19"/>
        <v>0</v>
      </c>
      <c r="H26" s="23"/>
      <c r="K26">
        <f t="shared" si="20"/>
        <v>0</v>
      </c>
      <c r="P26" s="69"/>
      <c r="Q26" s="1">
        <f t="shared" si="21"/>
        <v>37006.3148</v>
      </c>
      <c r="R26" s="1" t="s">
        <v>111</v>
      </c>
      <c r="S26" s="67">
        <f t="shared" si="22"/>
        <v>0</v>
      </c>
      <c r="T26" s="149">
        <v>1</v>
      </c>
      <c r="U26" s="67">
        <f t="shared" si="23"/>
        <v>0</v>
      </c>
      <c r="AA26">
        <f t="shared" si="24"/>
        <v>0</v>
      </c>
      <c r="AB26" s="67">
        <f t="shared" si="25"/>
        <v>6.0336951521230975E-5</v>
      </c>
      <c r="AC26" s="67">
        <f t="shared" si="26"/>
        <v>8.0044137800367853E-3</v>
      </c>
      <c r="AD26" s="67">
        <f t="shared" si="27"/>
        <v>0</v>
      </c>
      <c r="AE26" s="67">
        <f t="shared" si="28"/>
        <v>-6.0336951521230975E-5</v>
      </c>
      <c r="AF26" s="67">
        <f t="shared" si="29"/>
        <v>3.6405477188753768E-9</v>
      </c>
      <c r="AG26">
        <f t="shared" si="30"/>
        <v>0</v>
      </c>
      <c r="AH26" s="149"/>
      <c r="AI26">
        <f t="shared" si="31"/>
        <v>-8.0044137800367853E-3</v>
      </c>
      <c r="AJ26">
        <f t="shared" si="32"/>
        <v>0.97045445767313898</v>
      </c>
      <c r="AK26">
        <f t="shared" si="33"/>
        <v>-0.47879178078035495</v>
      </c>
      <c r="AL26">
        <f t="shared" si="34"/>
        <v>8.7443077634034985E-2</v>
      </c>
      <c r="AM26">
        <f t="shared" si="35"/>
        <v>1.8966361098439406</v>
      </c>
      <c r="AN26">
        <f t="shared" si="36"/>
        <v>1.3934233041411106</v>
      </c>
      <c r="AO26" s="67">
        <f t="shared" si="37"/>
        <v>20.657303689164724</v>
      </c>
      <c r="AP26" s="67">
        <f t="shared" si="37"/>
        <v>20.65730368915699</v>
      </c>
      <c r="AQ26" s="67">
        <f t="shared" si="37"/>
        <v>20.657303689513959</v>
      </c>
      <c r="AR26" s="67">
        <f t="shared" si="37"/>
        <v>20.657303673038349</v>
      </c>
      <c r="AS26" s="67">
        <f t="shared" si="37"/>
        <v>20.65730443345717</v>
      </c>
      <c r="AT26" s="67">
        <f t="shared" si="37"/>
        <v>20.65726933442453</v>
      </c>
      <c r="AU26" s="67">
        <f t="shared" si="37"/>
        <v>20.658884136712977</v>
      </c>
      <c r="AV26" s="67">
        <f t="shared" si="38"/>
        <v>20.567583036777194</v>
      </c>
      <c r="AX26">
        <v>5600</v>
      </c>
      <c r="AY26">
        <f t="shared" si="2"/>
        <v>-3.9610971796263904E-3</v>
      </c>
      <c r="AZ26">
        <f t="shared" si="3"/>
        <v>1.3760845392363878E-2</v>
      </c>
      <c r="BA26" s="67">
        <f t="shared" si="4"/>
        <v>-1.7721942571990269E-2</v>
      </c>
      <c r="BB26">
        <f t="shared" si="5"/>
        <v>0.91156997515639415</v>
      </c>
      <c r="BC26">
        <f t="shared" si="6"/>
        <v>-0.89425708107954738</v>
      </c>
      <c r="BD26">
        <f t="shared" si="7"/>
        <v>-2.8510030079053448</v>
      </c>
      <c r="BE26">
        <f t="shared" si="8"/>
        <v>-6.8340577818912802</v>
      </c>
      <c r="BF26">
        <f t="shared" si="9"/>
        <v>22.30946719264206</v>
      </c>
      <c r="BG26">
        <f t="shared" si="10"/>
        <v>22.309467206836647</v>
      </c>
      <c r="BH26">
        <f t="shared" si="11"/>
        <v>22.309467044914129</v>
      </c>
      <c r="BI26">
        <f t="shared" si="12"/>
        <v>22.309468892020554</v>
      </c>
      <c r="BJ26">
        <f t="shared" si="13"/>
        <v>22.309447821502161</v>
      </c>
      <c r="BK26">
        <f t="shared" si="14"/>
        <v>22.309688188156141</v>
      </c>
      <c r="BL26">
        <f t="shared" si="15"/>
        <v>22.306947278388336</v>
      </c>
      <c r="BM26">
        <f t="shared" si="16"/>
        <v>22.338354232890801</v>
      </c>
    </row>
    <row r="27" spans="1:65" ht="12.95" customHeight="1">
      <c r="A27" s="74" t="s">
        <v>42</v>
      </c>
      <c r="B27" s="72"/>
      <c r="C27" s="73">
        <v>54219.830199999997</v>
      </c>
      <c r="D27" s="73">
        <v>2.9999999999999997E-4</v>
      </c>
      <c r="E27" s="23">
        <f t="shared" si="17"/>
        <v>6327.0001323039842</v>
      </c>
      <c r="F27" s="23">
        <f t="shared" si="18"/>
        <v>6327</v>
      </c>
      <c r="G27" s="23">
        <f t="shared" si="19"/>
        <v>4.5900000259280205E-5</v>
      </c>
      <c r="H27" s="23"/>
      <c r="K27">
        <f t="shared" si="20"/>
        <v>4.5900000259280205E-5</v>
      </c>
      <c r="P27" s="69"/>
      <c r="Q27" s="1">
        <f t="shared" si="21"/>
        <v>39201.330199999997</v>
      </c>
      <c r="R27" s="1" t="s">
        <v>111</v>
      </c>
      <c r="S27" s="67">
        <f t="shared" si="22"/>
        <v>2.1068100238019229E-9</v>
      </c>
      <c r="T27" s="149">
        <v>1</v>
      </c>
      <c r="U27" s="67">
        <f t="shared" si="23"/>
        <v>2.1068100238019229E-9</v>
      </c>
      <c r="AA27">
        <f t="shared" si="24"/>
        <v>6327</v>
      </c>
      <c r="AB27" s="67">
        <f t="shared" si="25"/>
        <v>-7.5053989833312983E-4</v>
      </c>
      <c r="AC27" s="67">
        <f t="shared" si="26"/>
        <v>1.5376128411195006E-2</v>
      </c>
      <c r="AD27" s="67">
        <f t="shared" si="27"/>
        <v>4.5900000259280205E-5</v>
      </c>
      <c r="AE27" s="67">
        <f t="shared" si="28"/>
        <v>7.9643989859241003E-4</v>
      </c>
      <c r="AF27" s="67">
        <f t="shared" si="29"/>
        <v>6.3431651206988835E-7</v>
      </c>
      <c r="AG27">
        <f t="shared" si="30"/>
        <v>4.5900000259280205E-5</v>
      </c>
      <c r="AH27" s="149"/>
      <c r="AI27">
        <f t="shared" si="31"/>
        <v>-1.5330228410935726E-2</v>
      </c>
      <c r="AJ27">
        <f t="shared" si="32"/>
        <v>0.91836235359172469</v>
      </c>
      <c r="AK27">
        <f t="shared" si="33"/>
        <v>-0.79069905450367828</v>
      </c>
      <c r="AL27">
        <f t="shared" si="34"/>
        <v>-4.3064203074219529E-2</v>
      </c>
      <c r="AM27">
        <f t="shared" si="35"/>
        <v>-2.6561845431505704</v>
      </c>
      <c r="AN27">
        <f t="shared" si="36"/>
        <v>-4.0390234539514065</v>
      </c>
      <c r="AO27" s="67">
        <f t="shared" si="37"/>
        <v>22.521546061808827</v>
      </c>
      <c r="AP27" s="67">
        <f t="shared" si="37"/>
        <v>22.521546074481723</v>
      </c>
      <c r="AQ27" s="67">
        <f t="shared" si="37"/>
        <v>22.521545915310998</v>
      </c>
      <c r="AR27" s="67">
        <f t="shared" si="37"/>
        <v>22.521547914485545</v>
      </c>
      <c r="AS27" s="67">
        <f t="shared" si="37"/>
        <v>22.521522805146063</v>
      </c>
      <c r="AT27" s="67">
        <f t="shared" si="37"/>
        <v>22.521838201622835</v>
      </c>
      <c r="AU27" s="67">
        <f t="shared" si="37"/>
        <v>22.517880749307892</v>
      </c>
      <c r="AV27" s="67">
        <f t="shared" si="38"/>
        <v>22.568238279243403</v>
      </c>
      <c r="AX27">
        <v>6000</v>
      </c>
      <c r="AY27">
        <f t="shared" si="2"/>
        <v>-2.2913246926697332E-3</v>
      </c>
      <c r="AZ27">
        <f t="shared" si="3"/>
        <v>1.4209121114191954E-2</v>
      </c>
      <c r="BA27" s="67">
        <f t="shared" si="4"/>
        <v>-1.6500445806861688E-2</v>
      </c>
      <c r="BB27">
        <f t="shared" si="5"/>
        <v>0.91489387480317841</v>
      </c>
      <c r="BC27">
        <f t="shared" si="6"/>
        <v>-0.84143815953178636</v>
      </c>
      <c r="BD27">
        <f t="shared" si="7"/>
        <v>-2.7441737722259627</v>
      </c>
      <c r="BE27">
        <f t="shared" si="8"/>
        <v>-4.9660620310725134</v>
      </c>
      <c r="BF27">
        <f t="shared" si="9"/>
        <v>22.425957811757279</v>
      </c>
      <c r="BG27">
        <f t="shared" si="10"/>
        <v>22.4259578261318</v>
      </c>
      <c r="BH27">
        <f t="shared" si="11"/>
        <v>22.425957654416269</v>
      </c>
      <c r="BI27">
        <f t="shared" si="12"/>
        <v>22.425959705701288</v>
      </c>
      <c r="BJ27">
        <f t="shared" si="13"/>
        <v>22.425935201520932</v>
      </c>
      <c r="BK27">
        <f t="shared" si="14"/>
        <v>22.42622794107762</v>
      </c>
      <c r="BL27">
        <f t="shared" si="15"/>
        <v>22.422733316667056</v>
      </c>
      <c r="BM27">
        <f t="shared" si="16"/>
        <v>22.464837889756058</v>
      </c>
    </row>
    <row r="28" spans="1:65" ht="12.95" customHeight="1">
      <c r="A28" s="75" t="s">
        <v>43</v>
      </c>
      <c r="B28" s="76" t="s">
        <v>44</v>
      </c>
      <c r="C28" s="75">
        <v>54597.466549999997</v>
      </c>
      <c r="D28" s="75">
        <v>2.0000000000000001E-4</v>
      </c>
      <c r="E28" s="23">
        <f t="shared" si="17"/>
        <v>7415.5142431447566</v>
      </c>
      <c r="F28" s="23">
        <f t="shared" si="18"/>
        <v>7415.5</v>
      </c>
      <c r="G28" s="23">
        <f t="shared" si="19"/>
        <v>4.9413499946240336E-3</v>
      </c>
      <c r="H28" s="23"/>
      <c r="K28">
        <f t="shared" si="20"/>
        <v>4.9413499946240336E-3</v>
      </c>
      <c r="P28" s="69"/>
      <c r="Q28" s="1">
        <f t="shared" si="21"/>
        <v>39578.966549999997</v>
      </c>
      <c r="R28" s="1" t="s">
        <v>306</v>
      </c>
      <c r="S28" s="67">
        <f t="shared" si="22"/>
        <v>2.4416939769370936E-5</v>
      </c>
      <c r="T28" s="149">
        <v>1</v>
      </c>
      <c r="U28" s="67">
        <f t="shared" si="23"/>
        <v>2.4416939769370936E-5</v>
      </c>
      <c r="AA28">
        <f t="shared" si="24"/>
        <v>7415.5</v>
      </c>
      <c r="AB28" s="67">
        <f t="shared" si="25"/>
        <v>5.3999136331584711E-3</v>
      </c>
      <c r="AC28" s="67">
        <f t="shared" si="26"/>
        <v>1.5381235584359177E-2</v>
      </c>
      <c r="AD28" s="67">
        <f t="shared" si="27"/>
        <v>4.9413499946240336E-3</v>
      </c>
      <c r="AE28" s="67">
        <f t="shared" si="28"/>
        <v>-4.585636385344375E-4</v>
      </c>
      <c r="AF28" s="67">
        <f t="shared" si="29"/>
        <v>2.1028061058594226E-7</v>
      </c>
      <c r="AG28">
        <f t="shared" si="30"/>
        <v>4.9413499946240336E-3</v>
      </c>
      <c r="AH28" s="149"/>
      <c r="AI28">
        <f t="shared" si="31"/>
        <v>-1.0439885589735144E-2</v>
      </c>
      <c r="AJ28">
        <f t="shared" si="32"/>
        <v>0.93466324868161865</v>
      </c>
      <c r="AK28">
        <f t="shared" si="33"/>
        <v>-0.57536369962195621</v>
      </c>
      <c r="AL28">
        <f t="shared" si="34"/>
        <v>-6.5194630336095946E-2</v>
      </c>
      <c r="AM28">
        <f t="shared" si="35"/>
        <v>-2.3572832776113128</v>
      </c>
      <c r="AN28">
        <f t="shared" si="36"/>
        <v>-2.4179358075956041</v>
      </c>
      <c r="AO28" s="67">
        <f t="shared" si="37"/>
        <v>22.84297768310303</v>
      </c>
      <c r="AP28" s="67">
        <f t="shared" si="37"/>
        <v>22.842977686678196</v>
      </c>
      <c r="AQ28" s="67">
        <f t="shared" si="37"/>
        <v>22.842977627865739</v>
      </c>
      <c r="AR28" s="67">
        <f t="shared" si="37"/>
        <v>22.842978595346686</v>
      </c>
      <c r="AS28" s="67">
        <f t="shared" si="37"/>
        <v>22.842962680157179</v>
      </c>
      <c r="AT28" s="67">
        <f t="shared" si="37"/>
        <v>22.843224523918487</v>
      </c>
      <c r="AU28" s="67">
        <f t="shared" si="37"/>
        <v>22.838926454785511</v>
      </c>
      <c r="AV28" s="67">
        <f t="shared" si="38"/>
        <v>22.912431930487987</v>
      </c>
      <c r="AX28">
        <v>6400</v>
      </c>
      <c r="AY28">
        <f t="shared" si="2"/>
        <v>-3.8586570485857341E-4</v>
      </c>
      <c r="AZ28">
        <f t="shared" si="3"/>
        <v>1.4662918411684676E-2</v>
      </c>
      <c r="BA28" s="67">
        <f t="shared" si="4"/>
        <v>-1.504878411654325E-2</v>
      </c>
      <c r="BB28">
        <f t="shared" si="5"/>
        <v>0.91922820699052288</v>
      </c>
      <c r="BC28">
        <f t="shared" si="6"/>
        <v>-0.77846204273108421</v>
      </c>
      <c r="BD28">
        <f t="shared" si="7"/>
        <v>-2.6364464241468513</v>
      </c>
      <c r="BE28">
        <f t="shared" si="8"/>
        <v>-3.8746983045709316</v>
      </c>
      <c r="BF28">
        <f t="shared" si="9"/>
        <v>22.542937029575384</v>
      </c>
      <c r="BG28">
        <f t="shared" si="10"/>
        <v>22.542937041707109</v>
      </c>
      <c r="BH28">
        <f t="shared" si="11"/>
        <v>22.542936887362046</v>
      </c>
      <c r="BI28">
        <f t="shared" si="12"/>
        <v>22.542938851007413</v>
      </c>
      <c r="BJ28">
        <f t="shared" si="13"/>
        <v>22.542913868829597</v>
      </c>
      <c r="BK28">
        <f t="shared" si="14"/>
        <v>22.54323172942269</v>
      </c>
      <c r="BL28">
        <f t="shared" si="15"/>
        <v>22.539192051226628</v>
      </c>
      <c r="BM28">
        <f t="shared" si="16"/>
        <v>22.591321546621312</v>
      </c>
    </row>
    <row r="29" spans="1:65" ht="12.95" customHeight="1">
      <c r="A29" s="75" t="s">
        <v>43</v>
      </c>
      <c r="B29" s="76" t="s">
        <v>44</v>
      </c>
      <c r="C29" s="75">
        <v>54631.466959999998</v>
      </c>
      <c r="D29" s="75">
        <v>2.0000000000000001E-4</v>
      </c>
      <c r="E29" s="23">
        <f t="shared" si="17"/>
        <v>7513.5183840580248</v>
      </c>
      <c r="F29" s="23">
        <f t="shared" si="18"/>
        <v>7513.5</v>
      </c>
      <c r="G29" s="23">
        <f t="shared" si="19"/>
        <v>6.3779499978409149E-3</v>
      </c>
      <c r="H29" s="23"/>
      <c r="K29">
        <f t="shared" si="20"/>
        <v>6.3779499978409149E-3</v>
      </c>
      <c r="P29" s="69"/>
      <c r="Q29" s="1">
        <f t="shared" si="21"/>
        <v>39612.966959999998</v>
      </c>
      <c r="R29" s="1" t="s">
        <v>306</v>
      </c>
      <c r="S29" s="67">
        <f t="shared" si="22"/>
        <v>4.0678246174958923E-5</v>
      </c>
      <c r="T29" s="149">
        <v>1</v>
      </c>
      <c r="U29" s="67">
        <f t="shared" si="23"/>
        <v>4.0678246174958923E-5</v>
      </c>
      <c r="AA29">
        <f t="shared" si="24"/>
        <v>7513.5</v>
      </c>
      <c r="AB29" s="67">
        <f t="shared" si="25"/>
        <v>6.0218832776996085E-3</v>
      </c>
      <c r="AC29" s="67">
        <f t="shared" si="26"/>
        <v>1.6311322775782747E-2</v>
      </c>
      <c r="AD29" s="67">
        <f t="shared" si="27"/>
        <v>6.3779499978409149E-3</v>
      </c>
      <c r="AE29" s="67">
        <f t="shared" si="28"/>
        <v>3.5606672014130633E-4</v>
      </c>
      <c r="AF29" s="67">
        <f t="shared" si="29"/>
        <v>1.2678350919218735E-7</v>
      </c>
      <c r="AG29">
        <f t="shared" si="30"/>
        <v>6.3779499978409149E-3</v>
      </c>
      <c r="AH29" s="149"/>
      <c r="AI29">
        <f t="shared" si="31"/>
        <v>-9.9333727779418318E-3</v>
      </c>
      <c r="AJ29">
        <f t="shared" si="32"/>
        <v>0.93647884435262374</v>
      </c>
      <c r="AK29">
        <f t="shared" si="33"/>
        <v>-0.55267839006036668</v>
      </c>
      <c r="AL29">
        <f t="shared" si="34"/>
        <v>-6.6964869018926634E-2</v>
      </c>
      <c r="AM29">
        <f t="shared" si="35"/>
        <v>-2.3298091804253458</v>
      </c>
      <c r="AN29">
        <f t="shared" si="36"/>
        <v>-2.3269042076011464</v>
      </c>
      <c r="AO29" s="67">
        <f t="shared" si="37"/>
        <v>22.872218588945767</v>
      </c>
      <c r="AP29" s="67">
        <f t="shared" si="37"/>
        <v>22.872218591910688</v>
      </c>
      <c r="AQ29" s="67">
        <f t="shared" si="37"/>
        <v>22.872218541429099</v>
      </c>
      <c r="AR29" s="67">
        <f t="shared" si="37"/>
        <v>22.87221940094377</v>
      </c>
      <c r="AS29" s="67">
        <f t="shared" si="37"/>
        <v>22.872204766711217</v>
      </c>
      <c r="AT29" s="67">
        <f t="shared" si="37"/>
        <v>22.872453966900135</v>
      </c>
      <c r="AU29" s="67">
        <f t="shared" si="37"/>
        <v>22.868220655816767</v>
      </c>
      <c r="AV29" s="67">
        <f t="shared" si="38"/>
        <v>22.943420426419973</v>
      </c>
      <c r="AX29">
        <v>6800</v>
      </c>
      <c r="AY29">
        <f t="shared" si="2"/>
        <v>1.7400531953079296E-3</v>
      </c>
      <c r="AZ29">
        <f t="shared" si="3"/>
        <v>1.5122237284842036E-2</v>
      </c>
      <c r="BA29" s="67">
        <f t="shared" si="4"/>
        <v>-1.3382184089534106E-2</v>
      </c>
      <c r="BB29">
        <f t="shared" si="5"/>
        <v>0.92455952263941943</v>
      </c>
      <c r="BC29">
        <f t="shared" si="6"/>
        <v>-0.70565392037522201</v>
      </c>
      <c r="BD29">
        <f t="shared" si="7"/>
        <v>-2.5275801358625376</v>
      </c>
      <c r="BE29">
        <f t="shared" si="8"/>
        <v>-3.154278310232606</v>
      </c>
      <c r="BF29">
        <f t="shared" si="9"/>
        <v>22.660532944639218</v>
      </c>
      <c r="BG29">
        <f t="shared" si="10"/>
        <v>22.660532953279379</v>
      </c>
      <c r="BH29">
        <f t="shared" si="11"/>
        <v>22.6605328339101</v>
      </c>
      <c r="BI29">
        <f t="shared" si="12"/>
        <v>22.66053448307343</v>
      </c>
      <c r="BJ29">
        <f t="shared" si="13"/>
        <v>22.660511699012229</v>
      </c>
      <c r="BK29">
        <f t="shared" si="14"/>
        <v>22.660826509209052</v>
      </c>
      <c r="BL29">
        <f t="shared" si="15"/>
        <v>22.656483648230886</v>
      </c>
      <c r="BM29">
        <f t="shared" si="16"/>
        <v>22.71780520348657</v>
      </c>
    </row>
    <row r="30" spans="1:65" ht="12.95" customHeight="1">
      <c r="A30" s="77" t="s">
        <v>51</v>
      </c>
      <c r="B30" s="78" t="s">
        <v>50</v>
      </c>
      <c r="C30" s="77">
        <v>54937.4637</v>
      </c>
      <c r="D30" s="77">
        <v>1.1000000000000001E-3</v>
      </c>
      <c r="E30" s="23">
        <f t="shared" si="17"/>
        <v>8395.5356193196112</v>
      </c>
      <c r="F30" s="23">
        <f t="shared" si="18"/>
        <v>8395.5</v>
      </c>
      <c r="G30" s="23">
        <f t="shared" si="19"/>
        <v>1.235735000227578E-2</v>
      </c>
      <c r="H30" s="23"/>
      <c r="J30">
        <f>+G30</f>
        <v>1.235735000227578E-2</v>
      </c>
      <c r="P30" s="69"/>
      <c r="Q30" s="1">
        <f t="shared" si="21"/>
        <v>39918.9637</v>
      </c>
      <c r="R30" s="1" t="s">
        <v>113</v>
      </c>
      <c r="S30" s="67">
        <f t="shared" si="22"/>
        <v>1.5270409907874522E-4</v>
      </c>
      <c r="T30" s="149">
        <v>1</v>
      </c>
      <c r="U30" s="67">
        <f t="shared" si="23"/>
        <v>1.5270409907874522E-4</v>
      </c>
      <c r="AA30">
        <f t="shared" si="24"/>
        <v>8395.5</v>
      </c>
      <c r="AB30" s="67">
        <f t="shared" si="25"/>
        <v>1.2016892279315482E-2</v>
      </c>
      <c r="AC30" s="67">
        <f t="shared" si="26"/>
        <v>1.7349739739399343E-2</v>
      </c>
      <c r="AD30" s="67">
        <f t="shared" si="27"/>
        <v>1.235735000227578E-2</v>
      </c>
      <c r="AE30" s="67">
        <f t="shared" si="28"/>
        <v>3.4045772296029814E-4</v>
      </c>
      <c r="AF30" s="67">
        <f t="shared" si="29"/>
        <v>1.1591146112331111E-7</v>
      </c>
      <c r="AG30">
        <f t="shared" si="30"/>
        <v>1.235735000227578E-2</v>
      </c>
      <c r="AH30" s="149"/>
      <c r="AI30">
        <f t="shared" si="31"/>
        <v>-4.9923897371235643E-3</v>
      </c>
      <c r="AJ30">
        <f t="shared" si="32"/>
        <v>0.95522696488987935</v>
      </c>
      <c r="AK30">
        <f t="shared" si="33"/>
        <v>-0.32689883014395499</v>
      </c>
      <c r="AL30">
        <f t="shared" si="34"/>
        <v>-8.0713110611152314E-2</v>
      </c>
      <c r="AM30">
        <f t="shared" si="35"/>
        <v>-2.0772547725182546</v>
      </c>
      <c r="AN30">
        <f t="shared" si="36"/>
        <v>-1.6982707506431387</v>
      </c>
      <c r="AO30" s="67">
        <f t="shared" si="37"/>
        <v>23.138181316396839</v>
      </c>
      <c r="AP30" s="67">
        <f t="shared" si="37"/>
        <v>23.138181316633933</v>
      </c>
      <c r="AQ30" s="67">
        <f t="shared" si="37"/>
        <v>23.138181310386869</v>
      </c>
      <c r="AR30" s="67">
        <f t="shared" si="37"/>
        <v>23.138181474986524</v>
      </c>
      <c r="AS30" s="67">
        <f t="shared" si="37"/>
        <v>23.138177138080945</v>
      </c>
      <c r="AT30" s="67">
        <f t="shared" si="37"/>
        <v>23.138291421690855</v>
      </c>
      <c r="AU30" s="67">
        <f t="shared" si="37"/>
        <v>23.135289491971307</v>
      </c>
      <c r="AV30" s="67">
        <f t="shared" si="38"/>
        <v>23.222316889807868</v>
      </c>
      <c r="AX30">
        <v>7200</v>
      </c>
      <c r="AY30">
        <f t="shared" si="2"/>
        <v>4.0685677584039476E-3</v>
      </c>
      <c r="AZ30">
        <f t="shared" si="3"/>
        <v>1.5587077733664035E-2</v>
      </c>
      <c r="BA30" s="67">
        <f t="shared" si="4"/>
        <v>-1.1518509975260088E-2</v>
      </c>
      <c r="BB30">
        <f t="shared" si="5"/>
        <v>0.9308683724041259</v>
      </c>
      <c r="BC30">
        <f t="shared" si="6"/>
        <v>-0.62341261472237308</v>
      </c>
      <c r="BD30">
        <f t="shared" si="7"/>
        <v>-2.4173342264912581</v>
      </c>
      <c r="BE30">
        <f t="shared" si="8"/>
        <v>-2.6396668608212259</v>
      </c>
      <c r="BF30">
        <f t="shared" si="9"/>
        <v>22.778871574877218</v>
      </c>
      <c r="BG30">
        <f t="shared" si="10"/>
        <v>22.778871580019342</v>
      </c>
      <c r="BH30">
        <f t="shared" si="11"/>
        <v>22.778871501048069</v>
      </c>
      <c r="BI30">
        <f t="shared" si="12"/>
        <v>22.778872713867589</v>
      </c>
      <c r="BJ30">
        <f t="shared" si="13"/>
        <v>22.778854087874866</v>
      </c>
      <c r="BK30">
        <f t="shared" si="14"/>
        <v>22.779140176794815</v>
      </c>
      <c r="BL30">
        <f t="shared" si="15"/>
        <v>22.774754967368175</v>
      </c>
      <c r="BM30">
        <f t="shared" si="16"/>
        <v>22.844288860351828</v>
      </c>
    </row>
    <row r="31" spans="1:65" ht="12.95" customHeight="1">
      <c r="A31" s="79" t="s">
        <v>49</v>
      </c>
      <c r="B31" s="76" t="s">
        <v>44</v>
      </c>
      <c r="C31" s="80">
        <v>55018.471160000001</v>
      </c>
      <c r="D31" s="75">
        <v>2.9999999999999997E-4</v>
      </c>
      <c r="E31" s="23">
        <f t="shared" si="17"/>
        <v>8629.0347602083784</v>
      </c>
      <c r="F31" s="23">
        <f t="shared" si="18"/>
        <v>8629</v>
      </c>
      <c r="G31" s="23">
        <f t="shared" si="19"/>
        <v>1.2059300002874807E-2</v>
      </c>
      <c r="H31" s="23"/>
      <c r="K31">
        <f t="shared" ref="K31:K53" si="39">+G31</f>
        <v>1.2059300002874807E-2</v>
      </c>
      <c r="P31" s="69"/>
      <c r="Q31" s="1">
        <f t="shared" si="21"/>
        <v>39999.971160000001</v>
      </c>
      <c r="R31" s="1" t="s">
        <v>306</v>
      </c>
      <c r="S31" s="67">
        <f t="shared" si="22"/>
        <v>1.4542671655933632E-4</v>
      </c>
      <c r="T31" s="149">
        <v>1</v>
      </c>
      <c r="U31" s="67">
        <f t="shared" si="23"/>
        <v>1.4542671655933632E-4</v>
      </c>
      <c r="AA31">
        <f t="shared" si="24"/>
        <v>8629</v>
      </c>
      <c r="AB31" s="67">
        <f t="shared" si="25"/>
        <v>1.3700751362837854E-2</v>
      </c>
      <c r="AC31" s="67">
        <f t="shared" si="26"/>
        <v>1.5651367053810417E-2</v>
      </c>
      <c r="AD31" s="67">
        <f t="shared" si="27"/>
        <v>1.2059300002874807E-2</v>
      </c>
      <c r="AE31" s="67">
        <f t="shared" si="28"/>
        <v>-1.6414513599630476E-3</v>
      </c>
      <c r="AF31" s="67">
        <f t="shared" si="29"/>
        <v>2.6943625671245382E-6</v>
      </c>
      <c r="AG31">
        <f t="shared" si="30"/>
        <v>1.2059300002874807E-2</v>
      </c>
      <c r="AH31" s="149"/>
      <c r="AI31">
        <f t="shared" si="31"/>
        <v>-3.5920670509356099E-3</v>
      </c>
      <c r="AJ31">
        <f t="shared" si="32"/>
        <v>0.96086836833143807</v>
      </c>
      <c r="AK31">
        <f t="shared" si="33"/>
        <v>-0.26130910020178416</v>
      </c>
      <c r="AL31">
        <f t="shared" si="34"/>
        <v>-8.3593936983827999E-2</v>
      </c>
      <c r="AM31">
        <f t="shared" si="35"/>
        <v>-2.0086126992293032</v>
      </c>
      <c r="AN31">
        <f t="shared" si="36"/>
        <v>-1.572258901123561</v>
      </c>
      <c r="AO31" s="67">
        <f t="shared" ref="AO31:AU40" si="40">$AV31+$AC$7*SIN(AP31)</f>
        <v>23.209524773217147</v>
      </c>
      <c r="AP31" s="67">
        <f t="shared" si="40"/>
        <v>23.209524773299762</v>
      </c>
      <c r="AQ31" s="67">
        <f t="shared" si="40"/>
        <v>23.209524770706597</v>
      </c>
      <c r="AR31" s="67">
        <f t="shared" si="40"/>
        <v>23.209524852101467</v>
      </c>
      <c r="AS31" s="67">
        <f t="shared" si="40"/>
        <v>23.20952229727073</v>
      </c>
      <c r="AT31" s="67">
        <f t="shared" si="40"/>
        <v>23.209602497031049</v>
      </c>
      <c r="AU31" s="67">
        <f t="shared" si="40"/>
        <v>23.207093198063223</v>
      </c>
      <c r="AV31" s="67">
        <f t="shared" si="38"/>
        <v>23.296151724502963</v>
      </c>
      <c r="AX31">
        <v>7600</v>
      </c>
      <c r="AY31">
        <f t="shared" si="2"/>
        <v>6.5790598864649014E-3</v>
      </c>
      <c r="AZ31">
        <f t="shared" si="3"/>
        <v>1.6057439758150677E-2</v>
      </c>
      <c r="BA31" s="67">
        <f t="shared" si="4"/>
        <v>-9.478379871685776E-3</v>
      </c>
      <c r="BB31">
        <f t="shared" si="5"/>
        <v>0.93812742522009673</v>
      </c>
      <c r="BC31">
        <f t="shared" si="6"/>
        <v>-0.53223184143411117</v>
      </c>
      <c r="BD31">
        <f t="shared" si="7"/>
        <v>-2.3054691553078537</v>
      </c>
      <c r="BE31">
        <f t="shared" si="8"/>
        <v>-2.2509860046020207</v>
      </c>
      <c r="BF31">
        <f t="shared" si="9"/>
        <v>22.898075976592043</v>
      </c>
      <c r="BG31">
        <f t="shared" si="10"/>
        <v>22.898075979074676</v>
      </c>
      <c r="BH31">
        <f t="shared" si="11"/>
        <v>22.898075935421772</v>
      </c>
      <c r="BI31">
        <f t="shared" si="12"/>
        <v>22.898076702983868</v>
      </c>
      <c r="BJ31">
        <f t="shared" si="13"/>
        <v>22.89806320681933</v>
      </c>
      <c r="BK31">
        <f t="shared" si="14"/>
        <v>22.89830054595091</v>
      </c>
      <c r="BL31">
        <f t="shared" si="15"/>
        <v>22.894137215503715</v>
      </c>
      <c r="BM31">
        <f t="shared" si="16"/>
        <v>22.970772517217085</v>
      </c>
    </row>
    <row r="32" spans="1:65" ht="12.95" customHeight="1">
      <c r="A32" s="79" t="s">
        <v>49</v>
      </c>
      <c r="B32" s="76" t="s">
        <v>44</v>
      </c>
      <c r="C32" s="80">
        <v>55075.369469999998</v>
      </c>
      <c r="D32" s="75">
        <v>2.0000000000000001E-4</v>
      </c>
      <c r="E32" s="23">
        <f t="shared" si="17"/>
        <v>8793.0407234001887</v>
      </c>
      <c r="F32" s="23">
        <f t="shared" si="18"/>
        <v>8793</v>
      </c>
      <c r="G32" s="23">
        <f t="shared" si="19"/>
        <v>1.4128099996014498E-2</v>
      </c>
      <c r="H32" s="23"/>
      <c r="K32">
        <f t="shared" si="39"/>
        <v>1.4128099996014498E-2</v>
      </c>
      <c r="P32" s="69"/>
      <c r="Q32" s="1">
        <f t="shared" si="21"/>
        <v>40056.869469999998</v>
      </c>
      <c r="R32" s="1" t="s">
        <v>306</v>
      </c>
      <c r="S32" s="67">
        <f t="shared" si="22"/>
        <v>1.9960320949738487E-4</v>
      </c>
      <c r="T32" s="149">
        <v>1</v>
      </c>
      <c r="U32" s="67">
        <f t="shared" si="23"/>
        <v>1.9960320949738487E-4</v>
      </c>
      <c r="AA32">
        <f t="shared" si="24"/>
        <v>8793</v>
      </c>
      <c r="AB32" s="67">
        <f t="shared" si="25"/>
        <v>1.4900993659641849E-2</v>
      </c>
      <c r="AC32" s="67">
        <f t="shared" si="26"/>
        <v>1.6720192935524389E-2</v>
      </c>
      <c r="AD32" s="67">
        <f t="shared" si="27"/>
        <v>1.4128099996014498E-2</v>
      </c>
      <c r="AE32" s="67">
        <f t="shared" si="28"/>
        <v>-7.7289366362735118E-4</v>
      </c>
      <c r="AF32" s="67">
        <f t="shared" si="29"/>
        <v>5.9736461527530906E-7</v>
      </c>
      <c r="AG32">
        <f t="shared" si="30"/>
        <v>1.4128099996014498E-2</v>
      </c>
      <c r="AH32" s="149"/>
      <c r="AI32">
        <f t="shared" si="31"/>
        <v>-2.5920929395098903E-3</v>
      </c>
      <c r="AJ32">
        <f t="shared" si="32"/>
        <v>0.96498456696889923</v>
      </c>
      <c r="AK32">
        <f t="shared" si="33"/>
        <v>-0.21400550295845158</v>
      </c>
      <c r="AL32">
        <f t="shared" si="34"/>
        <v>-8.5399943484435026E-2</v>
      </c>
      <c r="AM32">
        <f t="shared" si="35"/>
        <v>-1.9599081554535875</v>
      </c>
      <c r="AN32">
        <f t="shared" si="36"/>
        <v>-1.4908102707179072</v>
      </c>
      <c r="AO32" s="67">
        <f t="shared" si="40"/>
        <v>23.259889034739253</v>
      </c>
      <c r="AP32" s="67">
        <f t="shared" si="40"/>
        <v>23.259889034772627</v>
      </c>
      <c r="AQ32" s="67">
        <f t="shared" si="40"/>
        <v>23.259889033557162</v>
      </c>
      <c r="AR32" s="67">
        <f t="shared" si="40"/>
        <v>23.259889077824184</v>
      </c>
      <c r="AS32" s="67">
        <f t="shared" si="40"/>
        <v>23.259887465634993</v>
      </c>
      <c r="AT32" s="67">
        <f t="shared" si="40"/>
        <v>23.259946186369849</v>
      </c>
      <c r="AU32" s="67">
        <f t="shared" si="40"/>
        <v>23.257814492308533</v>
      </c>
      <c r="AV32" s="67">
        <f t="shared" si="38"/>
        <v>23.348010023817718</v>
      </c>
      <c r="AX32">
        <v>8000</v>
      </c>
      <c r="AY32">
        <f t="shared" si="2"/>
        <v>9.2480386363665498E-3</v>
      </c>
      <c r="AZ32">
        <f t="shared" si="3"/>
        <v>1.6533323358301957E-2</v>
      </c>
      <c r="BA32" s="67">
        <f t="shared" si="4"/>
        <v>-7.2852847219354059E-3</v>
      </c>
      <c r="BB32">
        <f t="shared" si="5"/>
        <v>0.94629916490548616</v>
      </c>
      <c r="BC32">
        <f t="shared" si="6"/>
        <v>-0.43272532620917958</v>
      </c>
      <c r="BD32">
        <f t="shared" si="7"/>
        <v>-2.1917481295271073</v>
      </c>
      <c r="BE32">
        <f t="shared" si="8"/>
        <v>-1.9448675961720059</v>
      </c>
      <c r="BF32">
        <f t="shared" si="9"/>
        <v>23.018265096600018</v>
      </c>
      <c r="BG32">
        <f t="shared" si="10"/>
        <v>23.018265097517975</v>
      </c>
      <c r="BH32">
        <f t="shared" si="11"/>
        <v>23.018265078291954</v>
      </c>
      <c r="BI32">
        <f t="shared" si="12"/>
        <v>23.018265480968548</v>
      </c>
      <c r="BJ32">
        <f t="shared" si="13"/>
        <v>23.018257047223987</v>
      </c>
      <c r="BK32">
        <f t="shared" si="14"/>
        <v>23.01843370995585</v>
      </c>
      <c r="BL32">
        <f t="shared" si="15"/>
        <v>23.014743850413975</v>
      </c>
      <c r="BM32">
        <f t="shared" si="16"/>
        <v>23.097256174082343</v>
      </c>
    </row>
    <row r="33" spans="1:65" ht="12.95" customHeight="1">
      <c r="A33" s="79" t="s">
        <v>49</v>
      </c>
      <c r="B33" s="76" t="s">
        <v>44</v>
      </c>
      <c r="C33" s="80">
        <v>55075.370940000001</v>
      </c>
      <c r="D33" s="75">
        <v>2.0000000000000001E-4</v>
      </c>
      <c r="E33" s="23">
        <f t="shared" si="17"/>
        <v>8793.044960586958</v>
      </c>
      <c r="F33" s="23">
        <f t="shared" si="18"/>
        <v>8793</v>
      </c>
      <c r="G33" s="23">
        <f t="shared" si="19"/>
        <v>1.5598099998896942E-2</v>
      </c>
      <c r="H33" s="23"/>
      <c r="K33">
        <f t="shared" si="39"/>
        <v>1.5598099998896942E-2</v>
      </c>
      <c r="P33" s="69"/>
      <c r="Q33" s="1">
        <f t="shared" si="21"/>
        <v>40056.870940000001</v>
      </c>
      <c r="R33" s="1" t="s">
        <v>306</v>
      </c>
      <c r="S33" s="67">
        <f t="shared" si="22"/>
        <v>2.4330072357558877E-4</v>
      </c>
      <c r="T33" s="149">
        <v>1</v>
      </c>
      <c r="U33" s="67">
        <f t="shared" si="23"/>
        <v>2.4330072357558877E-4</v>
      </c>
      <c r="AA33">
        <f t="shared" si="24"/>
        <v>8793</v>
      </c>
      <c r="AB33" s="67">
        <f t="shared" si="25"/>
        <v>1.4900993659641849E-2</v>
      </c>
      <c r="AC33" s="67">
        <f t="shared" si="26"/>
        <v>1.8190192938406832E-2</v>
      </c>
      <c r="AD33" s="67">
        <f t="shared" si="27"/>
        <v>1.5598099998896942E-2</v>
      </c>
      <c r="AE33" s="67">
        <f t="shared" si="28"/>
        <v>6.9710633925509219E-4</v>
      </c>
      <c r="AF33" s="67">
        <f t="shared" si="29"/>
        <v>4.8595724822963573E-7</v>
      </c>
      <c r="AG33">
        <f t="shared" si="30"/>
        <v>1.5598099998896942E-2</v>
      </c>
      <c r="AH33" s="149"/>
      <c r="AI33">
        <f t="shared" si="31"/>
        <v>-2.5920929395098903E-3</v>
      </c>
      <c r="AJ33">
        <f t="shared" si="32"/>
        <v>0.96498456696889923</v>
      </c>
      <c r="AK33">
        <f t="shared" si="33"/>
        <v>-0.21400550295845158</v>
      </c>
      <c r="AL33">
        <f t="shared" si="34"/>
        <v>-8.5399943484435026E-2</v>
      </c>
      <c r="AM33">
        <f t="shared" si="35"/>
        <v>-1.9599081554535875</v>
      </c>
      <c r="AN33">
        <f t="shared" si="36"/>
        <v>-1.4908102707179072</v>
      </c>
      <c r="AO33" s="67">
        <f t="shared" si="40"/>
        <v>23.259889034739253</v>
      </c>
      <c r="AP33" s="67">
        <f t="shared" si="40"/>
        <v>23.259889034772627</v>
      </c>
      <c r="AQ33" s="67">
        <f t="shared" si="40"/>
        <v>23.259889033557162</v>
      </c>
      <c r="AR33" s="67">
        <f t="shared" si="40"/>
        <v>23.259889077824184</v>
      </c>
      <c r="AS33" s="67">
        <f t="shared" si="40"/>
        <v>23.259887465634993</v>
      </c>
      <c r="AT33" s="67">
        <f t="shared" si="40"/>
        <v>23.259946186369849</v>
      </c>
      <c r="AU33" s="67">
        <f t="shared" si="40"/>
        <v>23.257814492308533</v>
      </c>
      <c r="AV33" s="67">
        <f t="shared" si="38"/>
        <v>23.348010023817718</v>
      </c>
      <c r="AX33">
        <v>8400</v>
      </c>
      <c r="AY33">
        <f t="shared" si="2"/>
        <v>1.2049031668378472E-2</v>
      </c>
      <c r="AZ33">
        <f t="shared" si="3"/>
        <v>1.7014728534117878E-2</v>
      </c>
      <c r="BA33" s="67">
        <f t="shared" si="4"/>
        <v>-4.965696865739405E-3</v>
      </c>
      <c r="BB33">
        <f t="shared" si="5"/>
        <v>0.95533316483217201</v>
      </c>
      <c r="BC33">
        <f t="shared" si="6"/>
        <v>-0.32565551950010624</v>
      </c>
      <c r="BD33">
        <f t="shared" si="7"/>
        <v>-2.0759394813142449</v>
      </c>
      <c r="BE33">
        <f t="shared" si="8"/>
        <v>-1.6957192232096032</v>
      </c>
      <c r="BF33">
        <f t="shared" si="9"/>
        <v>23.139552303444518</v>
      </c>
      <c r="BG33">
        <f t="shared" si="10"/>
        <v>23.139552303677338</v>
      </c>
      <c r="BH33">
        <f t="shared" si="11"/>
        <v>23.139552297524254</v>
      </c>
      <c r="BI33">
        <f t="shared" si="12"/>
        <v>23.139552460142085</v>
      </c>
      <c r="BJ33">
        <f t="shared" si="13"/>
        <v>23.139548162387911</v>
      </c>
      <c r="BK33">
        <f t="shared" si="14"/>
        <v>23.139661759631256</v>
      </c>
      <c r="BL33">
        <f t="shared" si="15"/>
        <v>23.136668768094594</v>
      </c>
      <c r="BM33">
        <f t="shared" si="16"/>
        <v>23.223739830947601</v>
      </c>
    </row>
    <row r="34" spans="1:65" ht="12.95" customHeight="1">
      <c r="A34" s="79" t="s">
        <v>49</v>
      </c>
      <c r="B34" s="76" t="s">
        <v>50</v>
      </c>
      <c r="C34" s="80">
        <v>55353.438000000002</v>
      </c>
      <c r="D34" s="75">
        <v>2.0000000000000001E-4</v>
      </c>
      <c r="E34" s="23">
        <f t="shared" si="17"/>
        <v>9594.5565697580787</v>
      </c>
      <c r="F34" s="23">
        <f t="shared" si="18"/>
        <v>9594.5</v>
      </c>
      <c r="G34" s="23">
        <f t="shared" si="19"/>
        <v>1.962564999848837E-2</v>
      </c>
      <c r="H34" s="23"/>
      <c r="K34">
        <f t="shared" si="39"/>
        <v>1.962564999848837E-2</v>
      </c>
      <c r="P34" s="69"/>
      <c r="Q34" s="1">
        <f t="shared" si="21"/>
        <v>40334.938000000002</v>
      </c>
      <c r="R34" s="1" t="s">
        <v>306</v>
      </c>
      <c r="S34" s="67">
        <f t="shared" si="22"/>
        <v>3.8516613786316657E-4</v>
      </c>
      <c r="T34" s="149">
        <v>1</v>
      </c>
      <c r="U34" s="67">
        <f t="shared" si="23"/>
        <v>3.8516613786316657E-4</v>
      </c>
      <c r="AA34">
        <f t="shared" si="24"/>
        <v>9594.5</v>
      </c>
      <c r="AB34" s="67">
        <f t="shared" si="25"/>
        <v>2.0891920620152021E-2</v>
      </c>
      <c r="AC34" s="67">
        <f t="shared" si="26"/>
        <v>1.7218918368854957E-2</v>
      </c>
      <c r="AD34" s="67">
        <f t="shared" si="27"/>
        <v>1.962564999848837E-2</v>
      </c>
      <c r="AE34" s="67">
        <f t="shared" si="28"/>
        <v>-1.266270621663651E-3</v>
      </c>
      <c r="AF34" s="67">
        <f t="shared" si="29"/>
        <v>1.6034412872884492E-6</v>
      </c>
      <c r="AG34">
        <f t="shared" si="30"/>
        <v>1.962564999848837E-2</v>
      </c>
      <c r="AH34" s="149"/>
      <c r="AI34">
        <f t="shared" si="31"/>
        <v>2.4067316296334123E-3</v>
      </c>
      <c r="AJ34">
        <f t="shared" si="32"/>
        <v>0.98668674228260411</v>
      </c>
      <c r="AK34">
        <f t="shared" si="33"/>
        <v>2.8689887548407966E-2</v>
      </c>
      <c r="AL34">
        <f t="shared" si="34"/>
        <v>-9.1334484541439234E-2</v>
      </c>
      <c r="AM34">
        <f t="shared" si="35"/>
        <v>-1.715540698061558</v>
      </c>
      <c r="AN34">
        <f t="shared" si="36"/>
        <v>-1.1563314566438714</v>
      </c>
      <c r="AO34" s="67">
        <f t="shared" si="40"/>
        <v>23.509279942943969</v>
      </c>
      <c r="AP34" s="67">
        <f t="shared" si="40"/>
        <v>23.509279942943969</v>
      </c>
      <c r="AQ34" s="67">
        <f t="shared" si="40"/>
        <v>23.509279942943937</v>
      </c>
      <c r="AR34" s="67">
        <f t="shared" si="40"/>
        <v>23.509279942950389</v>
      </c>
      <c r="AS34" s="67">
        <f t="shared" si="40"/>
        <v>23.509279941622431</v>
      </c>
      <c r="AT34" s="67">
        <f t="shared" si="40"/>
        <v>23.509280214937984</v>
      </c>
      <c r="AU34" s="67">
        <f t="shared" si="40"/>
        <v>23.509223991955974</v>
      </c>
      <c r="AV34" s="67">
        <f t="shared" si="38"/>
        <v>23.601451651261478</v>
      </c>
      <c r="AX34">
        <v>8800</v>
      </c>
      <c r="AY34">
        <f t="shared" si="2"/>
        <v>1.4952504539509956E-2</v>
      </c>
      <c r="AZ34">
        <f t="shared" si="3"/>
        <v>1.7501655285598439E-2</v>
      </c>
      <c r="BA34" s="67">
        <f t="shared" si="4"/>
        <v>-2.5491507460884827E-3</v>
      </c>
      <c r="BB34">
        <f t="shared" si="5"/>
        <v>0.9651629732642919</v>
      </c>
      <c r="BC34">
        <f t="shared" si="6"/>
        <v>-0.21196524010579237</v>
      </c>
      <c r="BD34">
        <f t="shared" si="7"/>
        <v>-1.9578199797974931</v>
      </c>
      <c r="BE34">
        <f t="shared" si="8"/>
        <v>-1.4874509095046669</v>
      </c>
      <c r="BF34">
        <f t="shared" si="9"/>
        <v>23.262043545516629</v>
      </c>
      <c r="BG34">
        <f t="shared" si="10"/>
        <v>23.262043545548615</v>
      </c>
      <c r="BH34">
        <f t="shared" si="11"/>
        <v>23.262043544375647</v>
      </c>
      <c r="BI34">
        <f t="shared" si="12"/>
        <v>23.262043587392323</v>
      </c>
      <c r="BJ34">
        <f t="shared" si="13"/>
        <v>23.262042009828473</v>
      </c>
      <c r="BK34">
        <f t="shared" si="14"/>
        <v>23.262099869579561</v>
      </c>
      <c r="BL34">
        <f t="shared" si="15"/>
        <v>23.259984802603025</v>
      </c>
      <c r="BM34">
        <f t="shared" si="16"/>
        <v>23.350223487812858</v>
      </c>
    </row>
    <row r="35" spans="1:65" ht="12.95" customHeight="1">
      <c r="A35" s="79" t="s">
        <v>49</v>
      </c>
      <c r="B35" s="76" t="s">
        <v>50</v>
      </c>
      <c r="C35" s="80">
        <v>55394.378550000001</v>
      </c>
      <c r="D35" s="75">
        <v>1E-3</v>
      </c>
      <c r="E35" s="23">
        <f t="shared" si="17"/>
        <v>9712.5652476318628</v>
      </c>
      <c r="F35" s="23">
        <f t="shared" si="18"/>
        <v>9712.5</v>
      </c>
      <c r="G35" s="23">
        <f t="shared" si="19"/>
        <v>2.2636250003415626E-2</v>
      </c>
      <c r="H35" s="23"/>
      <c r="K35">
        <f t="shared" si="39"/>
        <v>2.2636250003415626E-2</v>
      </c>
      <c r="P35" s="69"/>
      <c r="Q35" s="1">
        <f t="shared" si="21"/>
        <v>40375.878550000001</v>
      </c>
      <c r="R35" s="1" t="s">
        <v>306</v>
      </c>
      <c r="S35" s="67">
        <f t="shared" si="22"/>
        <v>5.123998142171339E-4</v>
      </c>
      <c r="T35" s="149">
        <v>1</v>
      </c>
      <c r="U35" s="67">
        <f t="shared" si="23"/>
        <v>5.123998142171339E-4</v>
      </c>
      <c r="AA35">
        <f t="shared" si="24"/>
        <v>9712.5</v>
      </c>
      <c r="AB35" s="67">
        <f t="shared" si="25"/>
        <v>2.1780138692938159E-2</v>
      </c>
      <c r="AC35" s="67">
        <f t="shared" si="26"/>
        <v>1.948923371540533E-2</v>
      </c>
      <c r="AD35" s="67">
        <f t="shared" si="27"/>
        <v>2.2636250003415626E-2</v>
      </c>
      <c r="AE35" s="67">
        <f t="shared" si="28"/>
        <v>8.5611131047746633E-4</v>
      </c>
      <c r="AF35" s="67">
        <f t="shared" si="29"/>
        <v>7.329265759274447E-7</v>
      </c>
      <c r="AG35">
        <f t="shared" si="30"/>
        <v>2.2636250003415626E-2</v>
      </c>
      <c r="AH35" s="149"/>
      <c r="AI35">
        <f t="shared" si="31"/>
        <v>3.1470162880102943E-3</v>
      </c>
      <c r="AJ35">
        <f t="shared" si="32"/>
        <v>0.9900672045686445</v>
      </c>
      <c r="AK35">
        <f t="shared" si="33"/>
        <v>6.5567696892929031E-2</v>
      </c>
      <c r="AL35">
        <f t="shared" si="34"/>
        <v>-9.1763666406803113E-2</v>
      </c>
      <c r="AM35">
        <f t="shared" si="35"/>
        <v>-1.6786197542763297</v>
      </c>
      <c r="AN35">
        <f t="shared" si="36"/>
        <v>-1.1140844657662896</v>
      </c>
      <c r="AO35" s="67">
        <f t="shared" si="40"/>
        <v>23.546475693473301</v>
      </c>
      <c r="AP35" s="67">
        <f t="shared" si="40"/>
        <v>23.546475693473301</v>
      </c>
      <c r="AQ35" s="67">
        <f t="shared" si="40"/>
        <v>23.546475693473305</v>
      </c>
      <c r="AR35" s="67">
        <f t="shared" si="40"/>
        <v>23.546475693472548</v>
      </c>
      <c r="AS35" s="67">
        <f t="shared" si="40"/>
        <v>23.546475694001185</v>
      </c>
      <c r="AT35" s="67">
        <f t="shared" si="40"/>
        <v>23.546475323745636</v>
      </c>
      <c r="AU35" s="67">
        <f t="shared" si="40"/>
        <v>23.546736856867913</v>
      </c>
      <c r="AV35" s="67">
        <f t="shared" si="38"/>
        <v>23.638764330036729</v>
      </c>
      <c r="AX35">
        <v>9200</v>
      </c>
      <c r="AY35">
        <f t="shared" si="2"/>
        <v>1.7925830102058261E-2</v>
      </c>
      <c r="AZ35">
        <f t="shared" si="3"/>
        <v>1.7994103612743645E-2</v>
      </c>
      <c r="BA35" s="67">
        <f t="shared" si="4"/>
        <v>-6.8273510685382778E-5</v>
      </c>
      <c r="BB35">
        <f t="shared" si="5"/>
        <v>0.975702694417108</v>
      </c>
      <c r="BC35">
        <f t="shared" si="6"/>
        <v>-9.2810958520133949E-2</v>
      </c>
      <c r="BD35">
        <f t="shared" si="7"/>
        <v>-1.8371792442085366</v>
      </c>
      <c r="BE35">
        <f t="shared" si="8"/>
        <v>-1.3094279988391411</v>
      </c>
      <c r="BF35">
        <f t="shared" si="9"/>
        <v>23.385835091180656</v>
      </c>
      <c r="BG35">
        <f t="shared" si="10"/>
        <v>23.385835091181889</v>
      </c>
      <c r="BH35">
        <f t="shared" si="11"/>
        <v>23.38583509110574</v>
      </c>
      <c r="BI35">
        <f t="shared" si="12"/>
        <v>23.385835095814635</v>
      </c>
      <c r="BJ35">
        <f t="shared" si="13"/>
        <v>23.385834804620856</v>
      </c>
      <c r="BK35">
        <f t="shared" si="14"/>
        <v>23.385852812678113</v>
      </c>
      <c r="BL35">
        <f t="shared" si="15"/>
        <v>23.384742562403428</v>
      </c>
      <c r="BM35">
        <f t="shared" si="16"/>
        <v>23.476707144678116</v>
      </c>
    </row>
    <row r="36" spans="1:65" ht="12.95" customHeight="1">
      <c r="A36" s="79" t="s">
        <v>104</v>
      </c>
      <c r="B36" s="76" t="s">
        <v>44</v>
      </c>
      <c r="C36" s="75">
        <v>55601.670259999999</v>
      </c>
      <c r="D36" s="75">
        <v>2.0000000000000001E-4</v>
      </c>
      <c r="E36" s="23">
        <f t="shared" si="17"/>
        <v>10310.071158795632</v>
      </c>
      <c r="F36" s="23">
        <f t="shared" si="18"/>
        <v>10310</v>
      </c>
      <c r="G36" s="23">
        <f t="shared" si="19"/>
        <v>2.4686999997356907E-2</v>
      </c>
      <c r="H36" s="23"/>
      <c r="K36">
        <f t="shared" si="39"/>
        <v>2.4686999997356907E-2</v>
      </c>
      <c r="P36" s="69"/>
      <c r="Q36" s="1">
        <f t="shared" si="21"/>
        <v>40583.170259999999</v>
      </c>
      <c r="R36" s="1" t="s">
        <v>111</v>
      </c>
      <c r="S36" s="67">
        <f t="shared" si="22"/>
        <v>6.0944796886949987E-4</v>
      </c>
      <c r="T36" s="149">
        <v>1</v>
      </c>
      <c r="U36" s="67">
        <f t="shared" si="23"/>
        <v>6.0944796886949987E-4</v>
      </c>
      <c r="AA36">
        <f t="shared" si="24"/>
        <v>10310</v>
      </c>
      <c r="AB36" s="67">
        <f t="shared" si="25"/>
        <v>2.6234771992265649E-2</v>
      </c>
      <c r="AC36" s="67">
        <f t="shared" si="26"/>
        <v>1.7841796703698787E-2</v>
      </c>
      <c r="AD36" s="67">
        <f t="shared" si="27"/>
        <v>2.4686999997356907E-2</v>
      </c>
      <c r="AE36" s="67">
        <f t="shared" si="28"/>
        <v>-1.5477719949087421E-3</v>
      </c>
      <c r="AF36" s="67">
        <f t="shared" si="29"/>
        <v>2.395598148223787E-6</v>
      </c>
      <c r="AG36">
        <f t="shared" si="30"/>
        <v>2.4686999997356907E-2</v>
      </c>
      <c r="AH36" s="149"/>
      <c r="AI36">
        <f t="shared" si="31"/>
        <v>6.8452032936581189E-3</v>
      </c>
      <c r="AJ36">
        <f t="shared" si="32"/>
        <v>1.0076613963574952</v>
      </c>
      <c r="AK36">
        <f t="shared" si="33"/>
        <v>0.25373480333510573</v>
      </c>
      <c r="AL36">
        <f t="shared" si="34"/>
        <v>-9.1981160589294383E-2</v>
      </c>
      <c r="AM36">
        <f t="shared" si="35"/>
        <v>-1.4876950471181525</v>
      </c>
      <c r="AN36">
        <f t="shared" si="36"/>
        <v>-0.92016977101047326</v>
      </c>
      <c r="AO36" s="67">
        <f t="shared" si="40"/>
        <v>23.736807135147224</v>
      </c>
      <c r="AP36" s="67">
        <f t="shared" si="40"/>
        <v>23.736807135149157</v>
      </c>
      <c r="AQ36" s="67">
        <f t="shared" si="40"/>
        <v>23.736807135269679</v>
      </c>
      <c r="AR36" s="67">
        <f t="shared" si="40"/>
        <v>23.736807142775266</v>
      </c>
      <c r="AS36" s="67">
        <f t="shared" si="40"/>
        <v>23.736807610190858</v>
      </c>
      <c r="AT36" s="67">
        <f t="shared" si="40"/>
        <v>23.736836716391743</v>
      </c>
      <c r="AU36" s="67">
        <f t="shared" si="40"/>
        <v>23.738639825727127</v>
      </c>
      <c r="AV36" s="67">
        <f t="shared" si="38"/>
        <v>23.827699292479206</v>
      </c>
      <c r="AX36">
        <v>9600</v>
      </c>
      <c r="AY36">
        <f t="shared" si="2"/>
        <v>2.0933335585046182E-2</v>
      </c>
      <c r="AZ36">
        <f t="shared" si="3"/>
        <v>1.8492073515553487E-2</v>
      </c>
      <c r="BA36" s="67">
        <f t="shared" si="4"/>
        <v>2.4412620694926951E-3</v>
      </c>
      <c r="BB36">
        <f t="shared" si="5"/>
        <v>0.98684342715576179</v>
      </c>
      <c r="BC36">
        <f t="shared" si="6"/>
        <v>3.0404431010544138E-2</v>
      </c>
      <c r="BD36">
        <f t="shared" si="7"/>
        <v>-1.7138254054702773</v>
      </c>
      <c r="BE36">
        <f t="shared" si="8"/>
        <v>-1.1543290347533719</v>
      </c>
      <c r="BF36">
        <f t="shared" si="9"/>
        <v>23.511010821460104</v>
      </c>
      <c r="BG36">
        <f t="shared" si="10"/>
        <v>23.511010821460104</v>
      </c>
      <c r="BH36">
        <f t="shared" si="11"/>
        <v>23.511010821460083</v>
      </c>
      <c r="BI36">
        <f t="shared" si="12"/>
        <v>23.511010821464378</v>
      </c>
      <c r="BJ36">
        <f t="shared" si="13"/>
        <v>23.511010820549959</v>
      </c>
      <c r="BK36">
        <f t="shared" si="14"/>
        <v>23.51101101514239</v>
      </c>
      <c r="BL36">
        <f t="shared" si="15"/>
        <v>23.510969621805476</v>
      </c>
      <c r="BM36">
        <f t="shared" si="16"/>
        <v>23.603190801543374</v>
      </c>
    </row>
    <row r="37" spans="1:65" ht="12.95" customHeight="1">
      <c r="A37" s="79" t="s">
        <v>104</v>
      </c>
      <c r="B37" s="76" t="s">
        <v>50</v>
      </c>
      <c r="C37" s="75">
        <v>55614.681989999997</v>
      </c>
      <c r="D37" s="75">
        <v>5.0000000000000001E-4</v>
      </c>
      <c r="E37" s="23">
        <f t="shared" si="17"/>
        <v>10347.576689477328</v>
      </c>
      <c r="F37" s="23">
        <f t="shared" si="18"/>
        <v>10347.5</v>
      </c>
      <c r="G37" s="23">
        <f t="shared" si="19"/>
        <v>2.6605749997543171E-2</v>
      </c>
      <c r="H37" s="23"/>
      <c r="K37">
        <f t="shared" si="39"/>
        <v>2.6605749997543171E-2</v>
      </c>
      <c r="P37" s="69"/>
      <c r="Q37" s="1">
        <f t="shared" si="21"/>
        <v>40596.181989999997</v>
      </c>
      <c r="R37" s="1" t="s">
        <v>111</v>
      </c>
      <c r="S37" s="67">
        <f t="shared" si="22"/>
        <v>7.0786593293176842E-4</v>
      </c>
      <c r="T37" s="149">
        <v>1</v>
      </c>
      <c r="U37" s="67">
        <f t="shared" si="23"/>
        <v>7.0786593293176842E-4</v>
      </c>
      <c r="AA37">
        <f t="shared" si="24"/>
        <v>10347.5</v>
      </c>
      <c r="AB37" s="67">
        <f t="shared" si="25"/>
        <v>2.6509988511051776E-2</v>
      </c>
      <c r="AC37" s="67">
        <f t="shared" si="26"/>
        <v>1.9533216776783879E-2</v>
      </c>
      <c r="AD37" s="67">
        <f t="shared" si="27"/>
        <v>2.6605749997543171E-2</v>
      </c>
      <c r="AE37" s="67">
        <f t="shared" si="28"/>
        <v>9.5761486491395542E-5</v>
      </c>
      <c r="AF37" s="67">
        <f t="shared" si="29"/>
        <v>9.1702622950417301E-9</v>
      </c>
      <c r="AG37">
        <f t="shared" si="30"/>
        <v>2.6605749997543171E-2</v>
      </c>
      <c r="AH37" s="149"/>
      <c r="AI37">
        <f t="shared" si="31"/>
        <v>7.0725332207592926E-3</v>
      </c>
      <c r="AJ37">
        <f t="shared" si="32"/>
        <v>1.0087838263796813</v>
      </c>
      <c r="AK37">
        <f t="shared" si="33"/>
        <v>0.26552536999831744</v>
      </c>
      <c r="AL37">
        <f t="shared" si="34"/>
        <v>-9.1880766712254952E-2</v>
      </c>
      <c r="AM37">
        <f t="shared" si="35"/>
        <v>-1.4754857105204759</v>
      </c>
      <c r="AN37">
        <f t="shared" si="36"/>
        <v>-0.90895903944827539</v>
      </c>
      <c r="AO37" s="67">
        <f t="shared" si="40"/>
        <v>23.748865204631414</v>
      </c>
      <c r="AP37" s="67">
        <f t="shared" si="40"/>
        <v>23.748865204634239</v>
      </c>
      <c r="AQ37" s="67">
        <f t="shared" si="40"/>
        <v>23.74886520479895</v>
      </c>
      <c r="AR37" s="67">
        <f t="shared" si="40"/>
        <v>23.748865214401775</v>
      </c>
      <c r="AS37" s="67">
        <f t="shared" si="40"/>
        <v>23.748865774254309</v>
      </c>
      <c r="AT37" s="67">
        <f t="shared" si="40"/>
        <v>23.748898411246987</v>
      </c>
      <c r="AU37" s="67">
        <f t="shared" si="40"/>
        <v>23.750791372934675</v>
      </c>
      <c r="AV37" s="67">
        <f t="shared" si="38"/>
        <v>23.839557135310326</v>
      </c>
      <c r="AX37">
        <v>10000</v>
      </c>
      <c r="AY37">
        <f t="shared" si="2"/>
        <v>2.3936460160638665E-2</v>
      </c>
      <c r="AZ37">
        <f t="shared" si="3"/>
        <v>1.8995564994027971E-2</v>
      </c>
      <c r="BA37" s="67">
        <f t="shared" si="4"/>
        <v>4.9408951666106947E-3</v>
      </c>
      <c r="BB37">
        <f t="shared" si="5"/>
        <v>0.99844982703807117</v>
      </c>
      <c r="BC37">
        <f t="shared" si="6"/>
        <v>0.15600260855195638</v>
      </c>
      <c r="BD37">
        <f t="shared" si="7"/>
        <v>-1.5875921147184058</v>
      </c>
      <c r="BE37">
        <f t="shared" si="8"/>
        <v>-1.0169384332841873</v>
      </c>
      <c r="BF37">
        <f t="shared" si="9"/>
        <v>23.637639072815631</v>
      </c>
      <c r="BG37">
        <f t="shared" si="10"/>
        <v>23.637639072815649</v>
      </c>
      <c r="BH37">
        <f t="shared" si="11"/>
        <v>23.637639072818093</v>
      </c>
      <c r="BI37">
        <f t="shared" si="12"/>
        <v>23.637639073168625</v>
      </c>
      <c r="BJ37">
        <f t="shared" si="13"/>
        <v>23.637639123388809</v>
      </c>
      <c r="BK37">
        <f t="shared" si="14"/>
        <v>23.637646318037298</v>
      </c>
      <c r="BL37">
        <f t="shared" si="15"/>
        <v>23.638670080415135</v>
      </c>
      <c r="BM37">
        <f t="shared" si="16"/>
        <v>23.729674458408631</v>
      </c>
    </row>
    <row r="38" spans="1:65" ht="12.95" customHeight="1">
      <c r="A38" s="77" t="s">
        <v>52</v>
      </c>
      <c r="B38" s="78" t="s">
        <v>44</v>
      </c>
      <c r="C38" s="77">
        <v>55641.570200000002</v>
      </c>
      <c r="D38" s="77">
        <v>5.0000000000000001E-4</v>
      </c>
      <c r="E38" s="23">
        <f t="shared" si="17"/>
        <v>10425.080340808177</v>
      </c>
      <c r="F38" s="23">
        <f t="shared" si="18"/>
        <v>10425</v>
      </c>
      <c r="G38" s="23">
        <f t="shared" si="19"/>
        <v>2.7872500002558809E-2</v>
      </c>
      <c r="H38" s="23"/>
      <c r="K38">
        <f t="shared" si="39"/>
        <v>2.7872500002558809E-2</v>
      </c>
      <c r="P38" s="69"/>
      <c r="Q38" s="1">
        <f t="shared" si="21"/>
        <v>40623.070200000002</v>
      </c>
      <c r="R38" s="1" t="s">
        <v>111</v>
      </c>
      <c r="S38" s="67">
        <f t="shared" si="22"/>
        <v>7.7687625639264075E-4</v>
      </c>
      <c r="T38" s="149">
        <v>1</v>
      </c>
      <c r="U38" s="67">
        <f t="shared" si="23"/>
        <v>7.7687625639264075E-4</v>
      </c>
      <c r="AA38">
        <f t="shared" si="24"/>
        <v>10425</v>
      </c>
      <c r="AB38" s="67">
        <f t="shared" si="25"/>
        <v>2.7076420566423769E-2</v>
      </c>
      <c r="AC38" s="67">
        <f t="shared" si="26"/>
        <v>2.0332654133752816E-2</v>
      </c>
      <c r="AD38" s="67">
        <f t="shared" si="27"/>
        <v>2.7872500002558809E-2</v>
      </c>
      <c r="AE38" s="67">
        <f t="shared" si="28"/>
        <v>7.9607943613503943E-4</v>
      </c>
      <c r="AF38" s="67">
        <f t="shared" si="29"/>
        <v>6.3374246863708235E-7</v>
      </c>
      <c r="AG38">
        <f t="shared" si="30"/>
        <v>2.7872500002558809E-2</v>
      </c>
      <c r="AH38" s="149"/>
      <c r="AI38">
        <f t="shared" si="31"/>
        <v>7.5398458688059914E-3</v>
      </c>
      <c r="AJ38">
        <f t="shared" si="32"/>
        <v>1.0111070855590087</v>
      </c>
      <c r="AK38">
        <f t="shared" si="33"/>
        <v>0.28984774090243959</v>
      </c>
      <c r="AL38">
        <f t="shared" si="34"/>
        <v>-9.1628944923998021E-2</v>
      </c>
      <c r="AM38">
        <f t="shared" si="35"/>
        <v>-1.4501667772917164</v>
      </c>
      <c r="AN38">
        <f t="shared" si="36"/>
        <v>-0.88610203186951964</v>
      </c>
      <c r="AO38" s="67">
        <f t="shared" si="40"/>
        <v>23.773827791802734</v>
      </c>
      <c r="AP38" s="67">
        <f t="shared" si="40"/>
        <v>23.773827791808479</v>
      </c>
      <c r="AQ38" s="67">
        <f t="shared" si="40"/>
        <v>23.773827792104555</v>
      </c>
      <c r="AR38" s="67">
        <f t="shared" si="40"/>
        <v>23.773827807357673</v>
      </c>
      <c r="AS38" s="67">
        <f t="shared" si="40"/>
        <v>23.773828593165259</v>
      </c>
      <c r="AT38" s="67">
        <f t="shared" si="40"/>
        <v>23.773869072381562</v>
      </c>
      <c r="AU38" s="67">
        <f t="shared" si="40"/>
        <v>23.775944073077302</v>
      </c>
      <c r="AV38" s="67">
        <f t="shared" si="38"/>
        <v>23.864063343827969</v>
      </c>
      <c r="AX38">
        <v>10400</v>
      </c>
      <c r="AY38">
        <f t="shared" si="2"/>
        <v>2.6894059980468243E-2</v>
      </c>
      <c r="AZ38">
        <f t="shared" si="3"/>
        <v>1.9504578048167093E-2</v>
      </c>
      <c r="BA38" s="67">
        <f t="shared" si="4"/>
        <v>7.3894819323011502E-3</v>
      </c>
      <c r="BB38">
        <f t="shared" si="5"/>
        <v>1.0103571857603613</v>
      </c>
      <c r="BC38">
        <f t="shared" si="6"/>
        <v>0.28200915248058789</v>
      </c>
      <c r="BD38">
        <f t="shared" si="7"/>
        <v>-1.4583469058297365</v>
      </c>
      <c r="BE38">
        <f t="shared" si="8"/>
        <v>-0.89343011917908799</v>
      </c>
      <c r="BF38">
        <f t="shared" si="9"/>
        <v>23.765769069406495</v>
      </c>
      <c r="BG38">
        <f t="shared" si="10"/>
        <v>23.76576906941111</v>
      </c>
      <c r="BH38">
        <f t="shared" si="11"/>
        <v>23.765769069658102</v>
      </c>
      <c r="BI38">
        <f t="shared" si="12"/>
        <v>23.765769082878379</v>
      </c>
      <c r="BJ38">
        <f t="shared" si="13"/>
        <v>23.765769790490339</v>
      </c>
      <c r="BK38">
        <f t="shared" si="14"/>
        <v>23.765807661705804</v>
      </c>
      <c r="BL38">
        <f t="shared" si="15"/>
        <v>23.767824497636106</v>
      </c>
      <c r="BM38">
        <f t="shared" si="16"/>
        <v>23.856158115273889</v>
      </c>
    </row>
    <row r="39" spans="1:65" ht="12.95" customHeight="1">
      <c r="A39" s="77" t="s">
        <v>52</v>
      </c>
      <c r="B39" s="78" t="s">
        <v>50</v>
      </c>
      <c r="C39" s="77">
        <v>55646.6008</v>
      </c>
      <c r="D39" s="77">
        <v>8.0000000000000004E-4</v>
      </c>
      <c r="E39" s="23">
        <f t="shared" si="17"/>
        <v>10439.580743340915</v>
      </c>
      <c r="F39" s="23">
        <f t="shared" si="18"/>
        <v>10439.5</v>
      </c>
      <c r="G39" s="23">
        <f t="shared" si="19"/>
        <v>2.8012149996357039E-2</v>
      </c>
      <c r="H39" s="23"/>
      <c r="K39">
        <f t="shared" si="39"/>
        <v>2.8012149996357039E-2</v>
      </c>
      <c r="P39" s="69"/>
      <c r="Q39" s="1">
        <f t="shared" si="21"/>
        <v>40628.1008</v>
      </c>
      <c r="R39" s="1" t="s">
        <v>111</v>
      </c>
      <c r="S39" s="67">
        <f t="shared" si="22"/>
        <v>7.8468054741840569E-4</v>
      </c>
      <c r="T39" s="149">
        <v>1</v>
      </c>
      <c r="U39" s="67">
        <f t="shared" si="23"/>
        <v>7.8468054741840569E-4</v>
      </c>
      <c r="AA39">
        <f t="shared" si="24"/>
        <v>10439.5</v>
      </c>
      <c r="AB39" s="67">
        <f t="shared" si="25"/>
        <v>2.7182026799654091E-2</v>
      </c>
      <c r="AC39" s="67">
        <f t="shared" si="26"/>
        <v>2.0385265833759818E-2</v>
      </c>
      <c r="AD39" s="67">
        <f t="shared" si="27"/>
        <v>2.8012149996357039E-2</v>
      </c>
      <c r="AE39" s="67">
        <f t="shared" si="28"/>
        <v>8.3012319670294765E-4</v>
      </c>
      <c r="AF39" s="67">
        <f t="shared" si="29"/>
        <v>6.8910452170432069E-7</v>
      </c>
      <c r="AG39">
        <f t="shared" si="30"/>
        <v>2.8012149996357039E-2</v>
      </c>
      <c r="AH39" s="149"/>
      <c r="AI39">
        <f t="shared" si="31"/>
        <v>7.62688416259722E-3</v>
      </c>
      <c r="AJ39">
        <f t="shared" si="32"/>
        <v>1.01154219966446</v>
      </c>
      <c r="AK39">
        <f t="shared" si="33"/>
        <v>0.29439058672957413</v>
      </c>
      <c r="AL39">
        <f t="shared" si="34"/>
        <v>-9.1575152330782089E-2</v>
      </c>
      <c r="AM39">
        <f t="shared" si="35"/>
        <v>-1.4454167384677783</v>
      </c>
      <c r="AN39">
        <f t="shared" si="36"/>
        <v>-0.88187109837455224</v>
      </c>
      <c r="AO39" s="67">
        <f t="shared" si="40"/>
        <v>23.778504590905225</v>
      </c>
      <c r="AP39" s="67">
        <f t="shared" si="40"/>
        <v>23.778504590911727</v>
      </c>
      <c r="AQ39" s="67">
        <f t="shared" si="40"/>
        <v>23.778504591239585</v>
      </c>
      <c r="AR39" s="67">
        <f t="shared" si="40"/>
        <v>23.778504607770927</v>
      </c>
      <c r="AS39" s="67">
        <f t="shared" si="40"/>
        <v>23.778505441316454</v>
      </c>
      <c r="AT39" s="67">
        <f t="shared" si="40"/>
        <v>23.77854746637022</v>
      </c>
      <c r="AU39" s="67">
        <f t="shared" si="40"/>
        <v>23.780655950911953</v>
      </c>
      <c r="AV39" s="67">
        <f t="shared" si="38"/>
        <v>23.868648376389334</v>
      </c>
      <c r="AX39">
        <v>10800</v>
      </c>
      <c r="AY39">
        <f t="shared" si="2"/>
        <v>2.9762899376229605E-2</v>
      </c>
      <c r="AZ39">
        <f t="shared" si="3"/>
        <v>2.0019112677970855E-2</v>
      </c>
      <c r="BA39" s="67">
        <f t="shared" si="4"/>
        <v>9.743786698258752E-3</v>
      </c>
      <c r="BB39">
        <f t="shared" si="5"/>
        <v>1.022369563854223</v>
      </c>
      <c r="BC39">
        <f t="shared" si="6"/>
        <v>0.40614707445693571</v>
      </c>
      <c r="BD39">
        <f t="shared" si="7"/>
        <v>-1.3260007729632213</v>
      </c>
      <c r="BE39">
        <f t="shared" si="8"/>
        <v>-0.78092378438077092</v>
      </c>
      <c r="BF39">
        <f t="shared" si="9"/>
        <v>23.895427043509162</v>
      </c>
      <c r="BG39">
        <f t="shared" si="10"/>
        <v>23.895427043581826</v>
      </c>
      <c r="BH39">
        <f t="shared" si="11"/>
        <v>23.895427045986821</v>
      </c>
      <c r="BI39">
        <f t="shared" si="12"/>
        <v>23.895427125588363</v>
      </c>
      <c r="BJ39">
        <f t="shared" si="13"/>
        <v>23.895429760260999</v>
      </c>
      <c r="BK39">
        <f t="shared" si="14"/>
        <v>23.895516952043046</v>
      </c>
      <c r="BL39">
        <f t="shared" si="15"/>
        <v>23.898390203268288</v>
      </c>
      <c r="BM39">
        <f t="shared" si="16"/>
        <v>23.982641772139146</v>
      </c>
    </row>
    <row r="40" spans="1:65" ht="12.95" customHeight="1">
      <c r="A40" s="79" t="s">
        <v>104</v>
      </c>
      <c r="B40" s="76" t="s">
        <v>50</v>
      </c>
      <c r="C40" s="75">
        <v>55646.601390000003</v>
      </c>
      <c r="D40" s="75">
        <v>1E-4</v>
      </c>
      <c r="E40" s="23">
        <f t="shared" si="17"/>
        <v>10439.582443980509</v>
      </c>
      <c r="F40" s="23">
        <f t="shared" si="18"/>
        <v>10439.5</v>
      </c>
      <c r="G40" s="23">
        <f t="shared" si="19"/>
        <v>2.8602149999642279E-2</v>
      </c>
      <c r="H40" s="23"/>
      <c r="K40">
        <f t="shared" si="39"/>
        <v>2.8602149999642279E-2</v>
      </c>
      <c r="P40" s="69"/>
      <c r="Q40" s="1">
        <f t="shared" si="21"/>
        <v>40628.101390000003</v>
      </c>
      <c r="R40" s="1" t="s">
        <v>111</v>
      </c>
      <c r="S40" s="67">
        <f t="shared" si="22"/>
        <v>8.1808298460203687E-4</v>
      </c>
      <c r="T40" s="149">
        <v>1</v>
      </c>
      <c r="U40" s="67">
        <f t="shared" si="23"/>
        <v>8.1808298460203687E-4</v>
      </c>
      <c r="AA40">
        <f t="shared" si="24"/>
        <v>10439.5</v>
      </c>
      <c r="AB40" s="67">
        <f t="shared" si="25"/>
        <v>2.7182026799654091E-2</v>
      </c>
      <c r="AC40" s="67">
        <f t="shared" si="26"/>
        <v>2.0975265837045058E-2</v>
      </c>
      <c r="AD40" s="67">
        <f t="shared" si="27"/>
        <v>2.8602149999642279E-2</v>
      </c>
      <c r="AE40" s="67">
        <f t="shared" si="28"/>
        <v>1.420123199988188E-3</v>
      </c>
      <c r="AF40" s="67">
        <f t="shared" si="29"/>
        <v>2.016749903144691E-6</v>
      </c>
      <c r="AG40">
        <f t="shared" si="30"/>
        <v>2.8602149999642279E-2</v>
      </c>
      <c r="AH40" s="149"/>
      <c r="AI40">
        <f t="shared" si="31"/>
        <v>7.62688416259722E-3</v>
      </c>
      <c r="AJ40">
        <f t="shared" si="32"/>
        <v>1.01154219966446</v>
      </c>
      <c r="AK40">
        <f t="shared" si="33"/>
        <v>0.29439058672957413</v>
      </c>
      <c r="AL40">
        <f t="shared" si="34"/>
        <v>-9.1575152330782089E-2</v>
      </c>
      <c r="AM40">
        <f t="shared" si="35"/>
        <v>-1.4454167384677783</v>
      </c>
      <c r="AN40">
        <f t="shared" si="36"/>
        <v>-0.88187109837455224</v>
      </c>
      <c r="AO40" s="67">
        <f t="shared" si="40"/>
        <v>23.778504590905225</v>
      </c>
      <c r="AP40" s="67">
        <f t="shared" si="40"/>
        <v>23.778504590911727</v>
      </c>
      <c r="AQ40" s="67">
        <f t="shared" si="40"/>
        <v>23.778504591239585</v>
      </c>
      <c r="AR40" s="67">
        <f t="shared" si="40"/>
        <v>23.778504607770927</v>
      </c>
      <c r="AS40" s="67">
        <f t="shared" si="40"/>
        <v>23.778505441316454</v>
      </c>
      <c r="AT40" s="67">
        <f t="shared" si="40"/>
        <v>23.77854746637022</v>
      </c>
      <c r="AU40" s="67">
        <f t="shared" si="40"/>
        <v>23.780655950911953</v>
      </c>
      <c r="AV40" s="67">
        <f t="shared" si="38"/>
        <v>23.868648376389334</v>
      </c>
      <c r="AX40">
        <v>11200</v>
      </c>
      <c r="AY40">
        <f t="shared" si="2"/>
        <v>3.2498364243488995E-2</v>
      </c>
      <c r="AZ40">
        <f t="shared" si="3"/>
        <v>2.0539168883439259E-2</v>
      </c>
      <c r="BA40" s="67">
        <f t="shared" si="4"/>
        <v>1.1959195360049737E-2</v>
      </c>
      <c r="BB40">
        <f t="shared" si="5"/>
        <v>1.0342596433585678</v>
      </c>
      <c r="BC40">
        <f t="shared" si="6"/>
        <v>0.5258515147949695</v>
      </c>
      <c r="BD40">
        <f t="shared" si="7"/>
        <v>-1.1905186159657239</v>
      </c>
      <c r="BE40">
        <f t="shared" si="8"/>
        <v>-0.67719971477439167</v>
      </c>
      <c r="BF40">
        <f t="shared" si="9"/>
        <v>24.026612219778649</v>
      </c>
      <c r="BG40">
        <f t="shared" si="10"/>
        <v>24.026612220208499</v>
      </c>
      <c r="BH40">
        <f t="shared" si="11"/>
        <v>24.02661223060089</v>
      </c>
      <c r="BI40">
        <f t="shared" si="12"/>
        <v>24.026612481856418</v>
      </c>
      <c r="BJ40">
        <f t="shared" si="13"/>
        <v>24.026618556390822</v>
      </c>
      <c r="BK40">
        <f t="shared" si="14"/>
        <v>24.026765396308058</v>
      </c>
      <c r="BL40">
        <f t="shared" si="15"/>
        <v>24.030301979241013</v>
      </c>
      <c r="BM40">
        <f t="shared" si="16"/>
        <v>24.109125429004404</v>
      </c>
    </row>
    <row r="41" spans="1:65" ht="12.95" customHeight="1">
      <c r="A41" s="106" t="s">
        <v>303</v>
      </c>
      <c r="B41" s="107" t="s">
        <v>50</v>
      </c>
      <c r="C41" s="108">
        <v>55653.8851</v>
      </c>
      <c r="D41" s="108" t="s">
        <v>118</v>
      </c>
      <c r="E41" s="23">
        <f t="shared" si="17"/>
        <v>10460.577300842851</v>
      </c>
      <c r="F41" s="23">
        <f t="shared" si="18"/>
        <v>10460.5</v>
      </c>
      <c r="G41" s="23">
        <f t="shared" si="19"/>
        <v>2.6817849997314624E-2</v>
      </c>
      <c r="H41" s="23"/>
      <c r="K41">
        <f t="shared" si="39"/>
        <v>2.6817849997314624E-2</v>
      </c>
      <c r="P41" s="69"/>
      <c r="Q41" s="1">
        <f t="shared" si="21"/>
        <v>40635.3851</v>
      </c>
      <c r="R41" s="1" t="s">
        <v>111</v>
      </c>
      <c r="S41" s="67">
        <f t="shared" si="22"/>
        <v>7.1919707847846795E-4</v>
      </c>
      <c r="T41" s="149">
        <v>1</v>
      </c>
      <c r="U41" s="67">
        <f t="shared" si="23"/>
        <v>7.1919707847846795E-4</v>
      </c>
      <c r="AA41">
        <f t="shared" si="24"/>
        <v>10460.5</v>
      </c>
      <c r="AB41" s="67">
        <f t="shared" si="25"/>
        <v>2.733475652004794E-2</v>
      </c>
      <c r="AC41" s="67">
        <f t="shared" si="26"/>
        <v>1.9065140476367353E-2</v>
      </c>
      <c r="AD41" s="67">
        <f t="shared" si="27"/>
        <v>2.6817849997314624E-2</v>
      </c>
      <c r="AE41" s="67">
        <f t="shared" si="28"/>
        <v>-5.1690652273331597E-4</v>
      </c>
      <c r="AF41" s="67">
        <f t="shared" si="29"/>
        <v>2.671923532442481E-7</v>
      </c>
      <c r="AG41">
        <f t="shared" si="30"/>
        <v>2.6817849997314624E-2</v>
      </c>
      <c r="AH41" s="149"/>
      <c r="AI41">
        <f t="shared" si="31"/>
        <v>7.7527095209472723E-3</v>
      </c>
      <c r="AJ41">
        <f t="shared" si="32"/>
        <v>1.012172563912815</v>
      </c>
      <c r="AK41">
        <f t="shared" si="33"/>
        <v>0.30096499105716867</v>
      </c>
      <c r="AL41">
        <f t="shared" si="34"/>
        <v>-9.1493494770331293E-2</v>
      </c>
      <c r="AM41">
        <f t="shared" si="35"/>
        <v>-1.438530122249684</v>
      </c>
      <c r="AN41">
        <f t="shared" si="36"/>
        <v>-0.87576844804699416</v>
      </c>
      <c r="AO41" s="67">
        <f t="shared" ref="AO41:AU50" si="41">$AV41+$AC$7*SIN(AP41)</f>
        <v>23.785281454092495</v>
      </c>
      <c r="AP41" s="67">
        <f t="shared" si="41"/>
        <v>23.785281454100236</v>
      </c>
      <c r="AQ41" s="67">
        <f t="shared" si="41"/>
        <v>23.785281454478799</v>
      </c>
      <c r="AR41" s="67">
        <f t="shared" si="41"/>
        <v>23.785281472996921</v>
      </c>
      <c r="AS41" s="67">
        <f t="shared" si="41"/>
        <v>23.785282378838893</v>
      </c>
      <c r="AT41" s="67">
        <f t="shared" si="41"/>
        <v>23.785326685060209</v>
      </c>
      <c r="AU41" s="67">
        <f t="shared" si="41"/>
        <v>23.787483328655181</v>
      </c>
      <c r="AV41" s="67">
        <f t="shared" si="38"/>
        <v>23.875288768374759</v>
      </c>
      <c r="AX41">
        <v>11600</v>
      </c>
      <c r="AY41">
        <f t="shared" si="2"/>
        <v>3.5055424357760642E-2</v>
      </c>
      <c r="AZ41">
        <f t="shared" si="3"/>
        <v>2.1064746664572306E-2</v>
      </c>
      <c r="BA41" s="67">
        <f t="shared" si="4"/>
        <v>1.3990677693188338E-2</v>
      </c>
      <c r="BB41">
        <f t="shared" si="5"/>
        <v>1.0457710464254986</v>
      </c>
      <c r="BC41">
        <f t="shared" si="6"/>
        <v>0.6383128907528427</v>
      </c>
      <c r="BD41">
        <f t="shared" si="7"/>
        <v>-1.0519299398816666</v>
      </c>
      <c r="BE41">
        <f t="shared" si="8"/>
        <v>-0.58050951679638274</v>
      </c>
      <c r="BF41">
        <f t="shared" si="9"/>
        <v>24.159292929958088</v>
      </c>
      <c r="BG41">
        <f t="shared" si="10"/>
        <v>24.159292931457337</v>
      </c>
      <c r="BH41">
        <f t="shared" si="11"/>
        <v>24.159292960336721</v>
      </c>
      <c r="BI41">
        <f t="shared" si="12"/>
        <v>24.159293516628047</v>
      </c>
      <c r="BJ41">
        <f t="shared" si="13"/>
        <v>24.159304232143</v>
      </c>
      <c r="BK41">
        <f t="shared" si="14"/>
        <v>24.159510605921827</v>
      </c>
      <c r="BL41">
        <f t="shared" si="15"/>
        <v>24.163473101588966</v>
      </c>
      <c r="BM41">
        <f t="shared" si="16"/>
        <v>24.235609085869662</v>
      </c>
    </row>
    <row r="42" spans="1:65" ht="12.95" customHeight="1">
      <c r="A42" s="77" t="s">
        <v>52</v>
      </c>
      <c r="B42" s="78" t="s">
        <v>44</v>
      </c>
      <c r="C42" s="87">
        <v>55658.568399999996</v>
      </c>
      <c r="D42" s="87">
        <v>1.6000000000000001E-3</v>
      </c>
      <c r="E42" s="23">
        <f t="shared" si="17"/>
        <v>10474.076631972646</v>
      </c>
      <c r="F42" s="23">
        <f t="shared" si="18"/>
        <v>10474</v>
      </c>
      <c r="G42" s="23">
        <f t="shared" si="19"/>
        <v>2.6585799998429138E-2</v>
      </c>
      <c r="H42" s="23"/>
      <c r="K42">
        <f t="shared" si="39"/>
        <v>2.6585799998429138E-2</v>
      </c>
      <c r="P42" s="69"/>
      <c r="Q42" s="1">
        <f t="shared" si="21"/>
        <v>40640.068399999996</v>
      </c>
      <c r="R42" s="1" t="s">
        <v>111</v>
      </c>
      <c r="S42" s="67">
        <f t="shared" si="22"/>
        <v>7.0680476155647479E-4</v>
      </c>
      <c r="T42" s="149">
        <v>1</v>
      </c>
      <c r="U42" s="67">
        <f t="shared" si="23"/>
        <v>7.0680476155647479E-4</v>
      </c>
      <c r="AA42">
        <f t="shared" si="24"/>
        <v>10474</v>
      </c>
      <c r="AB42" s="67">
        <f t="shared" si="25"/>
        <v>2.7432801559559766E-2</v>
      </c>
      <c r="AC42" s="67">
        <f t="shared" si="26"/>
        <v>1.8752349135764748E-2</v>
      </c>
      <c r="AD42" s="67">
        <f t="shared" si="27"/>
        <v>2.6585799998429138E-2</v>
      </c>
      <c r="AE42" s="67">
        <f t="shared" si="28"/>
        <v>-8.4700156113062808E-4</v>
      </c>
      <c r="AF42" s="67">
        <f t="shared" si="29"/>
        <v>7.1741164455772111E-7</v>
      </c>
      <c r="AG42">
        <f t="shared" si="30"/>
        <v>2.6585799998429138E-2</v>
      </c>
      <c r="AH42" s="149"/>
      <c r="AI42">
        <f t="shared" si="31"/>
        <v>7.8334508626643918E-3</v>
      </c>
      <c r="AJ42">
        <f t="shared" si="32"/>
        <v>1.0125779095670739</v>
      </c>
      <c r="AK42">
        <f t="shared" si="33"/>
        <v>0.30518819261661306</v>
      </c>
      <c r="AL42">
        <f t="shared" si="34"/>
        <v>-9.143865204836911E-2</v>
      </c>
      <c r="AM42">
        <f t="shared" si="35"/>
        <v>-1.434098479174255</v>
      </c>
      <c r="AN42">
        <f t="shared" si="36"/>
        <v>-0.87186073374068052</v>
      </c>
      <c r="AO42" s="67">
        <f t="shared" si="41"/>
        <v>23.789640238675418</v>
      </c>
      <c r="AP42" s="67">
        <f t="shared" si="41"/>
        <v>23.789640238684051</v>
      </c>
      <c r="AQ42" s="67">
        <f t="shared" si="41"/>
        <v>23.789640239098318</v>
      </c>
      <c r="AR42" s="67">
        <f t="shared" si="41"/>
        <v>23.78964025898166</v>
      </c>
      <c r="AS42" s="67">
        <f t="shared" si="41"/>
        <v>23.789641213299934</v>
      </c>
      <c r="AT42" s="67">
        <f t="shared" si="41"/>
        <v>23.789687012021048</v>
      </c>
      <c r="AU42" s="67">
        <f t="shared" si="41"/>
        <v>23.791874402250645</v>
      </c>
      <c r="AV42" s="67">
        <f t="shared" si="38"/>
        <v>23.879557591793962</v>
      </c>
      <c r="AX42">
        <v>12000</v>
      </c>
      <c r="AY42">
        <f t="shared" si="2"/>
        <v>3.7389853458407327E-2</v>
      </c>
      <c r="AZ42">
        <f t="shared" si="3"/>
        <v>2.1595846021369991E-2</v>
      </c>
      <c r="BA42" s="67">
        <f t="shared" si="4"/>
        <v>1.5794007437037336E-2</v>
      </c>
      <c r="BB42">
        <f t="shared" si="5"/>
        <v>1.0566238375156467</v>
      </c>
      <c r="BC42">
        <f t="shared" si="6"/>
        <v>0.74055483164801983</v>
      </c>
      <c r="BD42">
        <f t="shared" si="7"/>
        <v>-0.91033889240975685</v>
      </c>
      <c r="BE42">
        <f t="shared" si="8"/>
        <v>-0.48944677961161326</v>
      </c>
      <c r="BF42">
        <f t="shared" si="9"/>
        <v>24.293403219456778</v>
      </c>
      <c r="BG42">
        <f t="shared" si="10"/>
        <v>24.293403223138444</v>
      </c>
      <c r="BH42">
        <f t="shared" si="11"/>
        <v>24.293403282855262</v>
      </c>
      <c r="BI42">
        <f t="shared" si="12"/>
        <v>24.293404251464434</v>
      </c>
      <c r="BJ42">
        <f t="shared" si="13"/>
        <v>24.2934199621982</v>
      </c>
      <c r="BK42">
        <f t="shared" si="14"/>
        <v>24.2936747501751</v>
      </c>
      <c r="BL42">
        <f t="shared" si="15"/>
        <v>24.297796726023552</v>
      </c>
      <c r="BM42">
        <f t="shared" si="16"/>
        <v>24.362092742734919</v>
      </c>
    </row>
    <row r="43" spans="1:65" ht="12.95" customHeight="1">
      <c r="A43" s="79" t="s">
        <v>104</v>
      </c>
      <c r="B43" s="76" t="s">
        <v>44</v>
      </c>
      <c r="C43" s="152">
        <v>55658.569109999997</v>
      </c>
      <c r="D43" s="152">
        <v>2.3E-3</v>
      </c>
      <c r="E43" s="23">
        <f t="shared" si="17"/>
        <v>10474.07867850503</v>
      </c>
      <c r="F43" s="23">
        <f t="shared" si="18"/>
        <v>10474</v>
      </c>
      <c r="G43" s="23">
        <f t="shared" si="19"/>
        <v>2.7295799998682924E-2</v>
      </c>
      <c r="H43" s="23"/>
      <c r="K43">
        <f t="shared" si="39"/>
        <v>2.7295799998682924E-2</v>
      </c>
      <c r="P43" s="69"/>
      <c r="Q43" s="1">
        <f t="shared" si="21"/>
        <v>40640.069109999997</v>
      </c>
      <c r="R43" s="1" t="s">
        <v>111</v>
      </c>
      <c r="S43" s="67">
        <f t="shared" si="22"/>
        <v>7.4506069756809874E-4</v>
      </c>
      <c r="T43" s="149">
        <v>1</v>
      </c>
      <c r="U43" s="67">
        <f t="shared" si="23"/>
        <v>7.4506069756809874E-4</v>
      </c>
      <c r="AA43">
        <f t="shared" si="24"/>
        <v>10474</v>
      </c>
      <c r="AB43" s="67">
        <f t="shared" si="25"/>
        <v>2.7432801559559766E-2</v>
      </c>
      <c r="AC43" s="67">
        <f t="shared" si="26"/>
        <v>1.9462349136018534E-2</v>
      </c>
      <c r="AD43" s="67">
        <f t="shared" si="27"/>
        <v>2.7295799998682924E-2</v>
      </c>
      <c r="AE43" s="67">
        <f t="shared" si="28"/>
        <v>-1.3700156087684268E-4</v>
      </c>
      <c r="AF43" s="67">
        <f t="shared" si="29"/>
        <v>1.8769427682691229E-8</v>
      </c>
      <c r="AG43">
        <f t="shared" si="30"/>
        <v>2.7295799998682924E-2</v>
      </c>
      <c r="AH43" s="149"/>
      <c r="AI43">
        <f t="shared" si="31"/>
        <v>7.8334508626643918E-3</v>
      </c>
      <c r="AJ43">
        <f t="shared" si="32"/>
        <v>1.0125779095670739</v>
      </c>
      <c r="AK43">
        <f t="shared" si="33"/>
        <v>0.30518819261661306</v>
      </c>
      <c r="AL43">
        <f t="shared" si="34"/>
        <v>-9.143865204836911E-2</v>
      </c>
      <c r="AM43">
        <f t="shared" si="35"/>
        <v>-1.434098479174255</v>
      </c>
      <c r="AN43">
        <f t="shared" si="36"/>
        <v>-0.87186073374068052</v>
      </c>
      <c r="AO43" s="67">
        <f t="shared" si="41"/>
        <v>23.789640238675418</v>
      </c>
      <c r="AP43" s="67">
        <f t="shared" si="41"/>
        <v>23.789640238684051</v>
      </c>
      <c r="AQ43" s="67">
        <f t="shared" si="41"/>
        <v>23.789640239098318</v>
      </c>
      <c r="AR43" s="67">
        <f t="shared" si="41"/>
        <v>23.78964025898166</v>
      </c>
      <c r="AS43" s="67">
        <f t="shared" si="41"/>
        <v>23.789641213299934</v>
      </c>
      <c r="AT43" s="67">
        <f t="shared" si="41"/>
        <v>23.789687012021048</v>
      </c>
      <c r="AU43" s="67">
        <f t="shared" si="41"/>
        <v>23.791874402250645</v>
      </c>
      <c r="AV43" s="67">
        <f t="shared" si="38"/>
        <v>23.879557591793962</v>
      </c>
      <c r="AX43">
        <v>12400</v>
      </c>
      <c r="AY43">
        <f t="shared" si="2"/>
        <v>3.9459688282674522E-2</v>
      </c>
      <c r="AZ43">
        <f t="shared" si="3"/>
        <v>2.2132466953832319E-2</v>
      </c>
      <c r="BA43" s="67">
        <f t="shared" si="4"/>
        <v>1.7327221328842204E-2</v>
      </c>
      <c r="BB43">
        <f t="shared" si="5"/>
        <v>1.0665237296431263</v>
      </c>
      <c r="BC43">
        <f t="shared" si="6"/>
        <v>0.82955039914764739</v>
      </c>
      <c r="BD43">
        <f t="shared" si="7"/>
        <v>-0.7659324338325828</v>
      </c>
      <c r="BE43">
        <f t="shared" si="8"/>
        <v>-0.40285623028096817</v>
      </c>
      <c r="BF43">
        <f t="shared" si="9"/>
        <v>24.42884038828873</v>
      </c>
      <c r="BG43">
        <f t="shared" si="10"/>
        <v>24.428840395207978</v>
      </c>
      <c r="BH43">
        <f t="shared" si="11"/>
        <v>24.42884049354554</v>
      </c>
      <c r="BI43">
        <f t="shared" si="12"/>
        <v>24.428841891135288</v>
      </c>
      <c r="BJ43">
        <f t="shared" si="13"/>
        <v>24.428861753733376</v>
      </c>
      <c r="BK43">
        <f t="shared" si="14"/>
        <v>24.429144005531946</v>
      </c>
      <c r="BL43">
        <f t="shared" si="15"/>
        <v>24.433147594962538</v>
      </c>
      <c r="BM43">
        <f t="shared" si="16"/>
        <v>24.488576399600177</v>
      </c>
    </row>
    <row r="44" spans="1:65" ht="12.95" customHeight="1">
      <c r="A44" s="106" t="s">
        <v>201</v>
      </c>
      <c r="B44" s="107" t="s">
        <v>44</v>
      </c>
      <c r="C44" s="108">
        <v>55683.548600000002</v>
      </c>
      <c r="D44" s="108" t="s">
        <v>118</v>
      </c>
      <c r="E44" s="23">
        <f t="shared" si="17"/>
        <v>10546.080559008884</v>
      </c>
      <c r="F44" s="23">
        <f t="shared" si="18"/>
        <v>10546</v>
      </c>
      <c r="G44" s="23">
        <f t="shared" si="19"/>
        <v>2.7948200004175305E-2</v>
      </c>
      <c r="H44" s="23"/>
      <c r="K44">
        <f t="shared" si="39"/>
        <v>2.7948200004175305E-2</v>
      </c>
      <c r="P44" s="69"/>
      <c r="Q44" s="1">
        <f t="shared" si="21"/>
        <v>40665.048600000002</v>
      </c>
      <c r="R44" s="1"/>
      <c r="S44" s="67">
        <f t="shared" si="22"/>
        <v>7.8110188347338448E-4</v>
      </c>
      <c r="T44" s="149">
        <v>1</v>
      </c>
      <c r="U44" s="67">
        <f t="shared" si="23"/>
        <v>7.8110188347338448E-4</v>
      </c>
      <c r="AA44">
        <f t="shared" si="24"/>
        <v>10546</v>
      </c>
      <c r="AB44" s="67">
        <f t="shared" si="25"/>
        <v>2.7953803977803685E-2</v>
      </c>
      <c r="AC44" s="67">
        <f t="shared" si="26"/>
        <v>1.9686139332817251E-2</v>
      </c>
      <c r="AD44" s="67">
        <f t="shared" si="27"/>
        <v>2.7948200004175305E-2</v>
      </c>
      <c r="AE44" s="67">
        <f t="shared" si="28"/>
        <v>-5.6039736283791663E-6</v>
      </c>
      <c r="AF44" s="67">
        <f t="shared" si="29"/>
        <v>3.1404520427569156E-11</v>
      </c>
      <c r="AG44">
        <f t="shared" si="30"/>
        <v>2.7948200004175305E-2</v>
      </c>
      <c r="AH44" s="149"/>
      <c r="AI44">
        <f t="shared" si="31"/>
        <v>8.2620606713580524E-3</v>
      </c>
      <c r="AJ44">
        <f t="shared" si="32"/>
        <v>1.0147408541984728</v>
      </c>
      <c r="AK44">
        <f t="shared" si="33"/>
        <v>0.32766537861610917</v>
      </c>
      <c r="AL44">
        <f t="shared" si="34"/>
        <v>-9.1114971958507304E-2</v>
      </c>
      <c r="AM44">
        <f t="shared" si="35"/>
        <v>-1.4104030478814844</v>
      </c>
      <c r="AN44">
        <f t="shared" si="36"/>
        <v>-0.8512193327686074</v>
      </c>
      <c r="AO44" s="67">
        <f t="shared" si="41"/>
        <v>23.812916574370846</v>
      </c>
      <c r="AP44" s="67">
        <f t="shared" si="41"/>
        <v>23.812916574385778</v>
      </c>
      <c r="AQ44" s="67">
        <f t="shared" si="41"/>
        <v>23.81291657503731</v>
      </c>
      <c r="AR44" s="67">
        <f t="shared" si="41"/>
        <v>23.812916603460824</v>
      </c>
      <c r="AS44" s="67">
        <f t="shared" si="41"/>
        <v>23.812917843457587</v>
      </c>
      <c r="AT44" s="67">
        <f t="shared" si="41"/>
        <v>23.812971933389765</v>
      </c>
      <c r="AU44" s="67">
        <f t="shared" si="41"/>
        <v>23.815320391445383</v>
      </c>
      <c r="AV44" s="67">
        <f t="shared" si="38"/>
        <v>23.902324650029708</v>
      </c>
      <c r="AX44">
        <v>12800</v>
      </c>
      <c r="AY44">
        <f t="shared" si="2"/>
        <v>4.1226871248751698E-2</v>
      </c>
      <c r="AZ44">
        <f t="shared" si="3"/>
        <v>2.2674609461959285E-2</v>
      </c>
      <c r="BA44" s="67">
        <f t="shared" si="4"/>
        <v>1.8552261786792409E-2</v>
      </c>
      <c r="BB44">
        <f t="shared" si="5"/>
        <v>1.0751751035139236</v>
      </c>
      <c r="BC44">
        <f t="shared" si="6"/>
        <v>0.90237505338972723</v>
      </c>
      <c r="BD44">
        <f t="shared" si="7"/>
        <v>-0.61898523443490283</v>
      </c>
      <c r="BE44">
        <f t="shared" si="8"/>
        <v>-0.31976815075804976</v>
      </c>
      <c r="BF44">
        <f t="shared" si="9"/>
        <v>24.56546395143376</v>
      </c>
      <c r="BG44">
        <f t="shared" si="10"/>
        <v>24.565463961779749</v>
      </c>
      <c r="BH44">
        <f t="shared" si="11"/>
        <v>24.565464094688959</v>
      </c>
      <c r="BI44">
        <f t="shared" si="12"/>
        <v>24.56546580209945</v>
      </c>
      <c r="BJ44">
        <f t="shared" si="13"/>
        <v>24.565487736084272</v>
      </c>
      <c r="BK44">
        <f t="shared" si="14"/>
        <v>24.565769480376542</v>
      </c>
      <c r="BL44">
        <f t="shared" si="15"/>
        <v>24.56938403874522</v>
      </c>
      <c r="BM44">
        <f t="shared" si="16"/>
        <v>24.615060056465435</v>
      </c>
    </row>
    <row r="45" spans="1:65" ht="12.95" customHeight="1">
      <c r="A45" s="77" t="s">
        <v>52</v>
      </c>
      <c r="B45" s="78" t="s">
        <v>44</v>
      </c>
      <c r="C45" s="87">
        <v>55731.426099999997</v>
      </c>
      <c r="D45" s="87">
        <v>2.9999999999999997E-4</v>
      </c>
      <c r="E45" s="23">
        <f t="shared" si="17"/>
        <v>10684.084578859656</v>
      </c>
      <c r="F45" s="23">
        <f t="shared" si="18"/>
        <v>10684</v>
      </c>
      <c r="G45" s="23">
        <f t="shared" si="19"/>
        <v>2.9342800000449643E-2</v>
      </c>
      <c r="H45" s="23"/>
      <c r="K45">
        <f t="shared" si="39"/>
        <v>2.9342800000449643E-2</v>
      </c>
      <c r="P45" s="69"/>
      <c r="Q45" s="1">
        <f t="shared" si="21"/>
        <v>40712.926099999997</v>
      </c>
      <c r="R45" s="1" t="s">
        <v>111</v>
      </c>
      <c r="S45" s="67">
        <f t="shared" si="22"/>
        <v>8.6099991186638751E-4</v>
      </c>
      <c r="T45" s="149">
        <v>1</v>
      </c>
      <c r="U45" s="67">
        <f t="shared" si="23"/>
        <v>8.6099991186638751E-4</v>
      </c>
      <c r="AA45">
        <f t="shared" si="24"/>
        <v>10684</v>
      </c>
      <c r="AB45" s="67">
        <f t="shared" si="25"/>
        <v>2.894267463134231E-2</v>
      </c>
      <c r="AC45" s="67">
        <f t="shared" si="26"/>
        <v>2.0269454558220424E-2</v>
      </c>
      <c r="AD45" s="67">
        <f t="shared" si="27"/>
        <v>2.9342800000449643E-2</v>
      </c>
      <c r="AE45" s="67">
        <f t="shared" si="28"/>
        <v>4.0012536910733268E-4</v>
      </c>
      <c r="AF45" s="67">
        <f t="shared" si="29"/>
        <v>1.6010031100327921E-7</v>
      </c>
      <c r="AG45">
        <f t="shared" si="30"/>
        <v>2.9342800000449643E-2</v>
      </c>
      <c r="AH45" s="149"/>
      <c r="AI45">
        <f t="shared" si="31"/>
        <v>9.0733454422292185E-3</v>
      </c>
      <c r="AJ45">
        <f t="shared" si="32"/>
        <v>1.0188879205419619</v>
      </c>
      <c r="AK45">
        <f t="shared" si="33"/>
        <v>0.37048483011830469</v>
      </c>
      <c r="AL45">
        <f t="shared" si="34"/>
        <v>-9.0346429675448356E-2</v>
      </c>
      <c r="AM45">
        <f t="shared" si="35"/>
        <v>-1.3647035818901958</v>
      </c>
      <c r="AN45">
        <f t="shared" si="36"/>
        <v>-0.81255849905722832</v>
      </c>
      <c r="AO45" s="67">
        <f t="shared" si="41"/>
        <v>23.857668419085588</v>
      </c>
      <c r="AP45" s="67">
        <f t="shared" si="41"/>
        <v>23.857668419122977</v>
      </c>
      <c r="AQ45" s="67">
        <f t="shared" si="41"/>
        <v>23.857668420512923</v>
      </c>
      <c r="AR45" s="67">
        <f t="shared" si="41"/>
        <v>23.857668472185516</v>
      </c>
      <c r="AS45" s="67">
        <f t="shared" si="41"/>
        <v>23.857670393158877</v>
      </c>
      <c r="AT45" s="67">
        <f t="shared" si="41"/>
        <v>23.857741798410085</v>
      </c>
      <c r="AU45" s="67">
        <f t="shared" si="41"/>
        <v>23.860384266180887</v>
      </c>
      <c r="AV45" s="67">
        <f t="shared" si="38"/>
        <v>23.945961511648221</v>
      </c>
      <c r="AX45">
        <v>13200</v>
      </c>
      <c r="AY45">
        <f t="shared" si="2"/>
        <v>4.2658980101828163E-2</v>
      </c>
      <c r="AZ45">
        <f t="shared" si="3"/>
        <v>2.3222273545750891E-2</v>
      </c>
      <c r="BA45" s="67">
        <f t="shared" si="4"/>
        <v>1.9436706556077273E-2</v>
      </c>
      <c r="BB45">
        <f t="shared" si="5"/>
        <v>1.0822973239515143</v>
      </c>
      <c r="BC45">
        <f t="shared" si="6"/>
        <v>0.95638783547057293</v>
      </c>
      <c r="BD45">
        <f t="shared" si="7"/>
        <v>-0.46985987961315323</v>
      </c>
      <c r="BE45">
        <f t="shared" si="8"/>
        <v>-0.23934962864824166</v>
      </c>
      <c r="BF45">
        <f t="shared" si="9"/>
        <v>24.703096479790055</v>
      </c>
      <c r="BG45">
        <f t="shared" si="10"/>
        <v>24.703096492199947</v>
      </c>
      <c r="BH45">
        <f t="shared" si="11"/>
        <v>24.703096640093595</v>
      </c>
      <c r="BI45">
        <f t="shared" si="12"/>
        <v>24.703098402600727</v>
      </c>
      <c r="BJ45">
        <f t="shared" si="13"/>
        <v>24.703119406985827</v>
      </c>
      <c r="BK45">
        <f t="shared" si="14"/>
        <v>24.703369707692055</v>
      </c>
      <c r="BL45">
        <f t="shared" si="15"/>
        <v>24.70635023906005</v>
      </c>
      <c r="BM45">
        <f t="shared" si="16"/>
        <v>24.741543713330692</v>
      </c>
    </row>
    <row r="46" spans="1:65" ht="12.95" customHeight="1">
      <c r="A46" s="77" t="s">
        <v>52</v>
      </c>
      <c r="B46" s="78" t="s">
        <v>50</v>
      </c>
      <c r="C46" s="77">
        <v>55734.374100000001</v>
      </c>
      <c r="D46" s="77">
        <v>2.9999999999999997E-4</v>
      </c>
      <c r="E46" s="23">
        <f t="shared" si="17"/>
        <v>10692.582011902748</v>
      </c>
      <c r="F46" s="23">
        <f t="shared" si="18"/>
        <v>10692.5</v>
      </c>
      <c r="G46" s="23">
        <f t="shared" si="19"/>
        <v>2.8452250000555068E-2</v>
      </c>
      <c r="H46" s="23"/>
      <c r="K46">
        <f t="shared" si="39"/>
        <v>2.8452250000555068E-2</v>
      </c>
      <c r="P46" s="69"/>
      <c r="Q46" s="1">
        <f t="shared" si="21"/>
        <v>40715.874100000001</v>
      </c>
      <c r="R46" s="1" t="s">
        <v>111</v>
      </c>
      <c r="S46" s="67">
        <f t="shared" si="22"/>
        <v>8.0953053009408585E-4</v>
      </c>
      <c r="T46" s="149">
        <v>1</v>
      </c>
      <c r="U46" s="67">
        <f t="shared" si="23"/>
        <v>8.0953053009408585E-4</v>
      </c>
      <c r="AA46">
        <f t="shared" si="24"/>
        <v>10692.5</v>
      </c>
      <c r="AB46" s="67">
        <f t="shared" si="25"/>
        <v>2.9003134093199823E-2</v>
      </c>
      <c r="AC46" s="67">
        <f t="shared" si="26"/>
        <v>1.9329404844051323E-2</v>
      </c>
      <c r="AD46" s="67">
        <f t="shared" si="27"/>
        <v>2.8452250000555068E-2</v>
      </c>
      <c r="AE46" s="67">
        <f t="shared" si="28"/>
        <v>-5.5088409264475446E-4</v>
      </c>
      <c r="AF46" s="67">
        <f t="shared" si="29"/>
        <v>3.0347328352903444E-7</v>
      </c>
      <c r="AG46">
        <f t="shared" si="30"/>
        <v>2.8452250000555068E-2</v>
      </c>
      <c r="AH46" s="149"/>
      <c r="AI46">
        <f t="shared" si="31"/>
        <v>9.1228451565037467E-3</v>
      </c>
      <c r="AJ46">
        <f t="shared" si="32"/>
        <v>1.0191432557028057</v>
      </c>
      <c r="AK46">
        <f t="shared" si="33"/>
        <v>0.37310918930864356</v>
      </c>
      <c r="AL46">
        <f t="shared" si="34"/>
        <v>-9.0292672230902551E-2</v>
      </c>
      <c r="AM46">
        <f t="shared" si="35"/>
        <v>-1.3618765639511652</v>
      </c>
      <c r="AN46">
        <f t="shared" si="36"/>
        <v>-0.81021440969581093</v>
      </c>
      <c r="AO46" s="67">
        <f t="shared" si="41"/>
        <v>23.860430840176395</v>
      </c>
      <c r="AP46" s="67">
        <f t="shared" si="41"/>
        <v>23.860430840215766</v>
      </c>
      <c r="AQ46" s="67">
        <f t="shared" si="41"/>
        <v>23.860430841666282</v>
      </c>
      <c r="AR46" s="67">
        <f t="shared" si="41"/>
        <v>23.860430895106347</v>
      </c>
      <c r="AS46" s="67">
        <f t="shared" si="41"/>
        <v>23.860432863942332</v>
      </c>
      <c r="AT46" s="67">
        <f t="shared" si="41"/>
        <v>23.860505390909466</v>
      </c>
      <c r="AU46" s="67">
        <f t="shared" si="41"/>
        <v>23.863165295835827</v>
      </c>
      <c r="AV46" s="67">
        <f t="shared" si="38"/>
        <v>23.948649289356609</v>
      </c>
      <c r="AX46">
        <v>13600</v>
      </c>
      <c r="AY46">
        <f t="shared" si="2"/>
        <v>4.3730908919378517E-2</v>
      </c>
      <c r="AZ46">
        <f t="shared" si="3"/>
        <v>2.3775459205207135E-2</v>
      </c>
      <c r="BA46" s="67">
        <f t="shared" si="4"/>
        <v>1.9955449714171385E-2</v>
      </c>
      <c r="BB46">
        <f t="shared" si="5"/>
        <v>1.0876430804291266</v>
      </c>
      <c r="BC46">
        <f t="shared" si="6"/>
        <v>0.98942439628472623</v>
      </c>
      <c r="BD46">
        <f t="shared" si="7"/>
        <v>-0.31900122044924084</v>
      </c>
      <c r="BE46">
        <f t="shared" si="8"/>
        <v>-0.16086710643562191</v>
      </c>
      <c r="BF46">
        <f t="shared" si="9"/>
        <v>24.841526669463335</v>
      </c>
      <c r="BG46">
        <f t="shared" si="10"/>
        <v>24.841526681051224</v>
      </c>
      <c r="BH46">
        <f t="shared" si="11"/>
        <v>24.841526812115983</v>
      </c>
      <c r="BI46">
        <f t="shared" si="12"/>
        <v>24.841528294522508</v>
      </c>
      <c r="BJ46">
        <f t="shared" si="13"/>
        <v>24.84154506121979</v>
      </c>
      <c r="BK46">
        <f t="shared" si="14"/>
        <v>24.84173469438679</v>
      </c>
      <c r="BL46">
        <f t="shared" si="15"/>
        <v>24.843878718422388</v>
      </c>
      <c r="BM46">
        <f t="shared" si="16"/>
        <v>24.86802737019595</v>
      </c>
    </row>
    <row r="47" spans="1:65" ht="12.95" customHeight="1">
      <c r="A47" s="79" t="s">
        <v>104</v>
      </c>
      <c r="B47" s="76" t="s">
        <v>44</v>
      </c>
      <c r="C47" s="75">
        <v>55958.668510000003</v>
      </c>
      <c r="D47" s="75">
        <v>1E-4</v>
      </c>
      <c r="E47" s="23">
        <f t="shared" si="17"/>
        <v>11339.0971852109</v>
      </c>
      <c r="F47" s="23">
        <f t="shared" si="18"/>
        <v>11339</v>
      </c>
      <c r="G47" s="23">
        <f t="shared" si="19"/>
        <v>3.3716300000378396E-2</v>
      </c>
      <c r="H47" s="23"/>
      <c r="K47">
        <f t="shared" si="39"/>
        <v>3.3716300000378396E-2</v>
      </c>
      <c r="P47" s="69"/>
      <c r="Q47" s="1">
        <f t="shared" si="21"/>
        <v>40940.168510000003</v>
      </c>
      <c r="R47" s="1" t="s">
        <v>111</v>
      </c>
      <c r="S47" s="67">
        <f t="shared" si="22"/>
        <v>1.1367888857155162E-3</v>
      </c>
      <c r="T47" s="149">
        <v>1</v>
      </c>
      <c r="U47" s="67">
        <f t="shared" si="23"/>
        <v>1.1367888857155162E-3</v>
      </c>
      <c r="AA47">
        <f t="shared" si="24"/>
        <v>11339</v>
      </c>
      <c r="AB47" s="67">
        <f t="shared" si="25"/>
        <v>3.340945120084525E-2</v>
      </c>
      <c r="AC47" s="67">
        <f t="shared" si="26"/>
        <v>2.1028029970530084E-2</v>
      </c>
      <c r="AD47" s="67">
        <f t="shared" si="27"/>
        <v>3.3716300000378396E-2</v>
      </c>
      <c r="AE47" s="67">
        <f t="shared" si="28"/>
        <v>3.0684879953314648E-4</v>
      </c>
      <c r="AF47" s="67">
        <f t="shared" si="29"/>
        <v>9.4156185774933115E-8</v>
      </c>
      <c r="AG47">
        <f t="shared" si="30"/>
        <v>3.3716300000378396E-2</v>
      </c>
      <c r="AH47" s="149"/>
      <c r="AI47">
        <f t="shared" si="31"/>
        <v>1.2688270029848311E-2</v>
      </c>
      <c r="AJ47">
        <f t="shared" si="32"/>
        <v>1.0383166207396555</v>
      </c>
      <c r="AK47">
        <f t="shared" si="33"/>
        <v>0.56590203738448497</v>
      </c>
      <c r="AL47">
        <f t="shared" si="34"/>
        <v>-8.3970634584916673E-2</v>
      </c>
      <c r="AM47">
        <f t="shared" si="35"/>
        <v>-1.1427076013734789</v>
      </c>
      <c r="AN47">
        <f t="shared" si="36"/>
        <v>-0.6428802087946226</v>
      </c>
      <c r="AO47" s="67">
        <f t="shared" si="41"/>
        <v>24.072551823015068</v>
      </c>
      <c r="AP47" s="67">
        <f t="shared" si="41"/>
        <v>24.072551823711141</v>
      </c>
      <c r="AQ47" s="67">
        <f t="shared" si="41"/>
        <v>24.07255183914252</v>
      </c>
      <c r="AR47" s="67">
        <f t="shared" si="41"/>
        <v>24.072552181244859</v>
      </c>
      <c r="AS47" s="67">
        <f t="shared" si="41"/>
        <v>24.072559765347602</v>
      </c>
      <c r="AT47" s="67">
        <f t="shared" si="41"/>
        <v>24.07272787175831</v>
      </c>
      <c r="AU47" s="67">
        <f t="shared" si="41"/>
        <v>24.076441202842226</v>
      </c>
      <c r="AV47" s="67">
        <f t="shared" si="38"/>
        <v>24.153078499765083</v>
      </c>
      <c r="AX47">
        <v>14000</v>
      </c>
      <c r="AY47">
        <f t="shared" si="2"/>
        <v>4.4426338404314786E-2</v>
      </c>
      <c r="AZ47">
        <f t="shared" si="3"/>
        <v>2.4334166440328025E-2</v>
      </c>
      <c r="BA47" s="67">
        <f t="shared" si="4"/>
        <v>2.0092171963986764E-2</v>
      </c>
      <c r="BB47">
        <f t="shared" si="5"/>
        <v>1.0910167569183991</v>
      </c>
      <c r="BC47">
        <f t="shared" si="6"/>
        <v>0.99997878451879751</v>
      </c>
      <c r="BD47">
        <f t="shared" si="7"/>
        <v>-0.16692427926646386</v>
      </c>
      <c r="BE47">
        <f t="shared" si="8"/>
        <v>-8.3656478256864591E-2</v>
      </c>
      <c r="BF47">
        <f t="shared" si="9"/>
        <v>24.980514777082401</v>
      </c>
      <c r="BG47">
        <f t="shared" si="10"/>
        <v>24.980514784425093</v>
      </c>
      <c r="BH47">
        <f t="shared" si="11"/>
        <v>24.980514864908567</v>
      </c>
      <c r="BI47">
        <f t="shared" si="12"/>
        <v>24.980515747090102</v>
      </c>
      <c r="BJ47">
        <f t="shared" si="13"/>
        <v>24.980525416698061</v>
      </c>
      <c r="BK47">
        <f t="shared" si="14"/>
        <v>24.980631404507967</v>
      </c>
      <c r="BL47">
        <f t="shared" si="15"/>
        <v>24.981793015928559</v>
      </c>
      <c r="BM47">
        <f t="shared" si="16"/>
        <v>24.994511027061208</v>
      </c>
    </row>
    <row r="48" spans="1:65" ht="12.95" customHeight="1">
      <c r="A48" s="79" t="s">
        <v>104</v>
      </c>
      <c r="B48" s="76" t="s">
        <v>50</v>
      </c>
      <c r="C48" s="75">
        <v>56002.55616</v>
      </c>
      <c r="D48" s="75">
        <v>1E-4</v>
      </c>
      <c r="E48" s="23">
        <f t="shared" si="17"/>
        <v>11465.600701931782</v>
      </c>
      <c r="F48" s="23">
        <f t="shared" si="18"/>
        <v>11465.5</v>
      </c>
      <c r="G48" s="23">
        <f t="shared" si="19"/>
        <v>3.4936349999043159E-2</v>
      </c>
      <c r="H48" s="23"/>
      <c r="K48">
        <f t="shared" si="39"/>
        <v>3.4936349999043159E-2</v>
      </c>
      <c r="P48" s="69"/>
      <c r="Q48" s="1">
        <f t="shared" si="21"/>
        <v>40984.05616</v>
      </c>
      <c r="R48" s="1" t="s">
        <v>111</v>
      </c>
      <c r="S48" s="67">
        <f t="shared" si="22"/>
        <v>1.220548551255643E-3</v>
      </c>
      <c r="T48" s="149">
        <v>1</v>
      </c>
      <c r="U48" s="67">
        <f t="shared" si="23"/>
        <v>1.220548551255643E-3</v>
      </c>
      <c r="AA48">
        <f t="shared" si="24"/>
        <v>11465.5</v>
      </c>
      <c r="AB48" s="67">
        <f t="shared" si="25"/>
        <v>3.4218290420710007E-2</v>
      </c>
      <c r="AC48" s="67">
        <f t="shared" si="26"/>
        <v>2.1605464544978876E-2</v>
      </c>
      <c r="AD48" s="67">
        <f t="shared" si="27"/>
        <v>3.4936349999043159E-2</v>
      </c>
      <c r="AE48" s="67">
        <f t="shared" si="28"/>
        <v>7.1805957833315226E-4</v>
      </c>
      <c r="AF48" s="67">
        <f t="shared" si="29"/>
        <v>5.1560955803598443E-7</v>
      </c>
      <c r="AG48">
        <f t="shared" si="30"/>
        <v>3.4936349999043159E-2</v>
      </c>
      <c r="AH48" s="149"/>
      <c r="AI48">
        <f t="shared" si="31"/>
        <v>1.3330885454064283E-2</v>
      </c>
      <c r="AJ48">
        <f t="shared" si="32"/>
        <v>1.0419595170455387</v>
      </c>
      <c r="AK48">
        <f t="shared" si="33"/>
        <v>0.60148789389942559</v>
      </c>
      <c r="AL48">
        <f t="shared" si="34"/>
        <v>-8.2210886303490008E-2</v>
      </c>
      <c r="AM48">
        <f t="shared" si="35"/>
        <v>-1.0988722466682836</v>
      </c>
      <c r="AN48">
        <f t="shared" si="36"/>
        <v>-0.61232964455399741</v>
      </c>
      <c r="AO48" s="67">
        <f t="shared" si="41"/>
        <v>24.114515490848653</v>
      </c>
      <c r="AP48" s="67">
        <f t="shared" si="41"/>
        <v>24.114515491879231</v>
      </c>
      <c r="AQ48" s="67">
        <f t="shared" si="41"/>
        <v>24.114515513151936</v>
      </c>
      <c r="AR48" s="67">
        <f t="shared" si="41"/>
        <v>24.114515952253331</v>
      </c>
      <c r="AS48" s="67">
        <f t="shared" si="41"/>
        <v>24.114525015912673</v>
      </c>
      <c r="AT48" s="67">
        <f t="shared" si="41"/>
        <v>24.114712072615887</v>
      </c>
      <c r="AU48" s="67">
        <f t="shared" si="41"/>
        <v>24.118559991340916</v>
      </c>
      <c r="AV48" s="67">
        <f t="shared" si="38"/>
        <v>24.193078956248719</v>
      </c>
      <c r="AX48">
        <v>14400</v>
      </c>
      <c r="AY48">
        <f t="shared" si="2"/>
        <v>4.4738829530745011E-2</v>
      </c>
      <c r="AZ48">
        <f t="shared" si="3"/>
        <v>2.489839525111355E-2</v>
      </c>
      <c r="BA48" s="67">
        <f t="shared" si="4"/>
        <v>1.9840434279631464E-2</v>
      </c>
      <c r="BB48">
        <f t="shared" si="5"/>
        <v>1.0922903796277779</v>
      </c>
      <c r="BC48">
        <f t="shared" si="6"/>
        <v>0.98734772590272846</v>
      </c>
      <c r="BD48">
        <f t="shared" si="7"/>
        <v>-1.419596244753878E-2</v>
      </c>
      <c r="BE48">
        <f t="shared" si="8"/>
        <v>-7.0981004281007497E-3</v>
      </c>
      <c r="BF48">
        <f t="shared" si="9"/>
        <v>25.11980027107991</v>
      </c>
      <c r="BG48">
        <f t="shared" si="10"/>
        <v>25.119800271749931</v>
      </c>
      <c r="BH48">
        <f t="shared" si="11"/>
        <v>25.119800279009709</v>
      </c>
      <c r="BI48">
        <f t="shared" si="12"/>
        <v>25.11980035767073</v>
      </c>
      <c r="BJ48">
        <f t="shared" si="13"/>
        <v>25.119801209977137</v>
      </c>
      <c r="BK48">
        <f t="shared" si="14"/>
        <v>25.119810444870666</v>
      </c>
      <c r="BL48">
        <f t="shared" si="15"/>
        <v>25.119910506536122</v>
      </c>
      <c r="BM48">
        <f t="shared" si="16"/>
        <v>25.120994683926465</v>
      </c>
    </row>
    <row r="49" spans="1:65" ht="12.95" customHeight="1">
      <c r="A49" s="81" t="s">
        <v>54</v>
      </c>
      <c r="B49" s="76"/>
      <c r="C49" s="75">
        <v>56059.800799999997</v>
      </c>
      <c r="D49" s="75">
        <v>2.0000000000000001E-4</v>
      </c>
      <c r="E49" s="23">
        <f t="shared" si="17"/>
        <v>11630.604940559755</v>
      </c>
      <c r="F49" s="23">
        <f t="shared" si="18"/>
        <v>11630.5</v>
      </c>
      <c r="G49" s="23">
        <f t="shared" si="19"/>
        <v>3.6406849998456892E-2</v>
      </c>
      <c r="H49" s="23"/>
      <c r="K49">
        <f t="shared" si="39"/>
        <v>3.6406849998456892E-2</v>
      </c>
      <c r="O49">
        <f t="shared" ref="O49:O69" ca="1" si="42">+C$11+C$12*$F49</f>
        <v>3.4844957765272307E-2</v>
      </c>
      <c r="P49" s="69"/>
      <c r="Q49" s="1">
        <f t="shared" si="21"/>
        <v>41041.300799999997</v>
      </c>
      <c r="R49" s="1" t="s">
        <v>111</v>
      </c>
      <c r="S49" s="67">
        <f t="shared" si="22"/>
        <v>1.3254587268101406E-3</v>
      </c>
      <c r="T49" s="149">
        <v>1</v>
      </c>
      <c r="U49" s="67">
        <f t="shared" si="23"/>
        <v>1.3254587268101406E-3</v>
      </c>
      <c r="AA49">
        <f t="shared" si="24"/>
        <v>11630.5</v>
      </c>
      <c r="AB49" s="67">
        <f t="shared" si="25"/>
        <v>3.5241813082272262E-2</v>
      </c>
      <c r="AC49" s="67">
        <f t="shared" si="26"/>
        <v>2.227008544803355E-2</v>
      </c>
      <c r="AD49" s="67">
        <f t="shared" si="27"/>
        <v>3.6406849998456892E-2</v>
      </c>
      <c r="AE49" s="67">
        <f t="shared" si="28"/>
        <v>1.1650369161846294E-3</v>
      </c>
      <c r="AF49" s="67">
        <f t="shared" si="29"/>
        <v>1.3573110160729912E-6</v>
      </c>
      <c r="AG49">
        <f t="shared" si="30"/>
        <v>3.6406849998456892E-2</v>
      </c>
      <c r="AH49" s="149"/>
      <c r="AI49">
        <f t="shared" si="31"/>
        <v>1.413676455042334E-2</v>
      </c>
      <c r="AJ49">
        <f t="shared" si="32"/>
        <v>1.0466254259223531</v>
      </c>
      <c r="AK49">
        <f t="shared" si="33"/>
        <v>0.64650702626161716</v>
      </c>
      <c r="AL49">
        <f t="shared" si="34"/>
        <v>-7.9657394854836736E-2</v>
      </c>
      <c r="AM49">
        <f t="shared" si="35"/>
        <v>-1.0412375181670139</v>
      </c>
      <c r="AN49">
        <f t="shared" si="36"/>
        <v>-0.57338372658439185</v>
      </c>
      <c r="AO49" s="67">
        <f t="shared" si="41"/>
        <v>24.169469562297426</v>
      </c>
      <c r="AP49" s="67">
        <f t="shared" si="41"/>
        <v>24.169469563920615</v>
      </c>
      <c r="AQ49" s="67">
        <f t="shared" si="41"/>
        <v>24.169469594728152</v>
      </c>
      <c r="AR49" s="67">
        <f t="shared" si="41"/>
        <v>24.169470179443671</v>
      </c>
      <c r="AS49" s="67">
        <f t="shared" si="41"/>
        <v>24.16948127703203</v>
      </c>
      <c r="AT49" s="67">
        <f t="shared" si="41"/>
        <v>24.169691869760321</v>
      </c>
      <c r="AU49" s="67">
        <f t="shared" si="41"/>
        <v>24.173676164547548</v>
      </c>
      <c r="AV49" s="67">
        <f t="shared" si="38"/>
        <v>24.245253464705637</v>
      </c>
      <c r="AX49">
        <v>14800</v>
      </c>
      <c r="AY49">
        <f t="shared" si="2"/>
        <v>4.4672400003536714E-2</v>
      </c>
      <c r="AZ49">
        <f t="shared" si="3"/>
        <v>2.5468145637563722E-2</v>
      </c>
      <c r="BA49" s="67">
        <f t="shared" si="4"/>
        <v>1.9204254365972992E-2</v>
      </c>
      <c r="BB49">
        <f t="shared" si="5"/>
        <v>1.0914147120187592</v>
      </c>
      <c r="BC49">
        <f t="shared" si="6"/>
        <v>0.951713445703114</v>
      </c>
      <c r="BD49">
        <f t="shared" si="7"/>
        <v>0.13858819903016564</v>
      </c>
      <c r="BE49">
        <f t="shared" si="8"/>
        <v>6.9405222134114278E-2</v>
      </c>
      <c r="BF49">
        <f t="shared" si="9"/>
        <v>25.25911123157071</v>
      </c>
      <c r="BG49">
        <f t="shared" si="10"/>
        <v>25.259111225338174</v>
      </c>
      <c r="BH49">
        <f t="shared" si="11"/>
        <v>25.259111157270397</v>
      </c>
      <c r="BI49">
        <f t="shared" si="12"/>
        <v>25.25911041387765</v>
      </c>
      <c r="BJ49">
        <f t="shared" si="13"/>
        <v>25.259102295021805</v>
      </c>
      <c r="BK49">
        <f t="shared" si="14"/>
        <v>25.259013626662476</v>
      </c>
      <c r="BL49">
        <f t="shared" si="15"/>
        <v>25.258045318827406</v>
      </c>
      <c r="BM49">
        <f t="shared" si="16"/>
        <v>25.247478340791723</v>
      </c>
    </row>
    <row r="50" spans="1:65" ht="12.95" customHeight="1">
      <c r="A50" s="81" t="s">
        <v>54</v>
      </c>
      <c r="B50" s="76"/>
      <c r="C50" s="75">
        <v>56060.841500000002</v>
      </c>
      <c r="D50" s="75">
        <v>2.0000000000000001E-4</v>
      </c>
      <c r="E50" s="23">
        <f t="shared" si="17"/>
        <v>11633.604695840615</v>
      </c>
      <c r="F50" s="23">
        <f t="shared" si="18"/>
        <v>11633.5</v>
      </c>
      <c r="G50" s="23">
        <f t="shared" si="19"/>
        <v>3.6321949999546632E-2</v>
      </c>
      <c r="H50" s="23"/>
      <c r="K50">
        <f t="shared" si="39"/>
        <v>3.6321949999546632E-2</v>
      </c>
      <c r="O50">
        <f t="shared" ca="1" si="42"/>
        <v>3.4850595331638437E-2</v>
      </c>
      <c r="P50" s="69"/>
      <c r="Q50" s="1">
        <f t="shared" si="21"/>
        <v>41042.341500000002</v>
      </c>
      <c r="R50" s="1" t="s">
        <v>111</v>
      </c>
      <c r="S50" s="67">
        <f t="shared" si="22"/>
        <v>1.3192840517695656E-3</v>
      </c>
      <c r="T50" s="149">
        <v>1</v>
      </c>
      <c r="U50" s="67">
        <f t="shared" si="23"/>
        <v>1.3192840517695656E-3</v>
      </c>
      <c r="AA50">
        <f t="shared" si="24"/>
        <v>11633.5</v>
      </c>
      <c r="AB50" s="67">
        <f t="shared" si="25"/>
        <v>3.5260075693556249E-2</v>
      </c>
      <c r="AC50" s="67">
        <f t="shared" si="26"/>
        <v>2.2170888690051946E-2</v>
      </c>
      <c r="AD50" s="67">
        <f t="shared" si="27"/>
        <v>3.6321949999546632E-2</v>
      </c>
      <c r="AE50" s="67">
        <f t="shared" si="28"/>
        <v>1.0618743059903832E-3</v>
      </c>
      <c r="AF50" s="67">
        <f t="shared" si="29"/>
        <v>1.1275770417225579E-6</v>
      </c>
      <c r="AG50">
        <f t="shared" si="30"/>
        <v>3.6321949999546632E-2</v>
      </c>
      <c r="AH50" s="149"/>
      <c r="AI50">
        <f t="shared" si="31"/>
        <v>1.4151061309494685E-2</v>
      </c>
      <c r="AJ50">
        <f t="shared" si="32"/>
        <v>1.0467092519306285</v>
      </c>
      <c r="AK50">
        <f t="shared" si="33"/>
        <v>0.64730974784483131</v>
      </c>
      <c r="AL50">
        <f t="shared" si="34"/>
        <v>-7.9608270183325072E-2</v>
      </c>
      <c r="AM50">
        <f t="shared" si="35"/>
        <v>-1.0401848618959362</v>
      </c>
      <c r="AN50">
        <f t="shared" si="36"/>
        <v>-0.57268456906057363</v>
      </c>
      <c r="AO50" s="67">
        <f t="shared" si="41"/>
        <v>24.170470991048148</v>
      </c>
      <c r="AP50" s="67">
        <f t="shared" si="41"/>
        <v>24.170470992683896</v>
      </c>
      <c r="AQ50" s="67">
        <f t="shared" si="41"/>
        <v>24.170471023685131</v>
      </c>
      <c r="AR50" s="67">
        <f t="shared" si="41"/>
        <v>24.170471611230937</v>
      </c>
      <c r="AS50" s="67">
        <f t="shared" si="41"/>
        <v>24.170482746502781</v>
      </c>
      <c r="AT50" s="67">
        <f t="shared" si="41"/>
        <v>24.170693750505102</v>
      </c>
      <c r="AU50" s="67">
        <f t="shared" si="41"/>
        <v>24.174680104990408</v>
      </c>
      <c r="AV50" s="67">
        <f t="shared" si="38"/>
        <v>24.24620209213213</v>
      </c>
      <c r="AX50">
        <v>15200</v>
      </c>
      <c r="AY50">
        <f t="shared" si="2"/>
        <v>4.4241497283183509E-2</v>
      </c>
      <c r="AZ50">
        <f t="shared" si="3"/>
        <v>2.6043417599678528E-2</v>
      </c>
      <c r="BA50" s="67">
        <f t="shared" si="4"/>
        <v>1.8198079683504981E-2</v>
      </c>
      <c r="BB50">
        <f t="shared" si="5"/>
        <v>1.0884236609527824</v>
      </c>
      <c r="BC50">
        <f t="shared" si="6"/>
        <v>0.89414939819937833</v>
      </c>
      <c r="BD50">
        <f t="shared" si="7"/>
        <v>0.29083019116655645</v>
      </c>
      <c r="BE50">
        <f t="shared" si="8"/>
        <v>0.14644880049399889</v>
      </c>
      <c r="BF50">
        <f t="shared" si="9"/>
        <v>25.398174753388741</v>
      </c>
      <c r="BG50">
        <f t="shared" si="10"/>
        <v>25.398174742338725</v>
      </c>
      <c r="BH50">
        <f t="shared" si="11"/>
        <v>25.398174618274954</v>
      </c>
      <c r="BI50">
        <f t="shared" si="12"/>
        <v>25.398173225352718</v>
      </c>
      <c r="BJ50">
        <f t="shared" si="13"/>
        <v>25.398157586396227</v>
      </c>
      <c r="BK50">
        <f t="shared" si="14"/>
        <v>25.397982005449453</v>
      </c>
      <c r="BL50">
        <f t="shared" si="15"/>
        <v>25.396011304639689</v>
      </c>
      <c r="BM50">
        <f t="shared" si="16"/>
        <v>25.373961997656981</v>
      </c>
    </row>
    <row r="51" spans="1:65" ht="12.95" customHeight="1">
      <c r="A51" s="81" t="s">
        <v>54</v>
      </c>
      <c r="B51" s="76"/>
      <c r="C51" s="75">
        <v>56071.768963736875</v>
      </c>
      <c r="D51" s="75">
        <v>1E-3</v>
      </c>
      <c r="E51" s="23">
        <f t="shared" si="17"/>
        <v>11665.10245412921</v>
      </c>
      <c r="F51" s="23">
        <f t="shared" si="18"/>
        <v>11665</v>
      </c>
      <c r="G51" s="23">
        <f t="shared" si="19"/>
        <v>3.55442368745571E-2</v>
      </c>
      <c r="H51" s="23"/>
      <c r="K51">
        <f t="shared" si="39"/>
        <v>3.55442368745571E-2</v>
      </c>
      <c r="O51">
        <f t="shared" ca="1" si="42"/>
        <v>3.4909789778482844E-2</v>
      </c>
      <c r="P51" s="69"/>
      <c r="Q51" s="1">
        <f t="shared" si="21"/>
        <v>41053.268963736875</v>
      </c>
      <c r="R51" s="1" t="s">
        <v>111</v>
      </c>
      <c r="S51" s="67">
        <f t="shared" si="22"/>
        <v>1.2633927749946248E-3</v>
      </c>
      <c r="T51" s="149">
        <v>1</v>
      </c>
      <c r="U51" s="67">
        <f t="shared" si="23"/>
        <v>1.2633927749946248E-3</v>
      </c>
      <c r="AA51">
        <f t="shared" si="24"/>
        <v>11665</v>
      </c>
      <c r="AB51" s="67">
        <f t="shared" si="25"/>
        <v>3.5451060573241294E-2</v>
      </c>
      <c r="AC51" s="67">
        <f t="shared" si="26"/>
        <v>2.1243850885398683E-2</v>
      </c>
      <c r="AD51" s="67">
        <f t="shared" si="27"/>
        <v>3.55442368745571E-2</v>
      </c>
      <c r="AE51" s="67">
        <f t="shared" si="28"/>
        <v>9.3176301315806009E-5</v>
      </c>
      <c r="AF51" s="67">
        <f t="shared" si="29"/>
        <v>8.6818231268938729E-9</v>
      </c>
      <c r="AG51">
        <f t="shared" si="30"/>
        <v>3.55442368745571E-2</v>
      </c>
      <c r="AH51" s="149"/>
      <c r="AI51">
        <f t="shared" si="31"/>
        <v>1.4300385989158417E-2</v>
      </c>
      <c r="AJ51">
        <f t="shared" si="32"/>
        <v>1.0475870863871832</v>
      </c>
      <c r="AK51">
        <f t="shared" si="33"/>
        <v>0.6557025247754551</v>
      </c>
      <c r="AL51">
        <f t="shared" si="34"/>
        <v>-7.9086662002381722E-2</v>
      </c>
      <c r="AM51">
        <f t="shared" si="35"/>
        <v>-1.0291218053612758</v>
      </c>
      <c r="AN51">
        <f t="shared" si="36"/>
        <v>-0.56536200055698382</v>
      </c>
      <c r="AO51" s="67">
        <f t="shared" ref="AO51:AU60" si="43">$AV51+$AC$7*SIN(AP51)</f>
        <v>24.180990827001885</v>
      </c>
      <c r="AP51" s="67">
        <f t="shared" si="43"/>
        <v>24.180990828773492</v>
      </c>
      <c r="AQ51" s="67">
        <f t="shared" si="43"/>
        <v>24.180990861852038</v>
      </c>
      <c r="AR51" s="67">
        <f t="shared" si="43"/>
        <v>24.180991479476617</v>
      </c>
      <c r="AS51" s="67">
        <f t="shared" si="43"/>
        <v>24.181003011327871</v>
      </c>
      <c r="AT51" s="67">
        <f t="shared" si="43"/>
        <v>24.181218291669719</v>
      </c>
      <c r="AU51" s="67">
        <f t="shared" si="43"/>
        <v>24.185225355957243</v>
      </c>
      <c r="AV51" s="67">
        <f t="shared" si="38"/>
        <v>24.256162680110268</v>
      </c>
      <c r="AX51">
        <v>15600</v>
      </c>
      <c r="AY51">
        <f t="shared" si="2"/>
        <v>4.3470356219684994E-2</v>
      </c>
      <c r="AZ51">
        <f t="shared" si="3"/>
        <v>2.6624211137457977E-2</v>
      </c>
      <c r="BA51" s="67">
        <f t="shared" si="4"/>
        <v>1.6846145082227013E-2</v>
      </c>
      <c r="BB51">
        <f t="shared" si="5"/>
        <v>1.083431234242541</v>
      </c>
      <c r="BC51">
        <f t="shared" si="6"/>
        <v>0.8165459988173851</v>
      </c>
      <c r="BD51">
        <f t="shared" si="7"/>
        <v>0.4419559130992804</v>
      </c>
      <c r="BE51">
        <f t="shared" si="8"/>
        <v>0.22464650635773417</v>
      </c>
      <c r="BF51">
        <f t="shared" si="9"/>
        <v>25.536727437403599</v>
      </c>
      <c r="BG51">
        <f t="shared" si="10"/>
        <v>25.536727424893488</v>
      </c>
      <c r="BH51">
        <f t="shared" si="11"/>
        <v>25.536727277489742</v>
      </c>
      <c r="BI51">
        <f t="shared" si="12"/>
        <v>25.536725540665977</v>
      </c>
      <c r="BJ51">
        <f t="shared" si="13"/>
        <v>25.536705076176148</v>
      </c>
      <c r="BK51">
        <f t="shared" si="14"/>
        <v>25.536463962516109</v>
      </c>
      <c r="BL51">
        <f t="shared" si="15"/>
        <v>25.533625013116882</v>
      </c>
      <c r="BM51">
        <f t="shared" si="16"/>
        <v>25.500445654522238</v>
      </c>
    </row>
    <row r="52" spans="1:65" ht="12.95" customHeight="1">
      <c r="A52" s="81" t="s">
        <v>54</v>
      </c>
      <c r="B52" s="76"/>
      <c r="C52" s="75">
        <v>56073.850299999998</v>
      </c>
      <c r="D52" s="75">
        <v>4.0000000000000002E-4</v>
      </c>
      <c r="E52" s="23">
        <f t="shared" si="17"/>
        <v>11671.10178097318</v>
      </c>
      <c r="F52" s="23">
        <f t="shared" si="18"/>
        <v>11671</v>
      </c>
      <c r="G52" s="23">
        <f t="shared" si="19"/>
        <v>3.5310699997353368E-2</v>
      </c>
      <c r="H52" s="23"/>
      <c r="K52">
        <f t="shared" si="39"/>
        <v>3.5310699997353368E-2</v>
      </c>
      <c r="O52">
        <f t="shared" ca="1" si="42"/>
        <v>3.4921064911215112E-2</v>
      </c>
      <c r="P52" s="69"/>
      <c r="Q52" s="1">
        <f t="shared" si="21"/>
        <v>41055.350299999998</v>
      </c>
      <c r="R52" s="1" t="s">
        <v>111</v>
      </c>
      <c r="S52" s="67">
        <f t="shared" si="22"/>
        <v>1.246845534303091E-3</v>
      </c>
      <c r="T52" s="149">
        <v>1</v>
      </c>
      <c r="U52" s="67">
        <f t="shared" si="23"/>
        <v>1.246845534303091E-3</v>
      </c>
      <c r="AA52">
        <f t="shared" si="24"/>
        <v>11671</v>
      </c>
      <c r="AB52" s="67">
        <f t="shared" si="25"/>
        <v>3.5487277674597272E-2</v>
      </c>
      <c r="AC52" s="67">
        <f t="shared" si="26"/>
        <v>2.0982036065391396E-2</v>
      </c>
      <c r="AD52" s="67">
        <f t="shared" si="27"/>
        <v>3.5310699997353368E-2</v>
      </c>
      <c r="AE52" s="67">
        <f t="shared" si="28"/>
        <v>-1.76577677243904E-4</v>
      </c>
      <c r="AF52" s="67">
        <f t="shared" si="29"/>
        <v>3.117967610085233E-8</v>
      </c>
      <c r="AG52">
        <f t="shared" si="30"/>
        <v>3.5310699997353368E-2</v>
      </c>
      <c r="AH52" s="149"/>
      <c r="AI52">
        <f t="shared" si="31"/>
        <v>1.4328663931961971E-2</v>
      </c>
      <c r="AJ52">
        <f t="shared" si="32"/>
        <v>1.0477538018400758</v>
      </c>
      <c r="AK52">
        <f t="shared" si="33"/>
        <v>0.65729366482980078</v>
      </c>
      <c r="AL52">
        <f t="shared" si="34"/>
        <v>-7.8986108318608625E-2</v>
      </c>
      <c r="AM52">
        <f t="shared" si="35"/>
        <v>-1.0270124554619937</v>
      </c>
      <c r="AN52">
        <f t="shared" si="36"/>
        <v>-0.56397104430644751</v>
      </c>
      <c r="AO52" s="67">
        <f t="shared" si="43"/>
        <v>24.182995604021556</v>
      </c>
      <c r="AP52" s="67">
        <f t="shared" si="43"/>
        <v>24.18299560581988</v>
      </c>
      <c r="AQ52" s="67">
        <f t="shared" si="43"/>
        <v>24.182995639303073</v>
      </c>
      <c r="AR52" s="67">
        <f t="shared" si="43"/>
        <v>24.182996262730018</v>
      </c>
      <c r="AS52" s="67">
        <f t="shared" si="43"/>
        <v>24.18300787028026</v>
      </c>
      <c r="AT52" s="67">
        <f t="shared" si="43"/>
        <v>24.183223956205719</v>
      </c>
      <c r="AU52" s="67">
        <f t="shared" si="43"/>
        <v>24.187234774919702</v>
      </c>
      <c r="AV52" s="67">
        <f t="shared" si="38"/>
        <v>24.258059934963246</v>
      </c>
      <c r="AX52">
        <v>16000</v>
      </c>
      <c r="AY52">
        <f t="shared" si="2"/>
        <v>4.2391808049131285E-2</v>
      </c>
      <c r="AZ52">
        <f t="shared" si="3"/>
        <v>2.7210526250902065E-2</v>
      </c>
      <c r="BA52" s="67">
        <f t="shared" si="4"/>
        <v>1.5181281798229222E-2</v>
      </c>
      <c r="BB52">
        <f t="shared" si="5"/>
        <v>1.0766215760019842</v>
      </c>
      <c r="BC52">
        <f t="shared" si="6"/>
        <v>0.72146729315367675</v>
      </c>
      <c r="BD52">
        <f t="shared" si="7"/>
        <v>0.59143915176808359</v>
      </c>
      <c r="BE52">
        <f t="shared" si="8"/>
        <v>0.3046524095743911</v>
      </c>
      <c r="BF52">
        <f t="shared" si="9"/>
        <v>25.674525039998926</v>
      </c>
      <c r="BG52">
        <f t="shared" si="10"/>
        <v>25.674525029114861</v>
      </c>
      <c r="BH52">
        <f t="shared" si="11"/>
        <v>25.674524891483848</v>
      </c>
      <c r="BI52">
        <f t="shared" si="12"/>
        <v>25.674523151114766</v>
      </c>
      <c r="BJ52">
        <f t="shared" si="13"/>
        <v>25.674501143989929</v>
      </c>
      <c r="BK52">
        <f t="shared" si="14"/>
        <v>25.674222887039143</v>
      </c>
      <c r="BL52">
        <f t="shared" si="15"/>
        <v>25.670708621666908</v>
      </c>
      <c r="BM52">
        <f t="shared" si="16"/>
        <v>25.626929311387496</v>
      </c>
    </row>
    <row r="53" spans="1:65" ht="12.95" customHeight="1">
      <c r="A53" s="81" t="s">
        <v>54</v>
      </c>
      <c r="B53" s="76"/>
      <c r="C53" s="75">
        <v>56089.810599999997</v>
      </c>
      <c r="D53" s="75">
        <v>2.0000000000000001E-4</v>
      </c>
      <c r="E53" s="23">
        <f t="shared" ref="E53:E69" si="44">+(C53-C$7)/C$8</f>
        <v>11717.106387688744</v>
      </c>
      <c r="F53" s="23">
        <f t="shared" ref="F53:F69" si="45">ROUND(2*E53,0)/2</f>
        <v>11717</v>
      </c>
      <c r="G53" s="23">
        <f t="shared" ref="G53:G69" si="46">C53-($C$7+$C$8*$F53)</f>
        <v>3.6908899994159583E-2</v>
      </c>
      <c r="H53" s="23"/>
      <c r="K53">
        <f t="shared" si="39"/>
        <v>3.6908899994159583E-2</v>
      </c>
      <c r="O53">
        <f t="shared" ca="1" si="42"/>
        <v>3.5007507595495826E-2</v>
      </c>
      <c r="P53" s="69"/>
      <c r="Q53" s="1">
        <f t="shared" ref="Q53:Q69" si="47">+C53-15018.5</f>
        <v>41071.310599999997</v>
      </c>
      <c r="R53" s="1" t="s">
        <v>111</v>
      </c>
      <c r="S53" s="67">
        <f t="shared" ref="S53:S69" si="48">+(P53-G53)^2</f>
        <v>1.3622668987788734E-3</v>
      </c>
      <c r="T53" s="149">
        <v>1</v>
      </c>
      <c r="U53" s="67">
        <f t="shared" ref="U53:U69" si="49">+T53*S53</f>
        <v>1.3622668987788734E-3</v>
      </c>
      <c r="AA53">
        <f t="shared" ref="AA53:AA69" si="50">F53</f>
        <v>11717</v>
      </c>
      <c r="AB53" s="67">
        <f t="shared" ref="AB53:AB69" si="51">AC$3+AC$4*AA53+AC$5*AA53^2+AI53</f>
        <v>3.5763208420548843E-2</v>
      </c>
      <c r="AC53" s="67">
        <f t="shared" ref="AC53:AC69" si="52">IF(T53&lt;&gt;0,G53-AI53, -9999)</f>
        <v>2.2365213472259393E-2</v>
      </c>
      <c r="AD53" s="67">
        <f t="shared" ref="AD53:AD69" si="53">+G53-P53</f>
        <v>3.6908899994159583E-2</v>
      </c>
      <c r="AE53" s="67">
        <f t="shared" ref="AE53:AE69" si="54">IF(T53&lt;&gt;0,G53-AB53, -9999)</f>
        <v>1.1456915736107395E-3</v>
      </c>
      <c r="AF53" s="67">
        <f t="shared" ref="AF53:AF69" si="55">+(G53-AB53)^2*T53</f>
        <v>1.3126091818426526E-6</v>
      </c>
      <c r="AG53">
        <f t="shared" ref="AG53:AG69" si="56">IF(T53&lt;&gt;0,G53-P53, -9999)</f>
        <v>3.6908899994159583E-2</v>
      </c>
      <c r="AH53" s="149"/>
      <c r="AI53">
        <f t="shared" ref="AI53:AI69" si="57">$AC$6*($AC$11/AJ53*AK53+$AC$12)</f>
        <v>1.4543686521900188E-2</v>
      </c>
      <c r="AJ53">
        <f t="shared" ref="AJ53:AJ69" si="58">1+$AC$7*COS(AM53)</f>
        <v>1.0490265805122017</v>
      </c>
      <c r="AK53">
        <f t="shared" ref="AK53:AK69" si="59">SIN(AM53+RADIANS($AC$9))</f>
        <v>0.6694112576902902</v>
      </c>
      <c r="AL53">
        <f t="shared" ref="AL53:AL69" si="60">$AC$7*SIN(AM53)</f>
        <v>-7.8202463521175616E-2</v>
      </c>
      <c r="AM53">
        <f t="shared" ref="AM53:AM69" si="61">2*ATAN(AN53)</f>
        <v>-1.0108185191945889</v>
      </c>
      <c r="AN53">
        <f t="shared" ref="AN53:AN69" si="62">SQRT((1+$AC$7)/(1-$AC$7))*TAN(AO53/2)</f>
        <v>-0.55334700946223392</v>
      </c>
      <c r="AO53" s="67">
        <f t="shared" si="43"/>
        <v>24.198376131838408</v>
      </c>
      <c r="AP53" s="67">
        <f t="shared" si="43"/>
        <v>24.19837613385053</v>
      </c>
      <c r="AQ53" s="67">
        <f t="shared" si="43"/>
        <v>24.198376170530352</v>
      </c>
      <c r="AR53" s="67">
        <f t="shared" si="43"/>
        <v>24.198376839181726</v>
      </c>
      <c r="AS53" s="67">
        <f t="shared" si="43"/>
        <v>24.198389028194171</v>
      </c>
      <c r="AT53" s="67">
        <f t="shared" si="43"/>
        <v>24.198611189514445</v>
      </c>
      <c r="AU53" s="67">
        <f t="shared" si="43"/>
        <v>24.202648760016814</v>
      </c>
      <c r="AV53" s="67">
        <f t="shared" ref="AV53:AV69" si="63">RADIANS($AC$9)+$AC$18*(F53-AC$15)</f>
        <v>24.27260555550275</v>
      </c>
      <c r="AX53">
        <v>16400</v>
      </c>
      <c r="AY53">
        <f t="shared" si="2"/>
        <v>4.1045673211641209E-2</v>
      </c>
      <c r="AZ53">
        <f t="shared" si="3"/>
        <v>2.7802362940010796E-2</v>
      </c>
      <c r="BA53" s="67">
        <f t="shared" si="4"/>
        <v>1.3243310271630414E-2</v>
      </c>
      <c r="BB53">
        <f t="shared" si="5"/>
        <v>1.0682337464125093</v>
      </c>
      <c r="BC53">
        <f t="shared" si="6"/>
        <v>0.61196060919612794</v>
      </c>
      <c r="BD53">
        <f t="shared" si="7"/>
        <v>0.73882091373823278</v>
      </c>
      <c r="BE53">
        <f t="shared" si="8"/>
        <v>0.38718508390648382</v>
      </c>
      <c r="BF53">
        <f t="shared" si="9"/>
        <v>25.811350493764294</v>
      </c>
      <c r="BG53">
        <f t="shared" si="10"/>
        <v>25.811350486183041</v>
      </c>
      <c r="BH53">
        <f t="shared" si="11"/>
        <v>25.811350380668593</v>
      </c>
      <c r="BI53">
        <f t="shared" si="12"/>
        <v>25.811348912139017</v>
      </c>
      <c r="BJ53">
        <f t="shared" si="13"/>
        <v>25.811328473610381</v>
      </c>
      <c r="BK53">
        <f t="shared" si="14"/>
        <v>25.81104405160918</v>
      </c>
      <c r="BL53">
        <f t="shared" si="15"/>
        <v>25.807092776997415</v>
      </c>
      <c r="BM53">
        <f t="shared" si="16"/>
        <v>25.753412968252754</v>
      </c>
    </row>
    <row r="54" spans="1:65" ht="12.95" customHeight="1">
      <c r="A54" s="79" t="s">
        <v>105</v>
      </c>
      <c r="B54" s="76" t="s">
        <v>44</v>
      </c>
      <c r="C54" s="75">
        <v>56157.4614</v>
      </c>
      <c r="D54" s="75">
        <v>1.5E-3</v>
      </c>
      <c r="E54" s="23">
        <f t="shared" si="44"/>
        <v>11912.105757875617</v>
      </c>
      <c r="F54" s="23">
        <f t="shared" si="45"/>
        <v>11912</v>
      </c>
      <c r="G54" s="23">
        <f t="shared" si="46"/>
        <v>3.6690399996587075E-2</v>
      </c>
      <c r="H54" s="23"/>
      <c r="J54">
        <f>+G54</f>
        <v>3.6690399996587075E-2</v>
      </c>
      <c r="O54">
        <f t="shared" ca="1" si="42"/>
        <v>3.5373949409294517E-2</v>
      </c>
      <c r="P54" s="69"/>
      <c r="Q54" s="1">
        <f t="shared" si="47"/>
        <v>41138.9614</v>
      </c>
      <c r="R54" s="1" t="s">
        <v>113</v>
      </c>
      <c r="S54" s="67">
        <f t="shared" si="48"/>
        <v>1.3461854519095568E-3</v>
      </c>
      <c r="T54" s="149">
        <v>1</v>
      </c>
      <c r="U54" s="67">
        <f t="shared" si="49"/>
        <v>1.3461854519095568E-3</v>
      </c>
      <c r="AA54">
        <f t="shared" si="50"/>
        <v>11912</v>
      </c>
      <c r="AB54" s="67">
        <f t="shared" si="51"/>
        <v>3.6897565932611939E-2</v>
      </c>
      <c r="AC54" s="67">
        <f t="shared" si="52"/>
        <v>2.1271364475657611E-2</v>
      </c>
      <c r="AD54" s="67">
        <f t="shared" si="53"/>
        <v>3.6690399996587075E-2</v>
      </c>
      <c r="AE54" s="67">
        <f t="shared" si="54"/>
        <v>-2.0716593602486399E-4</v>
      </c>
      <c r="AF54" s="67">
        <f t="shared" si="55"/>
        <v>4.291772504905804E-8</v>
      </c>
      <c r="AG54">
        <f t="shared" si="56"/>
        <v>3.6690399996587075E-2</v>
      </c>
      <c r="AH54" s="149"/>
      <c r="AI54">
        <f t="shared" si="57"/>
        <v>1.5419035520929466E-2</v>
      </c>
      <c r="AJ54">
        <f t="shared" si="58"/>
        <v>1.0543075917128593</v>
      </c>
      <c r="AK54">
        <f t="shared" si="59"/>
        <v>0.71909295487127367</v>
      </c>
      <c r="AL54">
        <f t="shared" si="60"/>
        <v>-7.4631872412861081E-2</v>
      </c>
      <c r="AM54">
        <f t="shared" si="61"/>
        <v>-0.94173834963066305</v>
      </c>
      <c r="AN54">
        <f t="shared" si="62"/>
        <v>-0.50905982783325321</v>
      </c>
      <c r="AO54" s="67">
        <f t="shared" si="43"/>
        <v>24.263780941217359</v>
      </c>
      <c r="AP54" s="67">
        <f t="shared" si="43"/>
        <v>24.263780944315194</v>
      </c>
      <c r="AQ54" s="67">
        <f t="shared" si="43"/>
        <v>24.263780996300508</v>
      </c>
      <c r="AR54" s="67">
        <f t="shared" si="43"/>
        <v>24.263781868674382</v>
      </c>
      <c r="AS54" s="67">
        <f t="shared" si="43"/>
        <v>24.263796507985877</v>
      </c>
      <c r="AT54" s="67">
        <f t="shared" si="43"/>
        <v>24.264042132560451</v>
      </c>
      <c r="AU54" s="67">
        <f t="shared" si="43"/>
        <v>24.268152751068623</v>
      </c>
      <c r="AV54" s="67">
        <f t="shared" si="63"/>
        <v>24.334266338224563</v>
      </c>
      <c r="AX54">
        <v>16800</v>
      </c>
      <c r="AY54">
        <f t="shared" si="2"/>
        <v>3.9476909703073666E-2</v>
      </c>
      <c r="AZ54">
        <f t="shared" si="3"/>
        <v>2.8399721204784168E-2</v>
      </c>
      <c r="BA54" s="67">
        <f t="shared" si="4"/>
        <v>1.1077188498289496E-2</v>
      </c>
      <c r="BB54">
        <f t="shared" si="5"/>
        <v>1.0585436095113518</v>
      </c>
      <c r="BC54">
        <f t="shared" si="6"/>
        <v>0.49134680098261407</v>
      </c>
      <c r="BD54">
        <f t="shared" si="7"/>
        <v>0.88372271737133401</v>
      </c>
      <c r="BE54">
        <f t="shared" si="8"/>
        <v>0.47305642387876135</v>
      </c>
      <c r="BF54">
        <f t="shared" si="9"/>
        <v>25.947019775205042</v>
      </c>
      <c r="BG54">
        <f t="shared" si="10"/>
        <v>25.947019770987886</v>
      </c>
      <c r="BH54">
        <f t="shared" si="11"/>
        <v>25.947019704422839</v>
      </c>
      <c r="BI54">
        <f t="shared" si="12"/>
        <v>25.947018653737217</v>
      </c>
      <c r="BJ54">
        <f t="shared" si="13"/>
        <v>25.947002069508876</v>
      </c>
      <c r="BK54">
        <f t="shared" si="14"/>
        <v>25.946740339374195</v>
      </c>
      <c r="BL54">
        <f t="shared" si="15"/>
        <v>25.942619300839212</v>
      </c>
      <c r="BM54">
        <f t="shared" si="16"/>
        <v>25.879896625118011</v>
      </c>
    </row>
    <row r="55" spans="1:65" ht="12.95" customHeight="1">
      <c r="A55" s="79" t="s">
        <v>104</v>
      </c>
      <c r="B55" s="76" t="s">
        <v>44</v>
      </c>
      <c r="C55" s="75">
        <v>56357.6397</v>
      </c>
      <c r="D55" s="75">
        <v>1E-4</v>
      </c>
      <c r="E55" s="23">
        <f t="shared" si="44"/>
        <v>12489.107691704596</v>
      </c>
      <c r="F55" s="23">
        <f t="shared" si="45"/>
        <v>12489</v>
      </c>
      <c r="G55" s="23">
        <f t="shared" si="46"/>
        <v>3.7361299997428432E-2</v>
      </c>
      <c r="H55" s="23"/>
      <c r="K55">
        <f t="shared" ref="K55:K69" si="64">+G55</f>
        <v>3.7361299997428432E-2</v>
      </c>
      <c r="O55">
        <f t="shared" ca="1" si="42"/>
        <v>3.6458241340380879E-2</v>
      </c>
      <c r="P55" s="69"/>
      <c r="Q55" s="1">
        <f t="shared" si="47"/>
        <v>41339.1397</v>
      </c>
      <c r="R55" s="1" t="s">
        <v>111</v>
      </c>
      <c r="S55" s="67">
        <f t="shared" si="48"/>
        <v>1.3958667374978457E-3</v>
      </c>
      <c r="T55" s="149">
        <v>1</v>
      </c>
      <c r="U55" s="67">
        <f t="shared" si="49"/>
        <v>1.3958667374978457E-3</v>
      </c>
      <c r="AA55">
        <f t="shared" si="50"/>
        <v>12489</v>
      </c>
      <c r="AB55" s="67">
        <f t="shared" si="51"/>
        <v>3.9880308090129844E-2</v>
      </c>
      <c r="AC55" s="67">
        <f t="shared" si="52"/>
        <v>1.9733607970149086E-2</v>
      </c>
      <c r="AD55" s="67">
        <f t="shared" si="53"/>
        <v>3.7361299997428432E-2</v>
      </c>
      <c r="AE55" s="67">
        <f t="shared" si="54"/>
        <v>-2.5190080927014122E-3</v>
      </c>
      <c r="AF55" s="67">
        <f t="shared" si="55"/>
        <v>6.3454017710952065E-6</v>
      </c>
      <c r="AG55">
        <f t="shared" si="56"/>
        <v>3.7361299997428432E-2</v>
      </c>
      <c r="AH55" s="149"/>
      <c r="AI55">
        <f t="shared" si="57"/>
        <v>1.7627692027279346E-2</v>
      </c>
      <c r="AJ55">
        <f t="shared" si="58"/>
        <v>1.0685669033072092</v>
      </c>
      <c r="AK55">
        <f t="shared" si="59"/>
        <v>0.84725148313399568</v>
      </c>
      <c r="AL55">
        <f t="shared" si="60"/>
        <v>-6.1788434745994721E-2</v>
      </c>
      <c r="AM55">
        <f t="shared" si="61"/>
        <v>-0.73344502582668647</v>
      </c>
      <c r="AN55">
        <f t="shared" si="62"/>
        <v>-0.38409739014392297</v>
      </c>
      <c r="AO55" s="67">
        <f t="shared" si="43"/>
        <v>24.459142200762408</v>
      </c>
      <c r="AP55" s="67">
        <f t="shared" si="43"/>
        <v>24.459142208474947</v>
      </c>
      <c r="AQ55" s="67">
        <f t="shared" si="43"/>
        <v>24.459142315386053</v>
      </c>
      <c r="AR55" s="67">
        <f t="shared" si="43"/>
        <v>24.459143797385291</v>
      </c>
      <c r="AS55" s="67">
        <f t="shared" si="43"/>
        <v>24.459164340643166</v>
      </c>
      <c r="AT55" s="67">
        <f t="shared" si="43"/>
        <v>24.459449073613754</v>
      </c>
      <c r="AU55" s="67">
        <f t="shared" si="43"/>
        <v>24.46338889149871</v>
      </c>
      <c r="AV55" s="67">
        <f t="shared" si="63"/>
        <v>24.516719013252697</v>
      </c>
      <c r="AX55">
        <v>17200</v>
      </c>
      <c r="AY55">
        <f t="shared" si="2"/>
        <v>3.7733696098798161E-2</v>
      </c>
      <c r="AZ55">
        <f t="shared" si="3"/>
        <v>2.900260104522218E-2</v>
      </c>
      <c r="BA55" s="67">
        <f t="shared" si="4"/>
        <v>8.7310950535759817E-3</v>
      </c>
      <c r="BB55">
        <f t="shared" si="5"/>
        <v>1.0478453176979892</v>
      </c>
      <c r="BC55">
        <f t="shared" si="6"/>
        <v>0.36301790798178457</v>
      </c>
      <c r="BD55">
        <f t="shared" si="7"/>
        <v>1.025853416791989</v>
      </c>
      <c r="BE55">
        <f t="shared" si="8"/>
        <v>0.56320745059831734</v>
      </c>
      <c r="BF55">
        <f t="shared" si="9"/>
        <v>26.081385410839555</v>
      </c>
      <c r="BG55">
        <f t="shared" si="10"/>
        <v>26.081385409026442</v>
      </c>
      <c r="BH55">
        <f t="shared" si="11"/>
        <v>26.081385375319744</v>
      </c>
      <c r="BI55">
        <f t="shared" si="12"/>
        <v>26.081384748695591</v>
      </c>
      <c r="BJ55">
        <f t="shared" si="13"/>
        <v>26.081373099542692</v>
      </c>
      <c r="BK55">
        <f t="shared" si="14"/>
        <v>26.081156572331334</v>
      </c>
      <c r="BL55">
        <f t="shared" si="15"/>
        <v>26.077143717128607</v>
      </c>
      <c r="BM55">
        <f t="shared" si="16"/>
        <v>26.006380281983269</v>
      </c>
    </row>
    <row r="56" spans="1:65" ht="12.95" customHeight="1">
      <c r="A56" s="79" t="s">
        <v>104</v>
      </c>
      <c r="B56" s="76" t="s">
        <v>44</v>
      </c>
      <c r="C56" s="75">
        <v>56357.640729999999</v>
      </c>
      <c r="D56" s="75">
        <v>1E-4</v>
      </c>
      <c r="E56" s="23">
        <f t="shared" si="44"/>
        <v>12489.110660617767</v>
      </c>
      <c r="F56" s="23">
        <f t="shared" si="45"/>
        <v>12489</v>
      </c>
      <c r="G56" s="23">
        <f t="shared" si="46"/>
        <v>3.8391299996874295E-2</v>
      </c>
      <c r="H56" s="23"/>
      <c r="K56">
        <f t="shared" si="64"/>
        <v>3.8391299996874295E-2</v>
      </c>
      <c r="O56">
        <f t="shared" ca="1" si="42"/>
        <v>3.6458241340380879E-2</v>
      </c>
      <c r="P56" s="69"/>
      <c r="Q56" s="1">
        <f t="shared" si="47"/>
        <v>41339.140729999999</v>
      </c>
      <c r="R56" s="1" t="s">
        <v>111</v>
      </c>
      <c r="S56" s="67">
        <f t="shared" si="48"/>
        <v>1.4738919154500003E-3</v>
      </c>
      <c r="T56" s="149">
        <v>1</v>
      </c>
      <c r="U56" s="67">
        <f t="shared" si="49"/>
        <v>1.4738919154500003E-3</v>
      </c>
      <c r="AA56">
        <f t="shared" si="50"/>
        <v>12489</v>
      </c>
      <c r="AB56" s="67">
        <f t="shared" si="51"/>
        <v>3.9880308090129844E-2</v>
      </c>
      <c r="AC56" s="67">
        <f t="shared" si="52"/>
        <v>2.0763607969594949E-2</v>
      </c>
      <c r="AD56" s="67">
        <f t="shared" si="53"/>
        <v>3.8391299996874295E-2</v>
      </c>
      <c r="AE56" s="67">
        <f t="shared" si="54"/>
        <v>-1.4890080932555491E-3</v>
      </c>
      <c r="AF56" s="67">
        <f t="shared" si="55"/>
        <v>2.217145101780526E-6</v>
      </c>
      <c r="AG56">
        <f t="shared" si="56"/>
        <v>3.8391299996874295E-2</v>
      </c>
      <c r="AH56" s="149"/>
      <c r="AI56">
        <f t="shared" si="57"/>
        <v>1.7627692027279346E-2</v>
      </c>
      <c r="AJ56">
        <f t="shared" si="58"/>
        <v>1.0685669033072092</v>
      </c>
      <c r="AK56">
        <f t="shared" si="59"/>
        <v>0.84725148313399568</v>
      </c>
      <c r="AL56">
        <f t="shared" si="60"/>
        <v>-6.1788434745994721E-2</v>
      </c>
      <c r="AM56">
        <f t="shared" si="61"/>
        <v>-0.73344502582668647</v>
      </c>
      <c r="AN56">
        <f t="shared" si="62"/>
        <v>-0.38409739014392297</v>
      </c>
      <c r="AO56" s="67">
        <f t="shared" si="43"/>
        <v>24.459142200762408</v>
      </c>
      <c r="AP56" s="67">
        <f t="shared" si="43"/>
        <v>24.459142208474947</v>
      </c>
      <c r="AQ56" s="67">
        <f t="shared" si="43"/>
        <v>24.459142315386053</v>
      </c>
      <c r="AR56" s="67">
        <f t="shared" si="43"/>
        <v>24.459143797385291</v>
      </c>
      <c r="AS56" s="67">
        <f t="shared" si="43"/>
        <v>24.459164340643166</v>
      </c>
      <c r="AT56" s="67">
        <f t="shared" si="43"/>
        <v>24.459449073613754</v>
      </c>
      <c r="AU56" s="67">
        <f t="shared" si="43"/>
        <v>24.46338889149871</v>
      </c>
      <c r="AV56" s="67">
        <f t="shared" si="63"/>
        <v>24.516719013252697</v>
      </c>
      <c r="AX56">
        <v>17600</v>
      </c>
      <c r="AY56">
        <f t="shared" si="2"/>
        <v>3.5865607350255277E-2</v>
      </c>
      <c r="AZ56">
        <f t="shared" si="3"/>
        <v>2.961100246132483E-2</v>
      </c>
      <c r="BA56" s="67">
        <f t="shared" si="4"/>
        <v>6.2546048889304462E-3</v>
      </c>
      <c r="BB56">
        <f t="shared" si="5"/>
        <v>1.0364344997558972</v>
      </c>
      <c r="BC56">
        <f t="shared" si="6"/>
        <v>0.23026318001241763</v>
      </c>
      <c r="BD56">
        <f t="shared" si="7"/>
        <v>1.1650100091196582</v>
      </c>
      <c r="BE56">
        <f t="shared" si="8"/>
        <v>0.65875460885462023</v>
      </c>
      <c r="BF56">
        <f t="shared" si="9"/>
        <v>26.214337710744935</v>
      </c>
      <c r="BG56">
        <f t="shared" si="10"/>
        <v>26.214337710184818</v>
      </c>
      <c r="BH56">
        <f t="shared" si="11"/>
        <v>26.214337697270977</v>
      </c>
      <c r="BI56">
        <f t="shared" si="12"/>
        <v>26.214337399534866</v>
      </c>
      <c r="BJ56">
        <f t="shared" si="13"/>
        <v>26.21433053510334</v>
      </c>
      <c r="BK56">
        <f t="shared" si="14"/>
        <v>26.214172297277013</v>
      </c>
      <c r="BL56">
        <f t="shared" si="15"/>
        <v>26.21053756027236</v>
      </c>
      <c r="BM56">
        <f t="shared" si="16"/>
        <v>26.132863938848526</v>
      </c>
    </row>
    <row r="57" spans="1:65" ht="12.95" customHeight="1">
      <c r="A57" s="89" t="s">
        <v>107</v>
      </c>
      <c r="B57" s="90"/>
      <c r="C57" s="89">
        <v>56357.641620000002</v>
      </c>
      <c r="D57" s="89">
        <v>1.4999999999999999E-4</v>
      </c>
      <c r="E57" s="23">
        <f t="shared" si="44"/>
        <v>12489.113225989353</v>
      </c>
      <c r="F57" s="23">
        <f t="shared" si="45"/>
        <v>12489</v>
      </c>
      <c r="G57" s="23">
        <f t="shared" si="46"/>
        <v>3.9281299999856856E-2</v>
      </c>
      <c r="H57" s="23"/>
      <c r="K57">
        <f t="shared" si="64"/>
        <v>3.9281299999856856E-2</v>
      </c>
      <c r="O57">
        <f t="shared" ca="1" si="42"/>
        <v>3.6458241340380879E-2</v>
      </c>
      <c r="P57" s="69"/>
      <c r="Q57" s="1">
        <f t="shared" si="47"/>
        <v>41339.141620000002</v>
      </c>
      <c r="R57" s="1" t="s">
        <v>111</v>
      </c>
      <c r="S57" s="67">
        <f t="shared" si="48"/>
        <v>1.5430205296787542E-3</v>
      </c>
      <c r="T57" s="149">
        <v>1</v>
      </c>
      <c r="U57" s="67">
        <f t="shared" si="49"/>
        <v>1.5430205296787542E-3</v>
      </c>
      <c r="AA57">
        <f t="shared" si="50"/>
        <v>12489</v>
      </c>
      <c r="AB57" s="67">
        <f t="shared" si="51"/>
        <v>3.9880308090129844E-2</v>
      </c>
      <c r="AC57" s="67">
        <f t="shared" si="52"/>
        <v>2.165360797257751E-2</v>
      </c>
      <c r="AD57" s="67">
        <f t="shared" si="53"/>
        <v>3.9281299999856856E-2</v>
      </c>
      <c r="AE57" s="67">
        <f t="shared" si="54"/>
        <v>-5.9900809027298857E-4</v>
      </c>
      <c r="AF57" s="67">
        <f t="shared" si="55"/>
        <v>3.5881069221249282E-7</v>
      </c>
      <c r="AG57">
        <f t="shared" si="56"/>
        <v>3.9281299999856856E-2</v>
      </c>
      <c r="AH57" s="149"/>
      <c r="AI57">
        <f t="shared" si="57"/>
        <v>1.7627692027279346E-2</v>
      </c>
      <c r="AJ57">
        <f t="shared" si="58"/>
        <v>1.0685669033072092</v>
      </c>
      <c r="AK57">
        <f t="shared" si="59"/>
        <v>0.84725148313399568</v>
      </c>
      <c r="AL57">
        <f t="shared" si="60"/>
        <v>-6.1788434745994721E-2</v>
      </c>
      <c r="AM57">
        <f t="shared" si="61"/>
        <v>-0.73344502582668647</v>
      </c>
      <c r="AN57">
        <f t="shared" si="62"/>
        <v>-0.38409739014392297</v>
      </c>
      <c r="AO57" s="67">
        <f t="shared" si="43"/>
        <v>24.459142200762408</v>
      </c>
      <c r="AP57" s="67">
        <f t="shared" si="43"/>
        <v>24.459142208474947</v>
      </c>
      <c r="AQ57" s="67">
        <f t="shared" si="43"/>
        <v>24.459142315386053</v>
      </c>
      <c r="AR57" s="67">
        <f t="shared" si="43"/>
        <v>24.459143797385291</v>
      </c>
      <c r="AS57" s="67">
        <f t="shared" si="43"/>
        <v>24.459164340643166</v>
      </c>
      <c r="AT57" s="67">
        <f t="shared" si="43"/>
        <v>24.459449073613754</v>
      </c>
      <c r="AU57" s="67">
        <f t="shared" si="43"/>
        <v>24.46338889149871</v>
      </c>
      <c r="AV57" s="67">
        <f t="shared" si="63"/>
        <v>24.516719013252697</v>
      </c>
      <c r="AX57">
        <v>18000</v>
      </c>
      <c r="AY57">
        <f t="shared" si="2"/>
        <v>3.3922001500288096E-2</v>
      </c>
      <c r="AZ57">
        <f t="shared" si="3"/>
        <v>3.0224925453092119E-2</v>
      </c>
      <c r="BA57" s="67">
        <f t="shared" si="4"/>
        <v>3.697076047195976E-3</v>
      </c>
      <c r="BB57">
        <f t="shared" si="5"/>
        <v>1.0245945686857398</v>
      </c>
      <c r="BC57">
        <f t="shared" si="6"/>
        <v>9.6135923387092884E-2</v>
      </c>
      <c r="BD57">
        <f t="shared" si="7"/>
        <v>1.3010735048109128</v>
      </c>
      <c r="BE57">
        <f t="shared" si="8"/>
        <v>0.7610516923249615</v>
      </c>
      <c r="BF57">
        <f t="shared" si="9"/>
        <v>26.345804045420667</v>
      </c>
      <c r="BG57">
        <f t="shared" si="10"/>
        <v>26.345804045313969</v>
      </c>
      <c r="BH57">
        <f t="shared" si="11"/>
        <v>26.345804042012631</v>
      </c>
      <c r="BI57">
        <f t="shared" si="12"/>
        <v>26.345803939863835</v>
      </c>
      <c r="BJ57">
        <f t="shared" si="13"/>
        <v>26.345800779228959</v>
      </c>
      <c r="BK57">
        <f t="shared" si="14"/>
        <v>26.345702997711857</v>
      </c>
      <c r="BL57">
        <f t="shared" si="15"/>
        <v>26.342690427616589</v>
      </c>
      <c r="BM57">
        <f t="shared" si="16"/>
        <v>26.259347595713784</v>
      </c>
    </row>
    <row r="58" spans="1:65" ht="12.95" customHeight="1">
      <c r="A58" s="89" t="s">
        <v>107</v>
      </c>
      <c r="B58" s="90"/>
      <c r="C58" s="89">
        <v>56357.642650000002</v>
      </c>
      <c r="D58" s="89">
        <v>1.1E-4</v>
      </c>
      <c r="E58" s="23">
        <f t="shared" si="44"/>
        <v>12489.116194902525</v>
      </c>
      <c r="F58" s="23">
        <f t="shared" si="45"/>
        <v>12489</v>
      </c>
      <c r="G58" s="23">
        <f t="shared" si="46"/>
        <v>4.0311299999302719E-2</v>
      </c>
      <c r="H58" s="23"/>
      <c r="K58">
        <f t="shared" si="64"/>
        <v>4.0311299999302719E-2</v>
      </c>
      <c r="O58">
        <f t="shared" ca="1" si="42"/>
        <v>3.6458241340380879E-2</v>
      </c>
      <c r="P58" s="69"/>
      <c r="Q58" s="1">
        <f t="shared" si="47"/>
        <v>41339.142650000002</v>
      </c>
      <c r="R58" s="1" t="s">
        <v>111</v>
      </c>
      <c r="S58" s="67">
        <f t="shared" si="48"/>
        <v>1.6250009076337834E-3</v>
      </c>
      <c r="T58" s="149">
        <v>1</v>
      </c>
      <c r="U58" s="67">
        <f t="shared" si="49"/>
        <v>1.6250009076337834E-3</v>
      </c>
      <c r="AA58">
        <f t="shared" si="50"/>
        <v>12489</v>
      </c>
      <c r="AB58" s="67">
        <f t="shared" si="51"/>
        <v>3.9880308090129844E-2</v>
      </c>
      <c r="AC58" s="67">
        <f t="shared" si="52"/>
        <v>2.2683607972023373E-2</v>
      </c>
      <c r="AD58" s="67">
        <f t="shared" si="53"/>
        <v>4.0311299999302719E-2</v>
      </c>
      <c r="AE58" s="67">
        <f t="shared" si="54"/>
        <v>4.309919091728745E-4</v>
      </c>
      <c r="AF58" s="67">
        <f t="shared" si="55"/>
        <v>1.857540257724793E-7</v>
      </c>
      <c r="AG58">
        <f t="shared" si="56"/>
        <v>4.0311299999302719E-2</v>
      </c>
      <c r="AH58" s="149"/>
      <c r="AI58">
        <f t="shared" si="57"/>
        <v>1.7627692027279346E-2</v>
      </c>
      <c r="AJ58">
        <f t="shared" si="58"/>
        <v>1.0685669033072092</v>
      </c>
      <c r="AK58">
        <f t="shared" si="59"/>
        <v>0.84725148313399568</v>
      </c>
      <c r="AL58">
        <f t="shared" si="60"/>
        <v>-6.1788434745994721E-2</v>
      </c>
      <c r="AM58">
        <f t="shared" si="61"/>
        <v>-0.73344502582668647</v>
      </c>
      <c r="AN58">
        <f t="shared" si="62"/>
        <v>-0.38409739014392297</v>
      </c>
      <c r="AO58" s="67">
        <f t="shared" si="43"/>
        <v>24.459142200762408</v>
      </c>
      <c r="AP58" s="67">
        <f t="shared" si="43"/>
        <v>24.459142208474947</v>
      </c>
      <c r="AQ58" s="67">
        <f t="shared" si="43"/>
        <v>24.459142315386053</v>
      </c>
      <c r="AR58" s="67">
        <f t="shared" si="43"/>
        <v>24.459143797385291</v>
      </c>
      <c r="AS58" s="67">
        <f t="shared" si="43"/>
        <v>24.459164340643166</v>
      </c>
      <c r="AT58" s="67">
        <f t="shared" si="43"/>
        <v>24.459449073613754</v>
      </c>
      <c r="AU58" s="67">
        <f t="shared" si="43"/>
        <v>24.46338889149871</v>
      </c>
      <c r="AV58" s="67">
        <f t="shared" si="63"/>
        <v>24.516719013252697</v>
      </c>
      <c r="AX58">
        <v>18400</v>
      </c>
      <c r="AY58">
        <f t="shared" si="2"/>
        <v>3.1950688215795282E-2</v>
      </c>
      <c r="AZ58">
        <f t="shared" si="3"/>
        <v>3.0844370020524051E-2</v>
      </c>
      <c r="BA58" s="67">
        <f t="shared" si="4"/>
        <v>1.1063181952712321E-3</v>
      </c>
      <c r="BB58">
        <f t="shared" si="5"/>
        <v>1.0125867994826514</v>
      </c>
      <c r="BC58">
        <f t="shared" si="6"/>
        <v>-3.6634925407215628E-2</v>
      </c>
      <c r="BD58">
        <f t="shared" si="7"/>
        <v>1.4340012557918229</v>
      </c>
      <c r="BE58">
        <f t="shared" si="8"/>
        <v>0.87177517392931492</v>
      </c>
      <c r="BF58">
        <f t="shared" si="9"/>
        <v>26.475746613340171</v>
      </c>
      <c r="BG58">
        <f t="shared" si="10"/>
        <v>26.47574661333152</v>
      </c>
      <c r="BH58">
        <f t="shared" si="11"/>
        <v>26.475746612916438</v>
      </c>
      <c r="BI58">
        <f t="shared" si="12"/>
        <v>26.47574659300237</v>
      </c>
      <c r="BJ58">
        <f t="shared" si="13"/>
        <v>26.475745637603335</v>
      </c>
      <c r="BK58">
        <f t="shared" si="14"/>
        <v>26.475699805926919</v>
      </c>
      <c r="BL58">
        <f t="shared" si="15"/>
        <v>26.473511743327727</v>
      </c>
      <c r="BM58">
        <f t="shared" si="16"/>
        <v>26.385831252579042</v>
      </c>
    </row>
    <row r="59" spans="1:65" ht="12.95" customHeight="1">
      <c r="A59" s="89" t="s">
        <v>108</v>
      </c>
      <c r="B59" s="90" t="s">
        <v>50</v>
      </c>
      <c r="C59" s="91">
        <v>56475.42699</v>
      </c>
      <c r="D59" s="89">
        <v>1E-4</v>
      </c>
      <c r="E59" s="23">
        <f t="shared" si="44"/>
        <v>12828.622484818909</v>
      </c>
      <c r="F59" s="23">
        <f t="shared" si="45"/>
        <v>12828.5</v>
      </c>
      <c r="G59" s="23">
        <f t="shared" si="46"/>
        <v>4.2493449996982235E-2</v>
      </c>
      <c r="H59" s="23"/>
      <c r="K59">
        <f t="shared" si="64"/>
        <v>4.2493449996982235E-2</v>
      </c>
      <c r="O59">
        <f t="shared" ca="1" si="42"/>
        <v>3.7096225934148325E-2</v>
      </c>
      <c r="P59" s="69"/>
      <c r="Q59" s="1">
        <f t="shared" si="47"/>
        <v>41456.92699</v>
      </c>
      <c r="R59" s="1" t="s">
        <v>111</v>
      </c>
      <c r="S59" s="67">
        <f t="shared" si="48"/>
        <v>1.8056932926460295E-3</v>
      </c>
      <c r="T59" s="149">
        <v>1</v>
      </c>
      <c r="U59" s="67">
        <f t="shared" si="49"/>
        <v>1.8056932926460295E-3</v>
      </c>
      <c r="AA59">
        <f t="shared" si="50"/>
        <v>12828.5</v>
      </c>
      <c r="AB59" s="67">
        <f t="shared" si="51"/>
        <v>4.1340337605789451E-2</v>
      </c>
      <c r="AC59" s="67">
        <f t="shared" si="52"/>
        <v>2.3866560228301147E-2</v>
      </c>
      <c r="AD59" s="67">
        <f t="shared" si="53"/>
        <v>4.2493449996982235E-2</v>
      </c>
      <c r="AE59" s="67">
        <f t="shared" si="54"/>
        <v>1.1531123911927843E-3</v>
      </c>
      <c r="AF59" s="67">
        <f t="shared" si="55"/>
        <v>1.3296681867223408E-6</v>
      </c>
      <c r="AG59">
        <f t="shared" si="56"/>
        <v>4.2493449996982235E-2</v>
      </c>
      <c r="AH59" s="149"/>
      <c r="AI59">
        <f t="shared" si="57"/>
        <v>1.8626889768681088E-2</v>
      </c>
      <c r="AJ59">
        <f t="shared" si="58"/>
        <v>1.0757363126279869</v>
      </c>
      <c r="AK59">
        <f t="shared" si="59"/>
        <v>0.90687462858773871</v>
      </c>
      <c r="AL59">
        <f t="shared" si="60"/>
        <v>-5.2756438915226696E-2</v>
      </c>
      <c r="AM59">
        <f t="shared" si="61"/>
        <v>-0.60842731277922413</v>
      </c>
      <c r="AN59">
        <f t="shared" si="62"/>
        <v>-0.31395915923840567</v>
      </c>
      <c r="AO59" s="67">
        <f t="shared" si="43"/>
        <v>24.575239199344079</v>
      </c>
      <c r="AP59" s="67">
        <f t="shared" si="43"/>
        <v>24.575239209902648</v>
      </c>
      <c r="AQ59" s="67">
        <f t="shared" si="43"/>
        <v>24.575239344709647</v>
      </c>
      <c r="AR59" s="67">
        <f t="shared" si="43"/>
        <v>24.575241065862752</v>
      </c>
      <c r="AS59" s="67">
        <f t="shared" si="43"/>
        <v>24.575263040583717</v>
      </c>
      <c r="AT59" s="67">
        <f t="shared" si="43"/>
        <v>24.575543575089451</v>
      </c>
      <c r="AU59" s="67">
        <f t="shared" si="43"/>
        <v>24.579120653667157</v>
      </c>
      <c r="AV59" s="67">
        <f t="shared" si="63"/>
        <v>24.624072017017085</v>
      </c>
      <c r="AX59">
        <v>18800</v>
      </c>
      <c r="AY59">
        <f t="shared" si="2"/>
        <v>2.9996905525857383E-2</v>
      </c>
      <c r="AZ59">
        <f t="shared" si="3"/>
        <v>3.1469336163620625E-2</v>
      </c>
      <c r="BA59" s="67">
        <f t="shared" si="4"/>
        <v>-1.4724306377632433E-3</v>
      </c>
      <c r="BB59">
        <f t="shared" si="5"/>
        <v>1.0006441690771248</v>
      </c>
      <c r="BC59">
        <f t="shared" si="6"/>
        <v>-0.16569137485436783</v>
      </c>
      <c r="BD59">
        <f t="shared" si="7"/>
        <v>1.5638171660031184</v>
      </c>
      <c r="BE59">
        <f t="shared" si="8"/>
        <v>0.99304508072773179</v>
      </c>
      <c r="BF59">
        <f t="shared" si="9"/>
        <v>26.60415918565689</v>
      </c>
      <c r="BG59">
        <f t="shared" si="10"/>
        <v>26.604159185656812</v>
      </c>
      <c r="BH59">
        <f t="shared" si="11"/>
        <v>26.604159185648207</v>
      </c>
      <c r="BI59">
        <f t="shared" si="12"/>
        <v>26.604159184708784</v>
      </c>
      <c r="BJ59">
        <f t="shared" si="13"/>
        <v>26.604159082123605</v>
      </c>
      <c r="BK59">
        <f t="shared" si="14"/>
        <v>26.604147880452874</v>
      </c>
      <c r="BL59">
        <f t="shared" si="15"/>
        <v>26.602932205504356</v>
      </c>
      <c r="BM59">
        <f t="shared" si="16"/>
        <v>26.512314909444299</v>
      </c>
    </row>
    <row r="60" spans="1:65" ht="12.95" customHeight="1">
      <c r="A60" s="80" t="s">
        <v>106</v>
      </c>
      <c r="B60" s="82"/>
      <c r="C60" s="83">
        <v>56569.618499999997</v>
      </c>
      <c r="D60" s="83">
        <v>2.9999999999999997E-4</v>
      </c>
      <c r="E60" s="23">
        <f t="shared" si="44"/>
        <v>13100.123858445668</v>
      </c>
      <c r="F60" s="23">
        <f t="shared" si="45"/>
        <v>13100</v>
      </c>
      <c r="G60" s="23">
        <f t="shared" si="46"/>
        <v>4.2969999994966201E-2</v>
      </c>
      <c r="H60" s="23"/>
      <c r="K60">
        <f t="shared" si="64"/>
        <v>4.2969999994966201E-2</v>
      </c>
      <c r="O60">
        <f t="shared" ca="1" si="42"/>
        <v>3.7606425690283427E-2</v>
      </c>
      <c r="P60" s="69"/>
      <c r="Q60" s="1">
        <f t="shared" si="47"/>
        <v>41551.118499999997</v>
      </c>
      <c r="R60" s="1" t="s">
        <v>111</v>
      </c>
      <c r="S60" s="67">
        <f t="shared" si="48"/>
        <v>1.8464208995673953E-3</v>
      </c>
      <c r="T60" s="149">
        <v>1</v>
      </c>
      <c r="U60" s="67">
        <f t="shared" si="49"/>
        <v>1.8464208995673953E-3</v>
      </c>
      <c r="AA60">
        <f t="shared" si="50"/>
        <v>13100</v>
      </c>
      <c r="AB60" s="67">
        <f t="shared" si="51"/>
        <v>4.2333878985960166E-2</v>
      </c>
      <c r="AC60" s="67">
        <f t="shared" si="52"/>
        <v>2.3720960886090457E-2</v>
      </c>
      <c r="AD60" s="67">
        <f t="shared" si="53"/>
        <v>4.2969999994966201E-2</v>
      </c>
      <c r="AE60" s="67">
        <f t="shared" si="54"/>
        <v>6.3612100900603541E-4</v>
      </c>
      <c r="AF60" s="67">
        <f t="shared" si="55"/>
        <v>4.0464993809885658E-7</v>
      </c>
      <c r="AG60">
        <f t="shared" si="56"/>
        <v>4.2969999994966201E-2</v>
      </c>
      <c r="AH60" s="149"/>
      <c r="AI60">
        <f t="shared" si="57"/>
        <v>1.9249039108875744E-2</v>
      </c>
      <c r="AJ60">
        <f t="shared" si="58"/>
        <v>1.0806743982884239</v>
      </c>
      <c r="AK60">
        <f t="shared" si="59"/>
        <v>0.94477655846171815</v>
      </c>
      <c r="AL60">
        <f t="shared" si="60"/>
        <v>-4.4842751457743323E-2</v>
      </c>
      <c r="AM60">
        <f t="shared" si="61"/>
        <v>-0.50732240779528681</v>
      </c>
      <c r="AN60">
        <f t="shared" si="62"/>
        <v>-0.25924550050758166</v>
      </c>
      <c r="AO60" s="67">
        <f t="shared" si="43"/>
        <v>24.668604776768202</v>
      </c>
      <c r="AP60" s="67">
        <f t="shared" si="43"/>
        <v>24.668604788882977</v>
      </c>
      <c r="AQ60" s="67">
        <f t="shared" si="43"/>
        <v>24.668604935666213</v>
      </c>
      <c r="AR60" s="67">
        <f t="shared" si="43"/>
        <v>24.668606714098168</v>
      </c>
      <c r="AS60" s="67">
        <f t="shared" si="43"/>
        <v>24.668628261530092</v>
      </c>
      <c r="AT60" s="67">
        <f t="shared" si="43"/>
        <v>24.668889311152316</v>
      </c>
      <c r="AU60" s="67">
        <f t="shared" si="43"/>
        <v>24.672049258550597</v>
      </c>
      <c r="AV60" s="67">
        <f t="shared" si="63"/>
        <v>24.709922799114381</v>
      </c>
      <c r="AX60">
        <v>19200</v>
      </c>
      <c r="AY60">
        <f t="shared" si="2"/>
        <v>2.8102595776488531E-2</v>
      </c>
      <c r="AZ60">
        <f t="shared" si="3"/>
        <v>3.2099823882381834E-2</v>
      </c>
      <c r="BA60" s="67">
        <f t="shared" si="4"/>
        <v>-3.9972281058933022E-3</v>
      </c>
      <c r="BB60">
        <f t="shared" si="5"/>
        <v>0.98896849742275439</v>
      </c>
      <c r="BC60">
        <f t="shared" si="6"/>
        <v>-0.28905821056104181</v>
      </c>
      <c r="BD60">
        <f t="shared" si="7"/>
        <v>1.6906010363745914</v>
      </c>
      <c r="BE60">
        <f t="shared" si="8"/>
        <v>1.1276009677246623</v>
      </c>
      <c r="BF60">
        <f t="shared" si="9"/>
        <v>26.731063282203916</v>
      </c>
      <c r="BG60">
        <f t="shared" si="10"/>
        <v>26.731063282203916</v>
      </c>
      <c r="BH60">
        <f t="shared" si="11"/>
        <v>26.731063282203912</v>
      </c>
      <c r="BI60">
        <f t="shared" si="12"/>
        <v>26.731063282206506</v>
      </c>
      <c r="BJ60">
        <f t="shared" si="13"/>
        <v>26.731063281184753</v>
      </c>
      <c r="BK60">
        <f t="shared" si="14"/>
        <v>26.731063683400873</v>
      </c>
      <c r="BL60">
        <f t="shared" si="15"/>
        <v>26.730904893399742</v>
      </c>
      <c r="BM60">
        <f t="shared" si="16"/>
        <v>26.638798566309557</v>
      </c>
    </row>
    <row r="61" spans="1:65" ht="12.95" customHeight="1">
      <c r="A61" s="89" t="s">
        <v>108</v>
      </c>
      <c r="B61" s="90" t="s">
        <v>50</v>
      </c>
      <c r="C61" s="91">
        <v>56727.643450000003</v>
      </c>
      <c r="D61" s="89">
        <v>1E-4</v>
      </c>
      <c r="E61" s="23">
        <f t="shared" si="44"/>
        <v>13555.621291200525</v>
      </c>
      <c r="F61" s="23">
        <f t="shared" si="45"/>
        <v>13555.5</v>
      </c>
      <c r="G61" s="23">
        <f t="shared" si="46"/>
        <v>4.2079350001586135E-2</v>
      </c>
      <c r="H61" s="23"/>
      <c r="K61">
        <f t="shared" si="64"/>
        <v>4.2079350001586135E-2</v>
      </c>
      <c r="O61">
        <f t="shared" ca="1" si="42"/>
        <v>3.8462396183541372E-2</v>
      </c>
      <c r="P61" s="69"/>
      <c r="Q61" s="1">
        <f t="shared" si="47"/>
        <v>41709.143450000003</v>
      </c>
      <c r="R61" s="1" t="s">
        <v>111</v>
      </c>
      <c r="S61" s="67">
        <f t="shared" si="48"/>
        <v>1.7706716965559871E-3</v>
      </c>
      <c r="T61" s="149">
        <v>1</v>
      </c>
      <c r="U61" s="67">
        <f t="shared" si="49"/>
        <v>1.7706716965559871E-3</v>
      </c>
      <c r="AA61">
        <f t="shared" si="50"/>
        <v>13555.5</v>
      </c>
      <c r="AB61" s="67">
        <f t="shared" si="51"/>
        <v>4.3630053142984987E-2</v>
      </c>
      <c r="AC61" s="67">
        <f t="shared" si="52"/>
        <v>2.2162941190610585E-2</v>
      </c>
      <c r="AD61" s="67">
        <f t="shared" si="53"/>
        <v>4.2079350001586135E-2</v>
      </c>
      <c r="AE61" s="67">
        <f t="shared" si="54"/>
        <v>-1.5507031413988515E-3</v>
      </c>
      <c r="AF61" s="67">
        <f t="shared" si="55"/>
        <v>2.4046802327442662E-6</v>
      </c>
      <c r="AG61">
        <f t="shared" si="56"/>
        <v>4.2079350001586135E-2</v>
      </c>
      <c r="AH61" s="149"/>
      <c r="AI61">
        <f t="shared" si="57"/>
        <v>1.9916408810975551E-2</v>
      </c>
      <c r="AJ61">
        <f t="shared" si="58"/>
        <v>1.0871428094461106</v>
      </c>
      <c r="AK61">
        <f t="shared" si="59"/>
        <v>0.98683945176250554</v>
      </c>
      <c r="AL61">
        <f t="shared" si="60"/>
        <v>-3.0419757713351977E-2</v>
      </c>
      <c r="AM61">
        <f t="shared" si="61"/>
        <v>-0.33585443079192234</v>
      </c>
      <c r="AN61">
        <f t="shared" si="62"/>
        <v>-0.16952371668132979</v>
      </c>
      <c r="AO61" s="67">
        <f t="shared" ref="AO61:AU69" si="65">$AV61+$AC$7*SIN(AP61)</f>
        <v>24.826094127760371</v>
      </c>
      <c r="AP61" s="67">
        <f t="shared" si="65"/>
        <v>24.826094139611719</v>
      </c>
      <c r="AQ61" s="67">
        <f t="shared" si="65"/>
        <v>24.826094274295333</v>
      </c>
      <c r="AR61" s="67">
        <f t="shared" si="65"/>
        <v>24.826095804894901</v>
      </c>
      <c r="AS61" s="67">
        <f t="shared" si="65"/>
        <v>24.826113199201426</v>
      </c>
      <c r="AT61" s="67">
        <f t="shared" si="65"/>
        <v>24.826310867883929</v>
      </c>
      <c r="AU61" s="67">
        <f t="shared" si="65"/>
        <v>24.828556306323122</v>
      </c>
      <c r="AV61" s="67">
        <f t="shared" si="63"/>
        <v>24.85395606336969</v>
      </c>
      <c r="AX61">
        <v>19600</v>
      </c>
      <c r="AY61">
        <f t="shared" si="2"/>
        <v>2.6305948057135903E-2</v>
      </c>
      <c r="AZ61">
        <f t="shared" si="3"/>
        <v>3.2735833176807692E-2</v>
      </c>
      <c r="BA61" s="67">
        <f t="shared" si="4"/>
        <v>-6.4298851196717896E-3</v>
      </c>
      <c r="BB61">
        <f t="shared" si="5"/>
        <v>0.97773019419077267</v>
      </c>
      <c r="BC61">
        <f t="shared" si="6"/>
        <v>-0.40512896557416861</v>
      </c>
      <c r="BD61">
        <f t="shared" si="7"/>
        <v>1.8144780170463575</v>
      </c>
      <c r="BE61">
        <f t="shared" si="8"/>
        <v>1.2790655711863341</v>
      </c>
      <c r="BF61">
        <f t="shared" si="9"/>
        <v>26.856504156960565</v>
      </c>
      <c r="BG61">
        <f t="shared" si="10"/>
        <v>26.85650415696006</v>
      </c>
      <c r="BH61">
        <f t="shared" si="11"/>
        <v>26.856504156995943</v>
      </c>
      <c r="BI61">
        <f t="shared" si="12"/>
        <v>26.856504154444647</v>
      </c>
      <c r="BJ61">
        <f t="shared" si="13"/>
        <v>26.856504335853522</v>
      </c>
      <c r="BK61">
        <f t="shared" si="14"/>
        <v>26.856491436309287</v>
      </c>
      <c r="BL61">
        <f t="shared" si="15"/>
        <v>26.857406017065124</v>
      </c>
      <c r="BM61">
        <f t="shared" si="16"/>
        <v>26.765282223174815</v>
      </c>
    </row>
    <row r="62" spans="1:65" ht="12.95" customHeight="1">
      <c r="A62" s="89" t="s">
        <v>108</v>
      </c>
      <c r="B62" s="90" t="s">
        <v>44</v>
      </c>
      <c r="C62" s="91">
        <v>56821.490559999998</v>
      </c>
      <c r="D62" s="89">
        <v>2.0000000000000001E-4</v>
      </c>
      <c r="E62" s="23">
        <f t="shared" si="44"/>
        <v>13826.129952500265</v>
      </c>
      <c r="F62" s="23">
        <f t="shared" si="45"/>
        <v>13826</v>
      </c>
      <c r="G62" s="23">
        <f t="shared" si="46"/>
        <v>4.5084199999109842E-2</v>
      </c>
      <c r="H62" s="23"/>
      <c r="K62">
        <f t="shared" si="64"/>
        <v>4.5084199999109842E-2</v>
      </c>
      <c r="O62">
        <f t="shared" ca="1" si="42"/>
        <v>3.8970716750887757E-2</v>
      </c>
      <c r="P62" s="69"/>
      <c r="Q62" s="1">
        <f t="shared" si="47"/>
        <v>41802.990559999998</v>
      </c>
      <c r="R62" s="1" t="s">
        <v>111</v>
      </c>
      <c r="S62" s="67">
        <f t="shared" si="48"/>
        <v>2.0325850895597359E-3</v>
      </c>
      <c r="T62" s="149">
        <v>1</v>
      </c>
      <c r="U62" s="67">
        <f t="shared" si="49"/>
        <v>2.0325850895597359E-3</v>
      </c>
      <c r="AA62">
        <f t="shared" si="50"/>
        <v>13826</v>
      </c>
      <c r="AB62" s="67">
        <f t="shared" si="51"/>
        <v>4.4170743208441568E-2</v>
      </c>
      <c r="AC62" s="67">
        <f t="shared" si="52"/>
        <v>2.5003907051089229E-2</v>
      </c>
      <c r="AD62" s="67">
        <f t="shared" si="53"/>
        <v>4.5084199999109842E-2</v>
      </c>
      <c r="AE62" s="67">
        <f t="shared" si="54"/>
        <v>9.134567906682739E-4</v>
      </c>
      <c r="AF62" s="67">
        <f t="shared" si="55"/>
        <v>8.3440330841798274E-7</v>
      </c>
      <c r="AG62">
        <f t="shared" si="56"/>
        <v>4.5084199999109842E-2</v>
      </c>
      <c r="AH62" s="149"/>
      <c r="AI62">
        <f t="shared" si="57"/>
        <v>2.0080292948020613E-2</v>
      </c>
      <c r="AJ62">
        <f t="shared" si="58"/>
        <v>1.0898014707351185</v>
      </c>
      <c r="AK62">
        <f t="shared" si="59"/>
        <v>0.99821526922234871</v>
      </c>
      <c r="AL62">
        <f t="shared" si="60"/>
        <v>-2.1329011962813664E-2</v>
      </c>
      <c r="AM62">
        <f t="shared" si="61"/>
        <v>-0.23319205635071377</v>
      </c>
      <c r="AN62">
        <f t="shared" si="62"/>
        <v>-0.11712727731883163</v>
      </c>
      <c r="AO62" s="67">
        <f t="shared" si="65"/>
        <v>24.920002716852117</v>
      </c>
      <c r="AP62" s="67">
        <f t="shared" si="65"/>
        <v>24.920002726434294</v>
      </c>
      <c r="AQ62" s="67">
        <f t="shared" si="65"/>
        <v>24.920002832644574</v>
      </c>
      <c r="AR62" s="67">
        <f t="shared" si="65"/>
        <v>24.920004009895148</v>
      </c>
      <c r="AS62" s="67">
        <f t="shared" si="65"/>
        <v>24.920017058695876</v>
      </c>
      <c r="AT62" s="67">
        <f t="shared" si="65"/>
        <v>24.920161690862496</v>
      </c>
      <c r="AU62" s="67">
        <f t="shared" si="65"/>
        <v>24.921764484005326</v>
      </c>
      <c r="AV62" s="67">
        <f t="shared" si="63"/>
        <v>24.939490636324823</v>
      </c>
      <c r="BA62" s="67"/>
    </row>
    <row r="63" spans="1:65" ht="12.95" customHeight="1">
      <c r="A63" s="153" t="s">
        <v>304</v>
      </c>
      <c r="B63" s="155" t="s">
        <v>44</v>
      </c>
      <c r="C63" s="157">
        <v>57204.494700000003</v>
      </c>
      <c r="D63" s="157">
        <v>2.0000000000000001E-4</v>
      </c>
      <c r="E63" s="23">
        <f t="shared" si="44"/>
        <v>14930.116395808593</v>
      </c>
      <c r="F63" s="23">
        <f t="shared" si="45"/>
        <v>14930</v>
      </c>
      <c r="G63" s="23">
        <f t="shared" si="46"/>
        <v>4.0381000006163958E-2</v>
      </c>
      <c r="H63" s="23"/>
      <c r="K63">
        <f t="shared" si="64"/>
        <v>4.0381000006163958E-2</v>
      </c>
      <c r="O63">
        <f t="shared" ca="1" si="42"/>
        <v>4.1045341173624926E-2</v>
      </c>
      <c r="P63" s="69"/>
      <c r="Q63" s="1">
        <f t="shared" si="47"/>
        <v>42185.994700000003</v>
      </c>
      <c r="R63" s="1" t="s">
        <v>111</v>
      </c>
      <c r="S63" s="67">
        <f t="shared" si="48"/>
        <v>1.6306251614978135E-3</v>
      </c>
      <c r="T63" s="149">
        <v>1</v>
      </c>
      <c r="U63" s="67">
        <f t="shared" si="49"/>
        <v>1.6306251614978135E-3</v>
      </c>
      <c r="AA63">
        <f t="shared" si="50"/>
        <v>14930</v>
      </c>
      <c r="AB63" s="67">
        <f t="shared" si="51"/>
        <v>4.4571350118038991E-2</v>
      </c>
      <c r="AC63" s="67">
        <f t="shared" si="52"/>
        <v>2.146415326554529E-2</v>
      </c>
      <c r="AD63" s="67">
        <f t="shared" si="53"/>
        <v>4.0381000006163958E-2</v>
      </c>
      <c r="AE63" s="67">
        <f t="shared" si="54"/>
        <v>-4.1903501118750325E-3</v>
      </c>
      <c r="AF63" s="67">
        <f t="shared" si="55"/>
        <v>1.7559034060091098E-5</v>
      </c>
      <c r="AG63">
        <f t="shared" si="56"/>
        <v>4.0381000006163958E-2</v>
      </c>
      <c r="AH63" s="149"/>
      <c r="AI63">
        <f t="shared" si="57"/>
        <v>1.8916846740618668E-2</v>
      </c>
      <c r="AJ63">
        <f t="shared" si="58"/>
        <v>1.0906706860502786</v>
      </c>
      <c r="AK63">
        <f t="shared" si="59"/>
        <v>0.93533444560974333</v>
      </c>
      <c r="AL63">
        <f t="shared" si="60"/>
        <v>1.726434443215347E-2</v>
      </c>
      <c r="AM63">
        <f t="shared" si="61"/>
        <v>0.18815485468355811</v>
      </c>
      <c r="AN63">
        <f t="shared" si="62"/>
        <v>9.43559594948363E-2</v>
      </c>
      <c r="AO63" s="67">
        <f t="shared" si="65"/>
        <v>25.30434706672218</v>
      </c>
      <c r="AP63" s="67">
        <f t="shared" si="65"/>
        <v>25.304347058603852</v>
      </c>
      <c r="AQ63" s="67">
        <f t="shared" si="65"/>
        <v>25.304346969336482</v>
      </c>
      <c r="AR63" s="67">
        <f t="shared" si="65"/>
        <v>25.304345987772056</v>
      </c>
      <c r="AS63" s="67">
        <f t="shared" si="65"/>
        <v>25.304335194715893</v>
      </c>
      <c r="AT63" s="67">
        <f t="shared" si="65"/>
        <v>25.304216518089373</v>
      </c>
      <c r="AU63" s="67">
        <f t="shared" si="65"/>
        <v>25.302911752347796</v>
      </c>
      <c r="AV63" s="67">
        <f t="shared" si="63"/>
        <v>25.288585529272932</v>
      </c>
      <c r="BA63" s="67"/>
    </row>
    <row r="64" spans="1:65" ht="12.95" customHeight="1">
      <c r="A64" s="153" t="s">
        <v>304</v>
      </c>
      <c r="B64" s="155" t="s">
        <v>44</v>
      </c>
      <c r="C64" s="157">
        <v>57204.494700000003</v>
      </c>
      <c r="D64" s="157">
        <v>2.0000000000000001E-4</v>
      </c>
      <c r="E64" s="23">
        <f t="shared" si="44"/>
        <v>14930.116395808593</v>
      </c>
      <c r="F64" s="23">
        <f t="shared" si="45"/>
        <v>14930</v>
      </c>
      <c r="G64" s="23">
        <f t="shared" si="46"/>
        <v>4.0381000006163958E-2</v>
      </c>
      <c r="H64" s="23"/>
      <c r="K64">
        <f t="shared" si="64"/>
        <v>4.0381000006163958E-2</v>
      </c>
      <c r="O64">
        <f t="shared" ca="1" si="42"/>
        <v>4.1045341173624926E-2</v>
      </c>
      <c r="P64" s="69"/>
      <c r="Q64" s="1">
        <f t="shared" si="47"/>
        <v>42185.994700000003</v>
      </c>
      <c r="R64" s="1" t="s">
        <v>111</v>
      </c>
      <c r="S64" s="67">
        <f t="shared" si="48"/>
        <v>1.6306251614978135E-3</v>
      </c>
      <c r="T64" s="149">
        <v>1</v>
      </c>
      <c r="U64" s="67">
        <f t="shared" si="49"/>
        <v>1.6306251614978135E-3</v>
      </c>
      <c r="AA64">
        <f t="shared" si="50"/>
        <v>14930</v>
      </c>
      <c r="AB64" s="67">
        <f t="shared" si="51"/>
        <v>4.4571350118038991E-2</v>
      </c>
      <c r="AC64" s="67">
        <f t="shared" si="52"/>
        <v>2.146415326554529E-2</v>
      </c>
      <c r="AD64" s="67">
        <f t="shared" si="53"/>
        <v>4.0381000006163958E-2</v>
      </c>
      <c r="AE64" s="67">
        <f t="shared" si="54"/>
        <v>-4.1903501118750325E-3</v>
      </c>
      <c r="AF64" s="67">
        <f t="shared" si="55"/>
        <v>1.7559034060091098E-5</v>
      </c>
      <c r="AG64">
        <f t="shared" si="56"/>
        <v>4.0381000006163958E-2</v>
      </c>
      <c r="AH64" s="149"/>
      <c r="AI64">
        <f t="shared" si="57"/>
        <v>1.8916846740618668E-2</v>
      </c>
      <c r="AJ64">
        <f t="shared" si="58"/>
        <v>1.0906706860502786</v>
      </c>
      <c r="AK64">
        <f t="shared" si="59"/>
        <v>0.93533444560974333</v>
      </c>
      <c r="AL64">
        <f t="shared" si="60"/>
        <v>1.726434443215347E-2</v>
      </c>
      <c r="AM64">
        <f t="shared" si="61"/>
        <v>0.18815485468355811</v>
      </c>
      <c r="AN64">
        <f t="shared" si="62"/>
        <v>9.43559594948363E-2</v>
      </c>
      <c r="AO64" s="67">
        <f t="shared" si="65"/>
        <v>25.30434706672218</v>
      </c>
      <c r="AP64" s="67">
        <f t="shared" si="65"/>
        <v>25.304347058603852</v>
      </c>
      <c r="AQ64" s="67">
        <f t="shared" si="65"/>
        <v>25.304346969336482</v>
      </c>
      <c r="AR64" s="67">
        <f t="shared" si="65"/>
        <v>25.304345987772056</v>
      </c>
      <c r="AS64" s="67">
        <f t="shared" si="65"/>
        <v>25.304335194715893</v>
      </c>
      <c r="AT64" s="67">
        <f t="shared" si="65"/>
        <v>25.304216518089373</v>
      </c>
      <c r="AU64" s="67">
        <f t="shared" si="65"/>
        <v>25.302911752347796</v>
      </c>
      <c r="AV64" s="67">
        <f t="shared" si="63"/>
        <v>25.288585529272932</v>
      </c>
      <c r="BA64" s="67"/>
    </row>
    <row r="65" spans="1:53" ht="12.95" customHeight="1">
      <c r="A65" s="153" t="s">
        <v>304</v>
      </c>
      <c r="B65" s="155" t="s">
        <v>50</v>
      </c>
      <c r="C65" s="157">
        <v>57297.302389999997</v>
      </c>
      <c r="D65" s="157">
        <v>1E-4</v>
      </c>
      <c r="E65" s="23">
        <f t="shared" si="44"/>
        <v>15197.628991350653</v>
      </c>
      <c r="F65" s="23">
        <f t="shared" si="45"/>
        <v>15197.5</v>
      </c>
      <c r="G65" s="23">
        <f t="shared" si="46"/>
        <v>4.4750749999366235E-2</v>
      </c>
      <c r="H65" s="23"/>
      <c r="K65">
        <f t="shared" si="64"/>
        <v>4.4750749999366235E-2</v>
      </c>
      <c r="O65">
        <f t="shared" ca="1" si="42"/>
        <v>4.1548024174605167E-2</v>
      </c>
      <c r="P65" s="69"/>
      <c r="Q65" s="1">
        <f t="shared" si="47"/>
        <v>42278.802389999997</v>
      </c>
      <c r="R65" s="1" t="s">
        <v>111</v>
      </c>
      <c r="S65" s="67">
        <f t="shared" si="48"/>
        <v>2.0026296255057771E-3</v>
      </c>
      <c r="T65" s="149">
        <v>1</v>
      </c>
      <c r="U65" s="67">
        <f t="shared" si="49"/>
        <v>2.0026296255057771E-3</v>
      </c>
      <c r="AA65">
        <f t="shared" si="50"/>
        <v>15197.5</v>
      </c>
      <c r="AB65" s="67">
        <f t="shared" si="51"/>
        <v>4.4245277029966633E-2</v>
      </c>
      <c r="AC65" s="67">
        <f t="shared" si="52"/>
        <v>2.6545277972234237E-2</v>
      </c>
      <c r="AD65" s="67">
        <f t="shared" si="53"/>
        <v>4.4750749999366235E-2</v>
      </c>
      <c r="AE65" s="67">
        <f t="shared" si="54"/>
        <v>5.0547296939960212E-4</v>
      </c>
      <c r="AF65" s="67">
        <f t="shared" si="55"/>
        <v>2.5550292279365112E-7</v>
      </c>
      <c r="AG65">
        <f t="shared" si="56"/>
        <v>4.4750749999366235E-2</v>
      </c>
      <c r="AH65" s="149"/>
      <c r="AI65">
        <f t="shared" si="57"/>
        <v>1.8205472027131998E-2</v>
      </c>
      <c r="AJ65">
        <f t="shared" si="58"/>
        <v>1.0884487281162938</v>
      </c>
      <c r="AK65">
        <f t="shared" si="59"/>
        <v>0.89457375984066967</v>
      </c>
      <c r="AL65">
        <f t="shared" si="60"/>
        <v>2.6382823808496034E-2</v>
      </c>
      <c r="AM65">
        <f t="shared" si="61"/>
        <v>0.28988156752688499</v>
      </c>
      <c r="AN65">
        <f t="shared" si="62"/>
        <v>0.14596434960422289</v>
      </c>
      <c r="AO65" s="67">
        <f t="shared" si="65"/>
        <v>25.397306926479025</v>
      </c>
      <c r="AP65" s="67">
        <f t="shared" si="65"/>
        <v>25.397306915449221</v>
      </c>
      <c r="AQ65" s="67">
        <f t="shared" si="65"/>
        <v>25.397306791641554</v>
      </c>
      <c r="AR65" s="67">
        <f t="shared" si="65"/>
        <v>25.397305401921994</v>
      </c>
      <c r="AS65" s="67">
        <f t="shared" si="65"/>
        <v>25.397289802597399</v>
      </c>
      <c r="AT65" s="67">
        <f t="shared" si="65"/>
        <v>25.397114707815227</v>
      </c>
      <c r="AU65" s="67">
        <f t="shared" si="65"/>
        <v>25.395149922446247</v>
      </c>
      <c r="AV65" s="67">
        <f t="shared" si="63"/>
        <v>25.373171474801573</v>
      </c>
      <c r="BA65" s="67"/>
    </row>
    <row r="66" spans="1:53" ht="12.95" customHeight="1">
      <c r="A66" s="154" t="s">
        <v>0</v>
      </c>
      <c r="B66" s="156" t="s">
        <v>50</v>
      </c>
      <c r="C66" s="158">
        <v>57515.518799999998</v>
      </c>
      <c r="D66" s="158">
        <v>2.3E-3</v>
      </c>
      <c r="E66" s="23">
        <f t="shared" si="44"/>
        <v>15826.624694497386</v>
      </c>
      <c r="F66" s="23">
        <f t="shared" si="45"/>
        <v>15826.5</v>
      </c>
      <c r="G66" s="23">
        <f t="shared" si="46"/>
        <v>4.3260049998934846E-2</v>
      </c>
      <c r="H66" s="23"/>
      <c r="K66">
        <f t="shared" si="64"/>
        <v>4.3260049998934846E-2</v>
      </c>
      <c r="O66">
        <f t="shared" ca="1" si="42"/>
        <v>4.2730033922704518E-2</v>
      </c>
      <c r="P66" s="69"/>
      <c r="Q66" s="1">
        <f t="shared" si="47"/>
        <v>42497.018799999998</v>
      </c>
      <c r="R66" s="1" t="s">
        <v>305</v>
      </c>
      <c r="S66" s="67">
        <f t="shared" si="48"/>
        <v>1.8714319259103428E-3</v>
      </c>
      <c r="T66" s="149">
        <v>1</v>
      </c>
      <c r="U66" s="67">
        <f t="shared" si="49"/>
        <v>1.8714319259103428E-3</v>
      </c>
      <c r="AA66">
        <f t="shared" si="50"/>
        <v>15826.5</v>
      </c>
      <c r="AB66" s="67">
        <f t="shared" si="51"/>
        <v>4.2894966020139091E-2</v>
      </c>
      <c r="AC66" s="67">
        <f t="shared" si="52"/>
        <v>2.7320617969553714E-2</v>
      </c>
      <c r="AD66" s="67">
        <f t="shared" si="53"/>
        <v>4.3260049998934846E-2</v>
      </c>
      <c r="AE66" s="67">
        <f t="shared" si="54"/>
        <v>3.6508397879575494E-4</v>
      </c>
      <c r="AF66" s="67">
        <f t="shared" si="55"/>
        <v>1.3328631157333925E-7</v>
      </c>
      <c r="AG66">
        <f t="shared" si="56"/>
        <v>4.3260049998934846E-2</v>
      </c>
      <c r="AH66" s="149"/>
      <c r="AI66">
        <f t="shared" si="57"/>
        <v>1.5939432029381133E-2</v>
      </c>
      <c r="AJ66">
        <f t="shared" si="58"/>
        <v>1.0797841599579874</v>
      </c>
      <c r="AK66">
        <f t="shared" si="59"/>
        <v>0.76466702215858795</v>
      </c>
      <c r="AL66">
        <f t="shared" si="60"/>
        <v>4.6408175112780323E-2</v>
      </c>
      <c r="AM66">
        <f t="shared" si="61"/>
        <v>0.52683366366328166</v>
      </c>
      <c r="AN66">
        <f t="shared" si="62"/>
        <v>0.26968351687652686</v>
      </c>
      <c r="AO66" s="67">
        <f t="shared" si="65"/>
        <v>25.614862680104881</v>
      </c>
      <c r="AP66" s="67">
        <f t="shared" si="65"/>
        <v>25.614862668210808</v>
      </c>
      <c r="AQ66" s="67">
        <f t="shared" si="65"/>
        <v>25.614862522768703</v>
      </c>
      <c r="AR66" s="67">
        <f t="shared" si="65"/>
        <v>25.614860744286645</v>
      </c>
      <c r="AS66" s="67">
        <f t="shared" si="65"/>
        <v>25.614838996946443</v>
      </c>
      <c r="AT66" s="67">
        <f t="shared" si="65"/>
        <v>25.614573089726875</v>
      </c>
      <c r="AU66" s="67">
        <f t="shared" si="65"/>
        <v>25.611324790965401</v>
      </c>
      <c r="AV66" s="67">
        <f t="shared" si="63"/>
        <v>25.572067025222193</v>
      </c>
      <c r="BA66" s="67"/>
    </row>
    <row r="67" spans="1:53" ht="12.95" customHeight="1">
      <c r="A67" s="153" t="s">
        <v>304</v>
      </c>
      <c r="B67" s="155" t="s">
        <v>44</v>
      </c>
      <c r="C67" s="157">
        <v>57571.547689999999</v>
      </c>
      <c r="D67" s="157">
        <v>2.9999999999999997E-4</v>
      </c>
      <c r="E67" s="23">
        <f t="shared" si="44"/>
        <v>15988.124606727093</v>
      </c>
      <c r="F67" s="23">
        <f t="shared" si="45"/>
        <v>15988</v>
      </c>
      <c r="G67" s="23">
        <f t="shared" si="46"/>
        <v>4.3229599999904167E-2</v>
      </c>
      <c r="H67" s="23"/>
      <c r="K67">
        <f t="shared" si="64"/>
        <v>4.3229599999904167E-2</v>
      </c>
      <c r="O67">
        <f t="shared" ca="1" si="42"/>
        <v>4.3033522912081373E-2</v>
      </c>
      <c r="P67" s="69"/>
      <c r="Q67" s="1">
        <f t="shared" si="47"/>
        <v>42553.047689999999</v>
      </c>
      <c r="R67" s="1" t="s">
        <v>111</v>
      </c>
      <c r="S67" s="67">
        <f t="shared" si="48"/>
        <v>1.8687983161517143E-3</v>
      </c>
      <c r="T67" s="149">
        <v>1</v>
      </c>
      <c r="U67" s="67">
        <f t="shared" si="49"/>
        <v>1.8687983161517143E-3</v>
      </c>
      <c r="AA67">
        <f t="shared" si="50"/>
        <v>15988</v>
      </c>
      <c r="AB67" s="67">
        <f t="shared" si="51"/>
        <v>4.2428271362251233E-2</v>
      </c>
      <c r="AC67" s="67">
        <f t="shared" si="52"/>
        <v>2.7994185096225761E-2</v>
      </c>
      <c r="AD67" s="67">
        <f t="shared" si="53"/>
        <v>4.3229599999904167E-2</v>
      </c>
      <c r="AE67" s="67">
        <f t="shared" si="54"/>
        <v>8.0132863765293438E-4</v>
      </c>
      <c r="AF67" s="67">
        <f t="shared" si="55"/>
        <v>6.4212758552270781E-7</v>
      </c>
      <c r="AG67">
        <f t="shared" si="56"/>
        <v>4.3229599999904167E-2</v>
      </c>
      <c r="AH67" s="149"/>
      <c r="AI67">
        <f t="shared" si="57"/>
        <v>1.5235414903678404E-2</v>
      </c>
      <c r="AJ67">
        <f t="shared" si="58"/>
        <v>1.076850131719064</v>
      </c>
      <c r="AK67">
        <f t="shared" si="59"/>
        <v>0.72454568844794875</v>
      </c>
      <c r="AL67">
        <f t="shared" si="60"/>
        <v>5.1120330126699177E-2</v>
      </c>
      <c r="AM67">
        <f t="shared" si="61"/>
        <v>0.58698312620592863</v>
      </c>
      <c r="AN67">
        <f t="shared" si="62"/>
        <v>0.30221925556561791</v>
      </c>
      <c r="AO67" s="67">
        <f t="shared" si="65"/>
        <v>25.670404248919624</v>
      </c>
      <c r="AP67" s="67">
        <f t="shared" si="65"/>
        <v>25.670404237953832</v>
      </c>
      <c r="AQ67" s="67">
        <f t="shared" si="65"/>
        <v>25.670404099631206</v>
      </c>
      <c r="AR67" s="67">
        <f t="shared" si="65"/>
        <v>25.670402354829076</v>
      </c>
      <c r="AS67" s="67">
        <f t="shared" si="65"/>
        <v>25.670380346043988</v>
      </c>
      <c r="AT67" s="67">
        <f t="shared" si="65"/>
        <v>25.670102753898011</v>
      </c>
      <c r="AU67" s="67">
        <f t="shared" si="65"/>
        <v>25.666605469320725</v>
      </c>
      <c r="AV67" s="67">
        <f t="shared" si="63"/>
        <v>25.623134801681537</v>
      </c>
      <c r="BA67" s="67"/>
    </row>
    <row r="68" spans="1:53" ht="12.95" customHeight="1">
      <c r="A68" s="153" t="s">
        <v>304</v>
      </c>
      <c r="B68" s="155" t="s">
        <v>50</v>
      </c>
      <c r="C68" s="157">
        <v>57608.495130000003</v>
      </c>
      <c r="D68" s="157">
        <v>2.9999999999999997E-4</v>
      </c>
      <c r="E68" s="23">
        <f t="shared" si="44"/>
        <v>16094.623384716677</v>
      </c>
      <c r="F68" s="23">
        <f t="shared" si="45"/>
        <v>16094.5</v>
      </c>
      <c r="G68" s="23">
        <f t="shared" si="46"/>
        <v>4.2805650002264883E-2</v>
      </c>
      <c r="H68" s="23"/>
      <c r="K68">
        <f t="shared" si="64"/>
        <v>4.2805650002264883E-2</v>
      </c>
      <c r="O68">
        <f t="shared" ca="1" si="42"/>
        <v>4.3233656518079117E-2</v>
      </c>
      <c r="P68" s="69"/>
      <c r="Q68" s="1">
        <f t="shared" si="47"/>
        <v>42589.995130000003</v>
      </c>
      <c r="R68" s="1" t="s">
        <v>111</v>
      </c>
      <c r="S68" s="67">
        <f t="shared" si="48"/>
        <v>1.8323236721163997E-3</v>
      </c>
      <c r="T68" s="149">
        <v>1</v>
      </c>
      <c r="U68" s="67">
        <f t="shared" si="49"/>
        <v>1.8323236721163997E-3</v>
      </c>
      <c r="AA68">
        <f t="shared" si="50"/>
        <v>16094.5</v>
      </c>
      <c r="AB68" s="67">
        <f t="shared" si="51"/>
        <v>4.2096323515945833E-2</v>
      </c>
      <c r="AC68" s="67">
        <f t="shared" si="52"/>
        <v>2.8059176009682295E-2</v>
      </c>
      <c r="AD68" s="67">
        <f t="shared" si="53"/>
        <v>4.2805650002264883E-2</v>
      </c>
      <c r="AE68" s="67">
        <f t="shared" si="54"/>
        <v>7.0932648631905071E-4</v>
      </c>
      <c r="AF68" s="67">
        <f t="shared" si="55"/>
        <v>5.0314406419373048E-7</v>
      </c>
      <c r="AG68">
        <f t="shared" si="56"/>
        <v>4.2805650002264883E-2</v>
      </c>
      <c r="AH68" s="149"/>
      <c r="AI68">
        <f t="shared" si="57"/>
        <v>1.474647399258259E-2</v>
      </c>
      <c r="AJ68">
        <f t="shared" si="58"/>
        <v>1.074772540005738</v>
      </c>
      <c r="AK68">
        <f t="shared" si="59"/>
        <v>0.69677747845074112</v>
      </c>
      <c r="AL68">
        <f t="shared" si="60"/>
        <v>5.4113752028394038E-2</v>
      </c>
      <c r="AM68">
        <f t="shared" si="61"/>
        <v>0.62646314649538282</v>
      </c>
      <c r="AN68">
        <f t="shared" si="62"/>
        <v>0.32389437382366471</v>
      </c>
      <c r="AO68" s="67">
        <f t="shared" si="65"/>
        <v>25.706945175672168</v>
      </c>
      <c r="AP68" s="67">
        <f t="shared" si="65"/>
        <v>25.706945165481109</v>
      </c>
      <c r="AQ68" s="67">
        <f t="shared" si="65"/>
        <v>25.70694503397867</v>
      </c>
      <c r="AR68" s="67">
        <f t="shared" si="65"/>
        <v>25.7069433371109</v>
      </c>
      <c r="AS68" s="67">
        <f t="shared" si="65"/>
        <v>25.706921441408866</v>
      </c>
      <c r="AT68" s="67">
        <f t="shared" si="65"/>
        <v>25.706638935850766</v>
      </c>
      <c r="AU68" s="67">
        <f t="shared" si="65"/>
        <v>25.702998564644446</v>
      </c>
      <c r="AV68" s="67">
        <f t="shared" si="63"/>
        <v>25.656811075321915</v>
      </c>
      <c r="BA68" s="67"/>
    </row>
    <row r="69" spans="1:53" ht="12.95" customHeight="1">
      <c r="A69" s="43" t="s">
        <v>253</v>
      </c>
      <c r="B69" s="2"/>
      <c r="C69" s="93">
        <v>57826.883600000001</v>
      </c>
      <c r="D69" s="93">
        <v>2.9999999999999997E-4</v>
      </c>
      <c r="E69" s="23">
        <f t="shared" si="44"/>
        <v>16724.115040485311</v>
      </c>
      <c r="F69" s="23">
        <f t="shared" si="45"/>
        <v>16724</v>
      </c>
      <c r="G69" s="23">
        <f t="shared" si="46"/>
        <v>3.9910799998324364E-2</v>
      </c>
      <c r="H69" s="23"/>
      <c r="K69">
        <f t="shared" si="64"/>
        <v>3.9910799998324364E-2</v>
      </c>
      <c r="O69">
        <f t="shared" ca="1" si="42"/>
        <v>4.4416605860572826E-2</v>
      </c>
      <c r="P69" s="69"/>
      <c r="Q69" s="1">
        <f t="shared" si="47"/>
        <v>42808.383600000001</v>
      </c>
      <c r="R69" s="162" t="s">
        <v>111</v>
      </c>
      <c r="S69" s="67">
        <f t="shared" si="48"/>
        <v>1.5928719565062482E-3</v>
      </c>
      <c r="T69" s="149">
        <v>1</v>
      </c>
      <c r="U69" s="67">
        <f t="shared" si="49"/>
        <v>1.5928719565062482E-3</v>
      </c>
      <c r="AA69">
        <f t="shared" si="50"/>
        <v>16724</v>
      </c>
      <c r="AB69" s="67">
        <f t="shared" si="51"/>
        <v>3.9789899132024811E-2</v>
      </c>
      <c r="AC69" s="67">
        <f t="shared" si="52"/>
        <v>2.8406699115529392E-2</v>
      </c>
      <c r="AD69" s="67">
        <f t="shared" si="53"/>
        <v>3.9910799998324364E-2</v>
      </c>
      <c r="AE69" s="67">
        <f t="shared" si="54"/>
        <v>1.209008662995531E-4</v>
      </c>
      <c r="AF69" s="67">
        <f t="shared" si="55"/>
        <v>1.4617019471982414E-8</v>
      </c>
      <c r="AG69">
        <f t="shared" si="56"/>
        <v>3.9910799998324364E-2</v>
      </c>
      <c r="AH69" s="149"/>
      <c r="AI69">
        <f t="shared" si="57"/>
        <v>1.1504100882794972E-2</v>
      </c>
      <c r="AJ69">
        <f t="shared" si="58"/>
        <v>1.0604714062108582</v>
      </c>
      <c r="AK69">
        <f t="shared" si="59"/>
        <v>0.51496016486411023</v>
      </c>
      <c r="AL69">
        <f t="shared" si="60"/>
        <v>6.9731197669203826E-2</v>
      </c>
      <c r="AM69">
        <f t="shared" si="61"/>
        <v>0.85639695256235793</v>
      </c>
      <c r="AN69">
        <f t="shared" si="62"/>
        <v>0.45644237711726748</v>
      </c>
      <c r="AO69" s="67">
        <f t="shared" si="65"/>
        <v>25.921338946329801</v>
      </c>
      <c r="AP69" s="67">
        <f t="shared" si="65"/>
        <v>25.921338941528035</v>
      </c>
      <c r="AQ69" s="67">
        <f t="shared" si="65"/>
        <v>25.921338867718958</v>
      </c>
      <c r="AR69" s="67">
        <f t="shared" si="65"/>
        <v>25.921337733182938</v>
      </c>
      <c r="AS69" s="67">
        <f t="shared" si="65"/>
        <v>25.921320294135644</v>
      </c>
      <c r="AT69" s="67">
        <f t="shared" si="65"/>
        <v>25.921052275588437</v>
      </c>
      <c r="AU69" s="67">
        <f t="shared" si="65"/>
        <v>25.91694217142043</v>
      </c>
      <c r="AV69" s="67">
        <f t="shared" si="63"/>
        <v>25.855864730313613</v>
      </c>
      <c r="BA69" s="67"/>
    </row>
    <row r="70" spans="1:53" ht="12.95" customHeight="1">
      <c r="A70" s="159" t="s">
        <v>307</v>
      </c>
      <c r="B70" s="160" t="s">
        <v>44</v>
      </c>
      <c r="C70" s="163">
        <v>59635.609600000003</v>
      </c>
      <c r="D70" s="164">
        <v>2.9999999999999997E-4</v>
      </c>
      <c r="E70" s="23">
        <f t="shared" ref="E70" si="66">+(C70-C$7)/C$8</f>
        <v>21937.659164732318</v>
      </c>
      <c r="F70" s="23">
        <f t="shared" ref="F70" si="67">ROUND(2*E70,0)/2</f>
        <v>21937.5</v>
      </c>
      <c r="G70" s="23">
        <f t="shared" ref="G70" si="68">C70-($C$7+$C$8*$F70)</f>
        <v>5.5218749999767169E-2</v>
      </c>
      <c r="H70" s="23"/>
      <c r="K70">
        <f t="shared" ref="K70" si="69">+G70</f>
        <v>5.5218749999767169E-2</v>
      </c>
      <c r="O70">
        <f t="shared" ref="O70" ca="1" si="70">+C$11+C$12*$F70</f>
        <v>5.4213756610518686E-2</v>
      </c>
      <c r="P70" s="69"/>
      <c r="Q70" s="1">
        <f t="shared" ref="Q70" si="71">+C70-15018.5</f>
        <v>44617.109600000003</v>
      </c>
      <c r="R70" s="162" t="s">
        <v>111</v>
      </c>
      <c r="S70" s="67">
        <f t="shared" ref="S70" si="72">+(P70-G70)^2</f>
        <v>3.0491103515367869E-3</v>
      </c>
      <c r="T70" s="149">
        <v>1</v>
      </c>
      <c r="U70" s="67">
        <f t="shared" ref="U70" si="73">+T70*S70</f>
        <v>3.0491103515367869E-3</v>
      </c>
      <c r="AB70" s="67"/>
      <c r="AC70" s="67"/>
      <c r="AD70" s="67"/>
      <c r="AE70" s="67"/>
      <c r="AF70" s="67"/>
      <c r="AH70" s="149"/>
      <c r="AO70" s="67"/>
      <c r="AP70" s="67"/>
      <c r="AQ70" s="67"/>
      <c r="AR70" s="67"/>
      <c r="AS70" s="67"/>
      <c r="AT70" s="67"/>
      <c r="AU70" s="67"/>
      <c r="AV70" s="67"/>
      <c r="BA70" s="67"/>
    </row>
    <row r="71" spans="1:53" ht="12.95" customHeight="1">
      <c r="C71" s="93"/>
      <c r="D71" s="93"/>
      <c r="AB71" s="67"/>
      <c r="AC71" s="67"/>
      <c r="AD71" s="67"/>
      <c r="AE71" s="67"/>
      <c r="AF71" s="67"/>
      <c r="AH71" s="149"/>
      <c r="AO71" s="67"/>
      <c r="AP71" s="67"/>
      <c r="AQ71" s="67"/>
      <c r="AR71" s="67"/>
      <c r="AS71" s="67"/>
      <c r="AT71" s="67"/>
      <c r="AU71" s="67"/>
      <c r="AV71" s="67"/>
      <c r="BA71" s="67"/>
    </row>
    <row r="72" spans="1:53" ht="12.95" customHeight="1">
      <c r="C72" s="93"/>
      <c r="D72" s="93"/>
      <c r="AB72" s="67"/>
      <c r="AC72" s="67"/>
      <c r="AD72" s="67"/>
      <c r="AE72" s="67"/>
      <c r="AF72" s="67"/>
      <c r="AH72" s="149"/>
      <c r="AO72" s="67"/>
      <c r="AP72" s="67"/>
      <c r="AQ72" s="67"/>
      <c r="AR72" s="67"/>
      <c r="AS72" s="67"/>
      <c r="AT72" s="67"/>
      <c r="AU72" s="67"/>
      <c r="AV72" s="67"/>
      <c r="BA72" s="67"/>
    </row>
    <row r="73" spans="1:53" ht="12.95" customHeight="1">
      <c r="C73" s="93"/>
      <c r="D73" s="93"/>
      <c r="AB73" s="67"/>
      <c r="AC73" s="67"/>
      <c r="AD73" s="67"/>
      <c r="AE73" s="67"/>
      <c r="AF73" s="67"/>
      <c r="AH73" s="149"/>
      <c r="AO73" s="67"/>
      <c r="AP73" s="67"/>
      <c r="AQ73" s="67"/>
      <c r="AR73" s="67"/>
      <c r="AS73" s="67"/>
      <c r="AT73" s="67"/>
      <c r="AU73" s="67"/>
      <c r="AV73" s="67"/>
      <c r="BA73" s="67"/>
    </row>
    <row r="74" spans="1:53" ht="12.95" customHeight="1">
      <c r="C74" s="93"/>
      <c r="D74" s="93"/>
      <c r="AB74" s="67"/>
      <c r="AC74" s="67"/>
      <c r="AD74" s="67"/>
      <c r="AE74" s="67"/>
      <c r="AF74" s="67"/>
      <c r="AH74" s="149"/>
      <c r="AO74" s="67"/>
      <c r="AP74" s="67"/>
      <c r="AQ74" s="67"/>
      <c r="AR74" s="67"/>
      <c r="AS74" s="67"/>
      <c r="AT74" s="67"/>
      <c r="AU74" s="67"/>
      <c r="AV74" s="67"/>
      <c r="BA74" s="67"/>
    </row>
    <row r="75" spans="1:53" ht="12.95" customHeight="1">
      <c r="C75" s="93"/>
      <c r="D75" s="93"/>
      <c r="AB75" s="67"/>
      <c r="AC75" s="67"/>
      <c r="AD75" s="67"/>
      <c r="AE75" s="67"/>
      <c r="AF75" s="67"/>
      <c r="AH75" s="149"/>
      <c r="AO75" s="67"/>
      <c r="AP75" s="67"/>
      <c r="AQ75" s="67"/>
      <c r="AR75" s="67"/>
      <c r="AS75" s="67"/>
      <c r="AT75" s="67"/>
      <c r="AU75" s="67"/>
      <c r="AV75" s="67"/>
      <c r="BA75" s="67"/>
    </row>
    <row r="76" spans="1:53" ht="12.95" customHeight="1">
      <c r="C76" s="93"/>
      <c r="D76" s="93"/>
      <c r="AB76" s="67"/>
      <c r="AC76" s="67"/>
      <c r="AD76" s="67"/>
      <c r="AE76" s="67"/>
      <c r="AF76" s="67"/>
      <c r="AH76" s="149"/>
      <c r="AO76" s="67"/>
      <c r="AP76" s="67"/>
      <c r="AQ76" s="67"/>
      <c r="AR76" s="67"/>
      <c r="AS76" s="67"/>
      <c r="AT76" s="67"/>
      <c r="AU76" s="67"/>
      <c r="AV76" s="67"/>
      <c r="BA76" s="67"/>
    </row>
    <row r="77" spans="1:53" ht="12.95" customHeight="1">
      <c r="C77" s="93"/>
      <c r="D77" s="93"/>
      <c r="AB77" s="67"/>
      <c r="AC77" s="67"/>
      <c r="AD77" s="67"/>
      <c r="AE77" s="67"/>
      <c r="AF77" s="67"/>
      <c r="AH77" s="149"/>
      <c r="AO77" s="67"/>
      <c r="AP77" s="67"/>
      <c r="AQ77" s="67"/>
      <c r="AR77" s="67"/>
      <c r="AS77" s="67"/>
      <c r="AT77" s="67"/>
      <c r="AU77" s="67"/>
      <c r="AV77" s="67"/>
      <c r="BA77" s="67"/>
    </row>
    <row r="78" spans="1:53" ht="12.95" customHeight="1">
      <c r="C78" s="93"/>
      <c r="D78" s="93"/>
      <c r="AB78" s="67"/>
      <c r="AC78" s="67"/>
      <c r="AD78" s="67"/>
      <c r="AE78" s="67"/>
      <c r="AF78" s="67"/>
      <c r="AH78" s="149"/>
      <c r="AO78" s="67"/>
      <c r="AP78" s="67"/>
      <c r="AQ78" s="67"/>
      <c r="AR78" s="67"/>
      <c r="AS78" s="67"/>
      <c r="AT78" s="67"/>
      <c r="AU78" s="67"/>
      <c r="AV78" s="67"/>
      <c r="BA78" s="67"/>
    </row>
    <row r="79" spans="1:53" ht="12.95" customHeight="1">
      <c r="C79" s="93"/>
      <c r="D79" s="93"/>
      <c r="AB79" s="67"/>
      <c r="AC79" s="67"/>
      <c r="AD79" s="67"/>
      <c r="AE79" s="67"/>
      <c r="AF79" s="67"/>
      <c r="AH79" s="149"/>
      <c r="AO79" s="67"/>
      <c r="AP79" s="67"/>
      <c r="AQ79" s="67"/>
      <c r="AR79" s="67"/>
      <c r="AS79" s="67"/>
      <c r="AT79" s="67"/>
      <c r="AU79" s="67"/>
      <c r="AV79" s="67"/>
      <c r="BA79" s="67"/>
    </row>
    <row r="80" spans="1:53" ht="12.95" customHeight="1">
      <c r="C80" s="93"/>
      <c r="D80" s="93"/>
      <c r="AB80" s="67"/>
      <c r="AC80" s="67"/>
      <c r="AD80" s="67"/>
      <c r="AE80" s="67"/>
      <c r="AF80" s="67"/>
      <c r="AH80" s="149"/>
      <c r="AO80" s="67"/>
      <c r="AP80" s="67"/>
      <c r="AQ80" s="67"/>
      <c r="AR80" s="67"/>
      <c r="AS80" s="67"/>
      <c r="AT80" s="67"/>
      <c r="AU80" s="67"/>
      <c r="AV80" s="67"/>
      <c r="BA80" s="67"/>
    </row>
    <row r="81" spans="3:53" ht="12.95" customHeight="1">
      <c r="C81" s="93"/>
      <c r="D81" s="93"/>
      <c r="AB81" s="67"/>
      <c r="AC81" s="67"/>
      <c r="AD81" s="67"/>
      <c r="AE81" s="67"/>
      <c r="AF81" s="67"/>
      <c r="AH81" s="149"/>
      <c r="AO81" s="67"/>
      <c r="AP81" s="67"/>
      <c r="AQ81" s="67"/>
      <c r="AR81" s="67"/>
      <c r="AS81" s="67"/>
      <c r="AT81" s="67"/>
      <c r="AU81" s="67"/>
      <c r="AV81" s="67"/>
      <c r="BA81" s="67"/>
    </row>
    <row r="82" spans="3:53" ht="12.95" customHeight="1">
      <c r="C82" s="93"/>
      <c r="D82" s="93"/>
      <c r="AB82" s="67"/>
      <c r="AC82" s="67"/>
      <c r="AD82" s="67"/>
      <c r="AE82" s="67"/>
      <c r="AF82" s="67"/>
      <c r="AH82" s="149"/>
      <c r="AO82" s="67"/>
      <c r="AP82" s="67"/>
      <c r="AQ82" s="67"/>
      <c r="AR82" s="67"/>
      <c r="AS82" s="67"/>
      <c r="AT82" s="67"/>
      <c r="AU82" s="67"/>
      <c r="AV82" s="67"/>
      <c r="BA82" s="67"/>
    </row>
    <row r="83" spans="3:53" ht="12.95" customHeight="1">
      <c r="C83" s="93"/>
      <c r="D83" s="93"/>
      <c r="AB83" s="67"/>
      <c r="AC83" s="67"/>
      <c r="AD83" s="67"/>
      <c r="AE83" s="67"/>
      <c r="AF83" s="67"/>
      <c r="AH83" s="149"/>
      <c r="AO83" s="67"/>
      <c r="AP83" s="67"/>
      <c r="AQ83" s="67"/>
      <c r="AR83" s="67"/>
      <c r="AS83" s="67"/>
      <c r="AT83" s="67"/>
      <c r="AU83" s="67"/>
      <c r="AV83" s="67"/>
      <c r="BA83" s="67"/>
    </row>
    <row r="84" spans="3:53" ht="12.95" customHeight="1">
      <c r="C84" s="93"/>
      <c r="D84" s="93"/>
      <c r="AB84" s="67"/>
      <c r="AC84" s="67"/>
      <c r="AD84" s="67"/>
      <c r="AE84" s="67"/>
      <c r="AF84" s="67"/>
      <c r="AH84" s="149"/>
      <c r="AO84" s="67"/>
      <c r="AP84" s="67"/>
      <c r="AQ84" s="67"/>
      <c r="AR84" s="67"/>
      <c r="AS84" s="67"/>
      <c r="AT84" s="67"/>
      <c r="AU84" s="67"/>
      <c r="AV84" s="67"/>
      <c r="BA84" s="67"/>
    </row>
    <row r="85" spans="3:53" ht="12.95" customHeight="1">
      <c r="C85" s="93"/>
      <c r="D85" s="93"/>
      <c r="AB85" s="67"/>
      <c r="AC85" s="67"/>
      <c r="AD85" s="67"/>
      <c r="AE85" s="67"/>
      <c r="AF85" s="67"/>
      <c r="AH85" s="149"/>
      <c r="AO85" s="67"/>
      <c r="AP85" s="67"/>
      <c r="AQ85" s="67"/>
      <c r="AR85" s="67"/>
      <c r="AS85" s="67"/>
      <c r="AT85" s="67"/>
      <c r="AU85" s="67"/>
      <c r="AV85" s="67"/>
      <c r="BA85" s="67"/>
    </row>
    <row r="86" spans="3:53" ht="12.95" customHeight="1">
      <c r="C86" s="93"/>
      <c r="D86" s="93"/>
      <c r="AB86" s="67"/>
      <c r="AC86" s="67"/>
      <c r="AD86" s="67"/>
      <c r="AE86" s="67"/>
      <c r="AF86" s="67"/>
      <c r="AH86" s="149"/>
      <c r="AO86" s="67"/>
      <c r="AP86" s="67"/>
      <c r="AQ86" s="67"/>
      <c r="AR86" s="67"/>
      <c r="AS86" s="67"/>
      <c r="AT86" s="67"/>
      <c r="AU86" s="67"/>
      <c r="AV86" s="67"/>
      <c r="BA86" s="67"/>
    </row>
    <row r="87" spans="3:53" ht="12.95" customHeight="1">
      <c r="C87" s="93"/>
      <c r="D87" s="93"/>
      <c r="AB87" s="67"/>
      <c r="AC87" s="67"/>
      <c r="AD87" s="67"/>
      <c r="AE87" s="67"/>
      <c r="AF87" s="67"/>
      <c r="AH87" s="149"/>
      <c r="AO87" s="67"/>
      <c r="AP87" s="67"/>
      <c r="AQ87" s="67"/>
      <c r="AR87" s="67"/>
      <c r="AS87" s="67"/>
      <c r="AT87" s="67"/>
      <c r="AU87" s="67"/>
      <c r="AV87" s="67"/>
      <c r="BA87" s="67"/>
    </row>
    <row r="88" spans="3:53" ht="12.95" customHeight="1">
      <c r="C88" s="93"/>
      <c r="D88" s="93"/>
      <c r="AB88" s="67"/>
      <c r="AC88" s="67"/>
      <c r="AD88" s="67"/>
      <c r="AE88" s="67"/>
      <c r="AF88" s="67"/>
      <c r="AH88" s="149"/>
      <c r="AO88" s="67"/>
      <c r="AP88" s="67"/>
      <c r="AQ88" s="67"/>
      <c r="AR88" s="67"/>
      <c r="AS88" s="67"/>
      <c r="AT88" s="67"/>
      <c r="AU88" s="67"/>
      <c r="AV88" s="67"/>
      <c r="BA88" s="67"/>
    </row>
    <row r="89" spans="3:53" ht="12.95" customHeight="1">
      <c r="C89" s="93"/>
      <c r="D89" s="93"/>
      <c r="AB89" s="67"/>
      <c r="AC89" s="67"/>
      <c r="AD89" s="67"/>
      <c r="AE89" s="67"/>
      <c r="AF89" s="67"/>
      <c r="AH89" s="149"/>
      <c r="AO89" s="67"/>
      <c r="AP89" s="67"/>
      <c r="AQ89" s="67"/>
      <c r="AR89" s="67"/>
      <c r="AS89" s="67"/>
      <c r="AT89" s="67"/>
      <c r="AU89" s="67"/>
      <c r="AV89" s="67"/>
      <c r="BA89" s="67"/>
    </row>
    <row r="90" spans="3:53" ht="12.95" customHeight="1">
      <c r="C90" s="93"/>
      <c r="D90" s="93"/>
      <c r="AB90" s="67"/>
      <c r="AC90" s="67"/>
      <c r="AD90" s="67"/>
      <c r="AE90" s="67"/>
      <c r="AF90" s="67"/>
      <c r="AH90" s="149"/>
      <c r="AO90" s="67"/>
      <c r="AP90" s="67"/>
      <c r="AQ90" s="67"/>
      <c r="AR90" s="67"/>
      <c r="AS90" s="67"/>
      <c r="AT90" s="67"/>
      <c r="AU90" s="67"/>
      <c r="AV90" s="67"/>
      <c r="BA90" s="67"/>
    </row>
    <row r="91" spans="3:53" ht="12.95" customHeight="1">
      <c r="C91" s="93"/>
      <c r="D91" s="93"/>
      <c r="AB91" s="67"/>
      <c r="AC91" s="67"/>
      <c r="AD91" s="67"/>
      <c r="AE91" s="67"/>
      <c r="AF91" s="67"/>
      <c r="AH91" s="149"/>
      <c r="AO91" s="67"/>
      <c r="AP91" s="67"/>
      <c r="AQ91" s="67"/>
      <c r="AR91" s="67"/>
      <c r="AS91" s="67"/>
      <c r="AT91" s="67"/>
      <c r="AU91" s="67"/>
      <c r="AV91" s="67"/>
      <c r="BA91" s="67"/>
    </row>
    <row r="92" spans="3:53" ht="12.95" customHeight="1">
      <c r="C92" s="93"/>
      <c r="D92" s="93"/>
      <c r="AB92" s="67"/>
      <c r="AC92" s="67"/>
      <c r="AD92" s="67"/>
      <c r="AE92" s="67"/>
      <c r="AF92" s="67"/>
      <c r="AH92" s="149"/>
      <c r="AO92" s="67"/>
      <c r="AP92" s="67"/>
      <c r="AQ92" s="67"/>
      <c r="AR92" s="67"/>
      <c r="AS92" s="67"/>
      <c r="AT92" s="67"/>
      <c r="AU92" s="67"/>
      <c r="AV92" s="67"/>
      <c r="BA92" s="67"/>
    </row>
    <row r="93" spans="3:53" ht="12.95" customHeight="1">
      <c r="C93" s="93"/>
      <c r="D93" s="93"/>
      <c r="AB93" s="67"/>
      <c r="AC93" s="67"/>
      <c r="AD93" s="67"/>
      <c r="AE93" s="67"/>
      <c r="AF93" s="67"/>
      <c r="AH93" s="149"/>
      <c r="AO93" s="67"/>
      <c r="AP93" s="67"/>
      <c r="AQ93" s="67"/>
      <c r="AR93" s="67"/>
      <c r="AS93" s="67"/>
      <c r="AT93" s="67"/>
      <c r="AU93" s="67"/>
      <c r="AV93" s="67"/>
      <c r="BA93" s="67"/>
    </row>
    <row r="94" spans="3:53" ht="12.95" customHeight="1">
      <c r="C94" s="93"/>
      <c r="D94" s="93"/>
      <c r="AB94" s="67"/>
      <c r="AC94" s="67"/>
      <c r="AD94" s="67"/>
      <c r="AE94" s="67"/>
      <c r="AF94" s="67"/>
      <c r="AH94" s="149"/>
      <c r="AO94" s="67"/>
      <c r="AP94" s="67"/>
      <c r="AQ94" s="67"/>
      <c r="AR94" s="67"/>
      <c r="AS94" s="67"/>
      <c r="AT94" s="67"/>
      <c r="AU94" s="67"/>
      <c r="AV94" s="67"/>
      <c r="BA94" s="67"/>
    </row>
    <row r="95" spans="3:53" ht="12.95" customHeight="1">
      <c r="C95" s="93"/>
      <c r="D95" s="93"/>
      <c r="AB95" s="67"/>
      <c r="AC95" s="67"/>
      <c r="AD95" s="67"/>
      <c r="AE95" s="67"/>
      <c r="AF95" s="67"/>
      <c r="AH95" s="149"/>
      <c r="AO95" s="67"/>
      <c r="AP95" s="67"/>
      <c r="AQ95" s="67"/>
      <c r="AR95" s="67"/>
      <c r="AS95" s="67"/>
      <c r="AT95" s="67"/>
      <c r="AU95" s="67"/>
      <c r="AV95" s="67"/>
      <c r="BA95" s="67"/>
    </row>
    <row r="96" spans="3:53" ht="12.95" customHeight="1">
      <c r="C96" s="93"/>
      <c r="D96" s="93"/>
      <c r="AB96" s="67"/>
      <c r="AC96" s="67"/>
      <c r="AD96" s="67"/>
      <c r="AE96" s="67"/>
      <c r="AF96" s="67"/>
      <c r="AH96" s="149"/>
      <c r="AO96" s="67"/>
      <c r="AP96" s="67"/>
      <c r="AQ96" s="67"/>
      <c r="AR96" s="67"/>
      <c r="AS96" s="67"/>
      <c r="AT96" s="67"/>
      <c r="AU96" s="67"/>
      <c r="AV96" s="67"/>
      <c r="BA96" s="67"/>
    </row>
    <row r="97" spans="3:53" ht="12.95" customHeight="1">
      <c r="C97" s="93"/>
      <c r="D97" s="93"/>
      <c r="AB97" s="67"/>
      <c r="AC97" s="67"/>
      <c r="AD97" s="67"/>
      <c r="AE97" s="67"/>
      <c r="AF97" s="67"/>
      <c r="AH97" s="149"/>
      <c r="AO97" s="67"/>
      <c r="AP97" s="67"/>
      <c r="AQ97" s="67"/>
      <c r="AR97" s="67"/>
      <c r="AS97" s="67"/>
      <c r="AT97" s="67"/>
      <c r="AU97" s="67"/>
      <c r="AV97" s="67"/>
      <c r="BA97" s="67"/>
    </row>
    <row r="98" spans="3:53" ht="12.95" customHeight="1">
      <c r="C98" s="93"/>
      <c r="D98" s="93"/>
      <c r="AB98" s="67"/>
      <c r="AC98" s="67"/>
      <c r="AD98" s="67"/>
      <c r="AE98" s="67"/>
      <c r="AF98" s="67"/>
      <c r="AH98" s="149"/>
      <c r="AO98" s="67"/>
      <c r="AP98" s="67"/>
      <c r="AQ98" s="67"/>
      <c r="AR98" s="67"/>
      <c r="AS98" s="67"/>
      <c r="AT98" s="67"/>
      <c r="AU98" s="67"/>
      <c r="AV98" s="67"/>
      <c r="BA98" s="67"/>
    </row>
    <row r="99" spans="3:53" ht="12.95" customHeight="1">
      <c r="C99" s="93"/>
      <c r="D99" s="93"/>
      <c r="AB99" s="67"/>
      <c r="AC99" s="67"/>
      <c r="AD99" s="67"/>
      <c r="AE99" s="67"/>
      <c r="AF99" s="67"/>
      <c r="AH99" s="149"/>
      <c r="AO99" s="67"/>
      <c r="AP99" s="67"/>
      <c r="AQ99" s="67"/>
      <c r="AR99" s="67"/>
      <c r="AS99" s="67"/>
      <c r="AT99" s="67"/>
      <c r="AU99" s="67"/>
      <c r="AV99" s="67"/>
      <c r="BA99" s="67"/>
    </row>
    <row r="100" spans="3:53" ht="12.95" customHeight="1">
      <c r="C100" s="93"/>
      <c r="D100" s="93"/>
      <c r="AB100" s="67"/>
      <c r="AC100" s="67"/>
      <c r="AD100" s="67"/>
      <c r="AE100" s="67"/>
      <c r="AF100" s="67"/>
      <c r="AH100" s="149"/>
      <c r="AO100" s="67"/>
      <c r="AP100" s="67"/>
      <c r="AQ100" s="67"/>
      <c r="AR100" s="67"/>
      <c r="AS100" s="67"/>
      <c r="AT100" s="67"/>
      <c r="AU100" s="67"/>
      <c r="AV100" s="67"/>
      <c r="BA100" s="67"/>
    </row>
    <row r="101" spans="3:53" ht="12.95" customHeight="1">
      <c r="C101" s="93"/>
      <c r="D101" s="93"/>
      <c r="AB101" s="67"/>
      <c r="AC101" s="67"/>
      <c r="AD101" s="67"/>
      <c r="AE101" s="67"/>
      <c r="AF101" s="67"/>
      <c r="AH101" s="149"/>
      <c r="AO101" s="67"/>
      <c r="AP101" s="67"/>
      <c r="AQ101" s="67"/>
      <c r="AR101" s="67"/>
      <c r="AS101" s="67"/>
      <c r="AT101" s="67"/>
      <c r="AU101" s="67"/>
      <c r="AV101" s="67"/>
      <c r="BA101" s="67"/>
    </row>
    <row r="102" spans="3:53" ht="12.95" customHeight="1">
      <c r="C102" s="93"/>
      <c r="D102" s="93"/>
      <c r="AB102" s="67"/>
      <c r="AC102" s="67"/>
      <c r="AD102" s="67"/>
      <c r="AE102" s="67"/>
      <c r="AF102" s="67"/>
      <c r="AH102" s="149"/>
      <c r="AO102" s="67"/>
      <c r="AP102" s="67"/>
      <c r="AQ102" s="67"/>
      <c r="AR102" s="67"/>
      <c r="AS102" s="67"/>
      <c r="AT102" s="67"/>
      <c r="AU102" s="67"/>
      <c r="AV102" s="67"/>
      <c r="BA102" s="67"/>
    </row>
    <row r="103" spans="3:53" ht="12.95" customHeight="1">
      <c r="C103" s="93"/>
      <c r="D103" s="93"/>
      <c r="AB103" s="67"/>
      <c r="AC103" s="67"/>
      <c r="AD103" s="67"/>
      <c r="AE103" s="67"/>
      <c r="AF103" s="67"/>
      <c r="AH103" s="149"/>
      <c r="AO103" s="67"/>
      <c r="AP103" s="67"/>
      <c r="AQ103" s="67"/>
      <c r="AR103" s="67"/>
      <c r="AS103" s="67"/>
      <c r="AT103" s="67"/>
      <c r="AU103" s="67"/>
      <c r="AV103" s="67"/>
      <c r="BA103" s="67"/>
    </row>
    <row r="104" spans="3:53" ht="12.95" customHeight="1">
      <c r="C104" s="93"/>
      <c r="D104" s="93"/>
      <c r="AB104" s="67"/>
      <c r="AC104" s="67"/>
      <c r="AD104" s="67"/>
      <c r="AE104" s="67"/>
      <c r="AF104" s="67"/>
      <c r="AH104" s="149"/>
      <c r="AO104" s="67"/>
      <c r="AP104" s="67"/>
      <c r="AQ104" s="67"/>
      <c r="AR104" s="67"/>
      <c r="AS104" s="67"/>
      <c r="AT104" s="67"/>
      <c r="AU104" s="67"/>
      <c r="AV104" s="67"/>
      <c r="BA104" s="67"/>
    </row>
    <row r="105" spans="3:53" ht="12.95" customHeight="1">
      <c r="C105" s="93"/>
      <c r="D105" s="93"/>
      <c r="AB105" s="67"/>
      <c r="AC105" s="67"/>
      <c r="AD105" s="67"/>
      <c r="AE105" s="67"/>
      <c r="AF105" s="67"/>
      <c r="AH105" s="149"/>
      <c r="AO105" s="67"/>
      <c r="AP105" s="67"/>
      <c r="AQ105" s="67"/>
      <c r="AR105" s="67"/>
      <c r="AS105" s="67"/>
      <c r="AT105" s="67"/>
      <c r="AU105" s="67"/>
      <c r="AV105" s="67"/>
      <c r="BA105" s="67"/>
    </row>
    <row r="106" spans="3:53" ht="12.95" customHeight="1">
      <c r="C106" s="93"/>
      <c r="D106" s="93"/>
      <c r="AB106" s="67"/>
      <c r="AC106" s="67"/>
      <c r="AD106" s="67"/>
      <c r="AE106" s="67"/>
      <c r="AF106" s="67"/>
      <c r="AH106" s="149"/>
      <c r="AO106" s="67"/>
      <c r="AP106" s="67"/>
      <c r="AQ106" s="67"/>
      <c r="AR106" s="67"/>
      <c r="AS106" s="67"/>
      <c r="AT106" s="67"/>
      <c r="AU106" s="67"/>
      <c r="AV106" s="67"/>
      <c r="BA106" s="67"/>
    </row>
    <row r="107" spans="3:53" ht="12.95" customHeight="1">
      <c r="C107" s="93"/>
      <c r="D107" s="93"/>
      <c r="AB107" s="67"/>
      <c r="AC107" s="67"/>
      <c r="AD107" s="67"/>
      <c r="AE107" s="67"/>
      <c r="AF107" s="67"/>
      <c r="AH107" s="149"/>
      <c r="AO107" s="67"/>
      <c r="AP107" s="67"/>
      <c r="AQ107" s="67"/>
      <c r="AR107" s="67"/>
      <c r="AS107" s="67"/>
      <c r="AT107" s="67"/>
      <c r="AU107" s="67"/>
      <c r="AV107" s="67"/>
      <c r="BA107" s="67"/>
    </row>
    <row r="108" spans="3:53" ht="12.95" customHeight="1">
      <c r="C108" s="93"/>
      <c r="D108" s="93"/>
      <c r="AB108" s="67"/>
      <c r="AC108" s="67"/>
      <c r="AD108" s="67"/>
      <c r="AE108" s="67"/>
      <c r="AF108" s="67"/>
      <c r="AH108" s="149"/>
      <c r="AO108" s="67"/>
      <c r="AP108" s="67"/>
      <c r="AQ108" s="67"/>
      <c r="AR108" s="67"/>
      <c r="AS108" s="67"/>
      <c r="AT108" s="67"/>
      <c r="AU108" s="67"/>
      <c r="AV108" s="67"/>
      <c r="BA108" s="67"/>
    </row>
    <row r="109" spans="3:53" ht="12.95" customHeight="1">
      <c r="C109" s="93"/>
      <c r="D109" s="93"/>
      <c r="AB109" s="67"/>
      <c r="AC109" s="67"/>
      <c r="AD109" s="67"/>
      <c r="AE109" s="67"/>
      <c r="AF109" s="67"/>
      <c r="AH109" s="149"/>
      <c r="AO109" s="67"/>
      <c r="AP109" s="67"/>
      <c r="AQ109" s="67"/>
      <c r="AR109" s="67"/>
      <c r="AS109" s="67"/>
      <c r="AT109" s="67"/>
      <c r="AU109" s="67"/>
      <c r="AV109" s="67"/>
      <c r="BA109" s="67"/>
    </row>
    <row r="110" spans="3:53" ht="12.95" customHeight="1">
      <c r="C110" s="93"/>
      <c r="D110" s="93"/>
      <c r="AB110" s="67"/>
      <c r="AC110" s="67"/>
      <c r="AD110" s="67"/>
      <c r="AE110" s="67"/>
      <c r="AF110" s="67"/>
      <c r="AH110" s="149"/>
      <c r="AO110" s="67"/>
      <c r="AP110" s="67"/>
      <c r="AQ110" s="67"/>
      <c r="AR110" s="67"/>
      <c r="AS110" s="67"/>
      <c r="AT110" s="67"/>
      <c r="AU110" s="67"/>
      <c r="AV110" s="67"/>
      <c r="BA110" s="67"/>
    </row>
    <row r="111" spans="3:53" ht="12.95" customHeight="1">
      <c r="C111" s="93"/>
      <c r="D111" s="93"/>
      <c r="AB111" s="67"/>
      <c r="AC111" s="67"/>
      <c r="AD111" s="67"/>
      <c r="AE111" s="67"/>
      <c r="AF111" s="67"/>
      <c r="AH111" s="149"/>
      <c r="AO111" s="67"/>
      <c r="AP111" s="67"/>
      <c r="AQ111" s="67"/>
      <c r="AR111" s="67"/>
      <c r="AS111" s="67"/>
      <c r="AT111" s="67"/>
      <c r="AU111" s="67"/>
      <c r="AV111" s="67"/>
      <c r="BA111" s="67"/>
    </row>
    <row r="112" spans="3:53" ht="12.95" customHeight="1">
      <c r="C112" s="93"/>
      <c r="D112" s="93"/>
      <c r="AB112" s="67"/>
      <c r="AC112" s="67"/>
      <c r="AD112" s="67"/>
      <c r="AE112" s="67"/>
      <c r="AF112" s="67"/>
      <c r="AH112" s="149"/>
      <c r="AO112" s="67"/>
      <c r="AP112" s="67"/>
      <c r="AQ112" s="67"/>
      <c r="AR112" s="67"/>
      <c r="AS112" s="67"/>
      <c r="AT112" s="67"/>
      <c r="AU112" s="67"/>
      <c r="AV112" s="67"/>
      <c r="BA112" s="67"/>
    </row>
    <row r="113" spans="3:53" ht="12.95" customHeight="1">
      <c r="C113" s="93"/>
      <c r="D113" s="93"/>
      <c r="AB113" s="67"/>
      <c r="AC113" s="67"/>
      <c r="AD113" s="67"/>
      <c r="AE113" s="67"/>
      <c r="AF113" s="67"/>
      <c r="AH113" s="149"/>
      <c r="AO113" s="67"/>
      <c r="AP113" s="67"/>
      <c r="AQ113" s="67"/>
      <c r="AR113" s="67"/>
      <c r="AS113" s="67"/>
      <c r="AT113" s="67"/>
      <c r="AU113" s="67"/>
      <c r="AV113" s="67"/>
      <c r="BA113" s="67"/>
    </row>
    <row r="114" spans="3:53" ht="12.95" customHeight="1">
      <c r="C114" s="93"/>
      <c r="D114" s="93"/>
      <c r="AB114" s="67"/>
      <c r="AC114" s="67"/>
      <c r="AD114" s="67"/>
      <c r="AE114" s="67"/>
      <c r="AF114" s="67"/>
      <c r="AH114" s="149"/>
      <c r="AO114" s="67"/>
      <c r="AP114" s="67"/>
      <c r="AQ114" s="67"/>
      <c r="AR114" s="67"/>
      <c r="AS114" s="67"/>
      <c r="AT114" s="67"/>
      <c r="AU114" s="67"/>
      <c r="AV114" s="67"/>
      <c r="BA114" s="67"/>
    </row>
    <row r="115" spans="3:53" ht="12.95" customHeight="1">
      <c r="C115" s="93"/>
      <c r="D115" s="93"/>
      <c r="AB115" s="67"/>
      <c r="AC115" s="67"/>
      <c r="AD115" s="67"/>
      <c r="AE115" s="67"/>
      <c r="AF115" s="67"/>
      <c r="AH115" s="149"/>
      <c r="AO115" s="67"/>
      <c r="AP115" s="67"/>
      <c r="AQ115" s="67"/>
      <c r="AR115" s="67"/>
      <c r="AS115" s="67"/>
      <c r="AT115" s="67"/>
      <c r="AU115" s="67"/>
      <c r="AV115" s="67"/>
      <c r="BA115" s="67"/>
    </row>
    <row r="116" spans="3:53" ht="12.95" customHeight="1">
      <c r="C116" s="93"/>
      <c r="D116" s="93"/>
      <c r="AB116" s="67"/>
      <c r="AC116" s="67"/>
      <c r="AD116" s="67"/>
      <c r="AE116" s="67"/>
      <c r="AF116" s="67"/>
      <c r="AH116" s="149"/>
      <c r="AO116" s="67"/>
      <c r="AP116" s="67"/>
      <c r="AQ116" s="67"/>
      <c r="AR116" s="67"/>
      <c r="AS116" s="67"/>
      <c r="AT116" s="67"/>
      <c r="AU116" s="67"/>
      <c r="AV116" s="67"/>
      <c r="BA116" s="67"/>
    </row>
    <row r="117" spans="3:53" ht="12.95" customHeight="1">
      <c r="C117" s="93"/>
      <c r="D117" s="93"/>
      <c r="AB117" s="67"/>
      <c r="AC117" s="67"/>
      <c r="AD117" s="67"/>
      <c r="AE117" s="67"/>
      <c r="AF117" s="67"/>
      <c r="AH117" s="149"/>
      <c r="AO117" s="67"/>
      <c r="AP117" s="67"/>
      <c r="AQ117" s="67"/>
      <c r="AR117" s="67"/>
      <c r="AS117" s="67"/>
      <c r="AT117" s="67"/>
      <c r="AU117" s="67"/>
      <c r="AV117" s="67"/>
      <c r="BA117" s="67"/>
    </row>
    <row r="118" spans="3:53" ht="12.95" customHeight="1">
      <c r="C118" s="93"/>
      <c r="D118" s="93"/>
      <c r="AB118" s="67"/>
      <c r="AC118" s="67"/>
      <c r="AD118" s="67"/>
      <c r="AE118" s="67"/>
      <c r="AF118" s="67"/>
      <c r="AH118" s="149"/>
      <c r="AO118" s="67"/>
      <c r="AP118" s="67"/>
      <c r="AQ118" s="67"/>
      <c r="AR118" s="67"/>
      <c r="AS118" s="67"/>
      <c r="AT118" s="67"/>
      <c r="AU118" s="67"/>
      <c r="AV118" s="67"/>
      <c r="BA118" s="67"/>
    </row>
    <row r="119" spans="3:53" ht="12.95" customHeight="1">
      <c r="C119" s="93"/>
      <c r="D119" s="93"/>
      <c r="AB119" s="67"/>
      <c r="AC119" s="67"/>
      <c r="AD119" s="67"/>
      <c r="AE119" s="67"/>
      <c r="AF119" s="67"/>
      <c r="AH119" s="149"/>
      <c r="AO119" s="67"/>
      <c r="AP119" s="67"/>
      <c r="AQ119" s="67"/>
      <c r="AR119" s="67"/>
      <c r="AS119" s="67"/>
      <c r="AT119" s="67"/>
      <c r="AU119" s="67"/>
      <c r="AV119" s="67"/>
      <c r="BA119" s="67"/>
    </row>
    <row r="120" spans="3:53" ht="12.95" customHeight="1">
      <c r="C120" s="93"/>
      <c r="D120" s="93"/>
      <c r="AB120" s="67"/>
      <c r="AC120" s="67"/>
      <c r="AD120" s="67"/>
      <c r="AE120" s="67"/>
      <c r="AF120" s="67"/>
      <c r="AH120" s="149"/>
      <c r="AO120" s="67"/>
      <c r="AP120" s="67"/>
      <c r="AQ120" s="67"/>
      <c r="AR120" s="67"/>
      <c r="AS120" s="67"/>
      <c r="AT120" s="67"/>
      <c r="AU120" s="67"/>
      <c r="AV120" s="67"/>
      <c r="BA120" s="67"/>
    </row>
    <row r="121" spans="3:53" ht="12.95" customHeight="1">
      <c r="C121" s="93"/>
      <c r="D121" s="93"/>
      <c r="AB121" s="67"/>
      <c r="AC121" s="67"/>
      <c r="AD121" s="67"/>
      <c r="AE121" s="67"/>
      <c r="AF121" s="67"/>
      <c r="AH121" s="149"/>
      <c r="AO121" s="67"/>
      <c r="AP121" s="67"/>
      <c r="AQ121" s="67"/>
      <c r="AR121" s="67"/>
      <c r="AS121" s="67"/>
      <c r="AT121" s="67"/>
      <c r="AU121" s="67"/>
      <c r="AV121" s="67"/>
      <c r="BA121" s="67"/>
    </row>
    <row r="122" spans="3:53" ht="12.95" customHeight="1">
      <c r="C122" s="93"/>
      <c r="D122" s="93"/>
      <c r="AB122" s="67"/>
      <c r="AC122" s="67"/>
      <c r="AD122" s="67"/>
      <c r="AE122" s="67"/>
      <c r="AF122" s="67"/>
      <c r="AH122" s="149"/>
      <c r="AO122" s="67"/>
      <c r="AP122" s="67"/>
      <c r="AQ122" s="67"/>
      <c r="AR122" s="67"/>
      <c r="AS122" s="67"/>
      <c r="AT122" s="67"/>
      <c r="AU122" s="67"/>
      <c r="AV122" s="67"/>
      <c r="BA122" s="67"/>
    </row>
    <row r="123" spans="3:53" ht="12.95" customHeight="1">
      <c r="C123" s="93"/>
      <c r="D123" s="93"/>
      <c r="AB123" s="67"/>
      <c r="AC123" s="67"/>
      <c r="AD123" s="67"/>
      <c r="AE123" s="67"/>
      <c r="AF123" s="67"/>
      <c r="AH123" s="149"/>
      <c r="AO123" s="67"/>
      <c r="AP123" s="67"/>
      <c r="AQ123" s="67"/>
      <c r="AR123" s="67"/>
      <c r="AS123" s="67"/>
      <c r="AT123" s="67"/>
      <c r="AU123" s="67"/>
      <c r="AV123" s="67"/>
      <c r="BA123" s="67"/>
    </row>
    <row r="124" spans="3:53" ht="12.95" customHeight="1">
      <c r="C124" s="93"/>
      <c r="D124" s="93"/>
      <c r="AB124" s="67"/>
      <c r="AC124" s="67"/>
      <c r="AD124" s="67"/>
      <c r="AE124" s="67"/>
      <c r="AF124" s="67"/>
      <c r="AH124" s="149"/>
      <c r="AO124" s="67"/>
      <c r="AP124" s="67"/>
      <c r="AQ124" s="67"/>
      <c r="AR124" s="67"/>
      <c r="AS124" s="67"/>
      <c r="AT124" s="67"/>
      <c r="AU124" s="67"/>
      <c r="AV124" s="67"/>
      <c r="BA124" s="67"/>
    </row>
    <row r="125" spans="3:53" ht="12.95" customHeight="1">
      <c r="C125" s="93"/>
      <c r="D125" s="93"/>
      <c r="AB125" s="67"/>
      <c r="AC125" s="67"/>
      <c r="AD125" s="67"/>
      <c r="AE125" s="67"/>
      <c r="AF125" s="67"/>
      <c r="AH125" s="149"/>
      <c r="AO125" s="67"/>
      <c r="AP125" s="67"/>
      <c r="AQ125" s="67"/>
      <c r="AR125" s="67"/>
      <c r="AS125" s="67"/>
      <c r="AT125" s="67"/>
      <c r="AU125" s="67"/>
      <c r="AV125" s="67"/>
      <c r="BA125" s="67"/>
    </row>
    <row r="126" spans="3:53" ht="12.95" customHeight="1">
      <c r="C126" s="93"/>
      <c r="D126" s="93"/>
      <c r="AB126" s="67"/>
      <c r="AC126" s="67"/>
      <c r="AD126" s="67"/>
      <c r="AE126" s="67"/>
      <c r="AF126" s="67"/>
      <c r="AH126" s="149"/>
      <c r="AO126" s="67"/>
      <c r="AP126" s="67"/>
      <c r="AQ126" s="67"/>
      <c r="AR126" s="67"/>
      <c r="AS126" s="67"/>
      <c r="AT126" s="67"/>
      <c r="AU126" s="67"/>
      <c r="AV126" s="67"/>
      <c r="BA126" s="67"/>
    </row>
    <row r="127" spans="3:53" ht="12.95" customHeight="1">
      <c r="C127" s="93"/>
      <c r="D127" s="93"/>
      <c r="AB127" s="67"/>
      <c r="AC127" s="67"/>
      <c r="AD127" s="67"/>
      <c r="AE127" s="67"/>
      <c r="AF127" s="67"/>
      <c r="AH127" s="149"/>
      <c r="AO127" s="67"/>
      <c r="AP127" s="67"/>
      <c r="AQ127" s="67"/>
      <c r="AR127" s="67"/>
      <c r="AS127" s="67"/>
      <c r="AT127" s="67"/>
      <c r="AU127" s="67"/>
      <c r="AV127" s="67"/>
      <c r="BA127" s="67"/>
    </row>
    <row r="128" spans="3:53" ht="12.95" customHeight="1">
      <c r="C128" s="93"/>
      <c r="D128" s="93"/>
      <c r="AB128" s="67"/>
      <c r="AC128" s="67"/>
      <c r="AD128" s="67"/>
      <c r="AE128" s="67"/>
      <c r="AF128" s="67"/>
      <c r="AH128" s="149"/>
      <c r="AO128" s="67"/>
      <c r="AP128" s="67"/>
      <c r="AQ128" s="67"/>
      <c r="AR128" s="67"/>
      <c r="AS128" s="67"/>
      <c r="AT128" s="67"/>
      <c r="AU128" s="67"/>
      <c r="AV128" s="67"/>
      <c r="BA128" s="67"/>
    </row>
    <row r="129" spans="3:53" ht="12.95" customHeight="1">
      <c r="C129" s="93"/>
      <c r="D129" s="93"/>
      <c r="AB129" s="67"/>
      <c r="AC129" s="67"/>
      <c r="AD129" s="67"/>
      <c r="AE129" s="67"/>
      <c r="AF129" s="67"/>
      <c r="AH129" s="149"/>
      <c r="AO129" s="67"/>
      <c r="AP129" s="67"/>
      <c r="AQ129" s="67"/>
      <c r="AR129" s="67"/>
      <c r="AS129" s="67"/>
      <c r="AT129" s="67"/>
      <c r="AU129" s="67"/>
      <c r="AV129" s="67"/>
      <c r="BA129" s="67"/>
    </row>
    <row r="130" spans="3:53" ht="12.95" customHeight="1">
      <c r="C130" s="93"/>
      <c r="D130" s="93"/>
      <c r="AB130" s="67"/>
      <c r="AC130" s="67"/>
      <c r="AD130" s="67"/>
      <c r="AE130" s="67"/>
      <c r="AF130" s="67"/>
      <c r="AH130" s="149"/>
      <c r="AO130" s="67"/>
      <c r="AP130" s="67"/>
      <c r="AQ130" s="67"/>
      <c r="AR130" s="67"/>
      <c r="AS130" s="67"/>
      <c r="AT130" s="67"/>
      <c r="AU130" s="67"/>
      <c r="AV130" s="67"/>
      <c r="BA130" s="67"/>
    </row>
    <row r="131" spans="3:53" ht="12.95" customHeight="1">
      <c r="C131" s="93"/>
      <c r="D131" s="93"/>
      <c r="AB131" s="67"/>
      <c r="AC131" s="67"/>
      <c r="AD131" s="67"/>
      <c r="AE131" s="67"/>
      <c r="AF131" s="67"/>
      <c r="AH131" s="149"/>
      <c r="AO131" s="67"/>
      <c r="AP131" s="67"/>
      <c r="AQ131" s="67"/>
      <c r="AR131" s="67"/>
      <c r="AS131" s="67"/>
      <c r="AT131" s="67"/>
      <c r="AU131" s="67"/>
      <c r="AV131" s="67"/>
      <c r="BA131" s="67"/>
    </row>
    <row r="132" spans="3:53" ht="12.95" customHeight="1">
      <c r="C132" s="93"/>
      <c r="D132" s="93"/>
      <c r="AB132" s="67"/>
      <c r="AC132" s="67"/>
      <c r="AD132" s="67"/>
      <c r="AE132" s="67"/>
      <c r="AF132" s="67"/>
      <c r="AH132" s="149"/>
      <c r="AO132" s="67"/>
      <c r="AP132" s="67"/>
      <c r="AQ132" s="67"/>
      <c r="AR132" s="67"/>
      <c r="AS132" s="67"/>
      <c r="AT132" s="67"/>
      <c r="AU132" s="67"/>
      <c r="AV132" s="67"/>
      <c r="BA132" s="67"/>
    </row>
    <row r="133" spans="3:53" ht="12.95" customHeight="1">
      <c r="C133" s="93"/>
      <c r="D133" s="93"/>
      <c r="AB133" s="67"/>
      <c r="AC133" s="67"/>
      <c r="AD133" s="67"/>
      <c r="AE133" s="67"/>
      <c r="AF133" s="67"/>
      <c r="AH133" s="149"/>
      <c r="AO133" s="67"/>
      <c r="AP133" s="67"/>
      <c r="AQ133" s="67"/>
      <c r="AR133" s="67"/>
      <c r="AS133" s="67"/>
      <c r="AT133" s="67"/>
      <c r="AU133" s="67"/>
      <c r="AV133" s="67"/>
      <c r="BA133" s="67"/>
    </row>
    <row r="134" spans="3:53" ht="12.95" customHeight="1">
      <c r="C134" s="93"/>
      <c r="D134" s="93"/>
      <c r="AB134" s="67"/>
      <c r="AC134" s="67"/>
      <c r="AD134" s="67"/>
      <c r="AE134" s="67"/>
      <c r="AF134" s="67"/>
      <c r="AH134" s="149"/>
      <c r="AO134" s="67"/>
      <c r="AP134" s="67"/>
      <c r="AQ134" s="67"/>
      <c r="AR134" s="67"/>
      <c r="AS134" s="67"/>
      <c r="AT134" s="67"/>
      <c r="AU134" s="67"/>
      <c r="AV134" s="67"/>
      <c r="BA134" s="67"/>
    </row>
    <row r="135" spans="3:53" ht="12.95" customHeight="1">
      <c r="C135" s="93"/>
      <c r="D135" s="93"/>
      <c r="AB135" s="67"/>
      <c r="AC135" s="67"/>
      <c r="AD135" s="67"/>
      <c r="AE135" s="67"/>
      <c r="AF135" s="67"/>
      <c r="AH135" s="149"/>
      <c r="AO135" s="67"/>
      <c r="AP135" s="67"/>
      <c r="AQ135" s="67"/>
      <c r="AR135" s="67"/>
      <c r="AS135" s="67"/>
      <c r="AT135" s="67"/>
      <c r="AU135" s="67"/>
      <c r="AV135" s="67"/>
      <c r="BA135" s="67"/>
    </row>
    <row r="136" spans="3:53" ht="12.95" customHeight="1">
      <c r="C136" s="93"/>
      <c r="D136" s="93"/>
      <c r="AB136" s="67"/>
      <c r="AC136" s="67"/>
      <c r="AD136" s="67"/>
      <c r="AE136" s="67"/>
      <c r="AF136" s="67"/>
      <c r="AH136" s="149"/>
      <c r="AO136" s="67"/>
      <c r="AP136" s="67"/>
      <c r="AQ136" s="67"/>
      <c r="AR136" s="67"/>
      <c r="AS136" s="67"/>
      <c r="AT136" s="67"/>
      <c r="AU136" s="67"/>
      <c r="AV136" s="67"/>
      <c r="BA136" s="67"/>
    </row>
    <row r="137" spans="3:53" ht="12.95" customHeight="1">
      <c r="C137" s="93"/>
      <c r="D137" s="93"/>
      <c r="AB137" s="67"/>
      <c r="AC137" s="67"/>
      <c r="AD137" s="67"/>
      <c r="AE137" s="67"/>
      <c r="AF137" s="67"/>
      <c r="AH137" s="149"/>
      <c r="AO137" s="67"/>
      <c r="AP137" s="67"/>
      <c r="AQ137" s="67"/>
      <c r="AR137" s="67"/>
      <c r="AS137" s="67"/>
      <c r="AT137" s="67"/>
      <c r="AU137" s="67"/>
      <c r="AV137" s="67"/>
      <c r="BA137" s="67"/>
    </row>
    <row r="138" spans="3:53" ht="12.95" customHeight="1">
      <c r="C138" s="93"/>
      <c r="D138" s="93"/>
      <c r="AB138" s="67"/>
      <c r="AC138" s="67"/>
      <c r="AD138" s="67"/>
      <c r="AE138" s="67"/>
      <c r="AF138" s="67"/>
      <c r="AH138" s="149"/>
      <c r="AO138" s="67"/>
      <c r="AP138" s="67"/>
      <c r="AQ138" s="67"/>
      <c r="AR138" s="67"/>
      <c r="AS138" s="67"/>
      <c r="AT138" s="67"/>
      <c r="AU138" s="67"/>
      <c r="AV138" s="67"/>
      <c r="BA138" s="67"/>
    </row>
    <row r="139" spans="3:53" ht="12.95" customHeight="1">
      <c r="C139" s="93"/>
      <c r="D139" s="93"/>
      <c r="AB139" s="67"/>
      <c r="AC139" s="67"/>
      <c r="AD139" s="67"/>
      <c r="AE139" s="67"/>
      <c r="AF139" s="67"/>
      <c r="AH139" s="149"/>
      <c r="AO139" s="67"/>
      <c r="AP139" s="67"/>
      <c r="AQ139" s="67"/>
      <c r="AR139" s="67"/>
      <c r="AS139" s="67"/>
      <c r="AT139" s="67"/>
      <c r="AU139" s="67"/>
      <c r="AV139" s="67"/>
      <c r="BA139" s="67"/>
    </row>
    <row r="140" spans="3:53">
      <c r="C140" s="93"/>
      <c r="D140" s="93"/>
      <c r="AB140" s="67"/>
      <c r="AC140" s="67"/>
      <c r="AD140" s="67"/>
      <c r="AE140" s="67"/>
      <c r="AF140" s="67"/>
      <c r="AH140" s="149"/>
      <c r="AO140" s="67"/>
      <c r="AP140" s="67"/>
      <c r="AQ140" s="67"/>
      <c r="AR140" s="67"/>
      <c r="AS140" s="67"/>
      <c r="AT140" s="67"/>
      <c r="AU140" s="67"/>
      <c r="AV140" s="67"/>
      <c r="BA140" s="67"/>
    </row>
    <row r="141" spans="3:53">
      <c r="C141" s="93"/>
      <c r="D141" s="93"/>
      <c r="AB141" s="67"/>
      <c r="AC141" s="67"/>
      <c r="AD141" s="67"/>
      <c r="AE141" s="67"/>
      <c r="AF141" s="67"/>
      <c r="AH141" s="149"/>
      <c r="AO141" s="67"/>
      <c r="AP141" s="67"/>
      <c r="AQ141" s="67"/>
      <c r="AR141" s="67"/>
      <c r="AS141" s="67"/>
      <c r="AT141" s="67"/>
      <c r="AU141" s="67"/>
      <c r="AV141" s="67"/>
      <c r="BA141" s="67"/>
    </row>
    <row r="142" spans="3:53">
      <c r="C142" s="93"/>
      <c r="D142" s="93"/>
      <c r="AB142" s="67"/>
      <c r="AC142" s="67"/>
      <c r="AD142" s="67"/>
      <c r="AE142" s="67"/>
      <c r="AF142" s="67"/>
      <c r="AH142" s="149"/>
      <c r="AO142" s="67"/>
      <c r="AP142" s="67"/>
      <c r="AQ142" s="67"/>
      <c r="AR142" s="67"/>
      <c r="AS142" s="67"/>
      <c r="AT142" s="67"/>
      <c r="AU142" s="67"/>
      <c r="AV142" s="67"/>
      <c r="BA142" s="67"/>
    </row>
    <row r="143" spans="3:53">
      <c r="C143" s="93"/>
      <c r="D143" s="93"/>
      <c r="AB143" s="67"/>
      <c r="AC143" s="67"/>
      <c r="AD143" s="67"/>
      <c r="AE143" s="67"/>
      <c r="AF143" s="67"/>
      <c r="AH143" s="149"/>
      <c r="AO143" s="67"/>
      <c r="AP143" s="67"/>
      <c r="AQ143" s="67"/>
      <c r="AR143" s="67"/>
      <c r="AS143" s="67"/>
      <c r="AT143" s="67"/>
      <c r="AU143" s="67"/>
      <c r="AV143" s="67"/>
      <c r="BA143" s="67"/>
    </row>
    <row r="144" spans="3:53">
      <c r="C144" s="93"/>
      <c r="D144" s="93"/>
      <c r="AB144" s="67"/>
      <c r="AC144" s="67"/>
      <c r="AD144" s="67"/>
      <c r="AE144" s="67"/>
      <c r="AF144" s="67"/>
      <c r="AH144" s="149"/>
      <c r="AO144" s="67"/>
      <c r="AP144" s="67"/>
      <c r="AQ144" s="67"/>
      <c r="AR144" s="67"/>
      <c r="AS144" s="67"/>
      <c r="AT144" s="67"/>
      <c r="AU144" s="67"/>
      <c r="AV144" s="67"/>
      <c r="BA144" s="67"/>
    </row>
    <row r="145" spans="3:53">
      <c r="C145" s="93"/>
      <c r="D145" s="93"/>
      <c r="AB145" s="67"/>
      <c r="AC145" s="67"/>
      <c r="AD145" s="67"/>
      <c r="AE145" s="67"/>
      <c r="AF145" s="67"/>
      <c r="AH145" s="149"/>
      <c r="AO145" s="67"/>
      <c r="AP145" s="67"/>
      <c r="AQ145" s="67"/>
      <c r="AR145" s="67"/>
      <c r="AS145" s="67"/>
      <c r="AT145" s="67"/>
      <c r="AU145" s="67"/>
      <c r="AV145" s="67"/>
      <c r="BA145" s="67"/>
    </row>
    <row r="146" spans="3:53">
      <c r="C146" s="93"/>
      <c r="D146" s="93"/>
      <c r="AB146" s="67"/>
      <c r="AC146" s="67"/>
      <c r="AD146" s="67"/>
      <c r="AE146" s="67"/>
      <c r="AF146" s="67"/>
      <c r="AH146" s="149"/>
      <c r="AO146" s="67"/>
      <c r="AP146" s="67"/>
      <c r="AQ146" s="67"/>
      <c r="AR146" s="67"/>
      <c r="AS146" s="67"/>
      <c r="AT146" s="67"/>
      <c r="AU146" s="67"/>
      <c r="AV146" s="67"/>
      <c r="BA146" s="67"/>
    </row>
    <row r="147" spans="3:53">
      <c r="C147" s="93"/>
      <c r="D147" s="93"/>
      <c r="AB147" s="67"/>
      <c r="AC147" s="67"/>
      <c r="AD147" s="67"/>
      <c r="AE147" s="67"/>
      <c r="AF147" s="67"/>
      <c r="AH147" s="149"/>
      <c r="AO147" s="67"/>
      <c r="AP147" s="67"/>
      <c r="AQ147" s="67"/>
      <c r="AR147" s="67"/>
      <c r="AS147" s="67"/>
      <c r="AT147" s="67"/>
      <c r="AU147" s="67"/>
      <c r="AV147" s="67"/>
      <c r="BA147" s="67"/>
    </row>
    <row r="148" spans="3:53">
      <c r="C148" s="93"/>
      <c r="D148" s="93"/>
      <c r="AB148" s="67"/>
      <c r="AC148" s="67"/>
      <c r="AD148" s="67"/>
      <c r="AE148" s="67"/>
      <c r="AF148" s="67"/>
      <c r="AH148" s="149"/>
      <c r="AO148" s="67"/>
      <c r="AP148" s="67"/>
      <c r="AQ148" s="67"/>
      <c r="AR148" s="67"/>
      <c r="AS148" s="67"/>
      <c r="AT148" s="67"/>
      <c r="AU148" s="67"/>
      <c r="AV148" s="67"/>
      <c r="BA148" s="67"/>
    </row>
    <row r="149" spans="3:53">
      <c r="C149" s="93"/>
      <c r="D149" s="93"/>
      <c r="AB149" s="67"/>
      <c r="AC149" s="67"/>
      <c r="AD149" s="67"/>
      <c r="AE149" s="67"/>
      <c r="AF149" s="67"/>
      <c r="AH149" s="149"/>
      <c r="AO149" s="67"/>
      <c r="AP149" s="67"/>
      <c r="AQ149" s="67"/>
      <c r="AR149" s="67"/>
      <c r="AS149" s="67"/>
      <c r="AT149" s="67"/>
      <c r="AU149" s="67"/>
      <c r="AV149" s="67"/>
      <c r="BA149" s="67"/>
    </row>
    <row r="150" spans="3:53">
      <c r="C150" s="93"/>
      <c r="D150" s="93"/>
      <c r="AB150" s="67"/>
      <c r="AC150" s="67"/>
      <c r="AD150" s="67"/>
      <c r="AE150" s="67"/>
      <c r="AF150" s="67"/>
      <c r="AH150" s="149"/>
      <c r="AO150" s="67"/>
      <c r="AP150" s="67"/>
      <c r="AQ150" s="67"/>
      <c r="AR150" s="67"/>
      <c r="AS150" s="67"/>
      <c r="AT150" s="67"/>
      <c r="AU150" s="67"/>
      <c r="AV150" s="67"/>
      <c r="BA150" s="67"/>
    </row>
    <row r="151" spans="3:53">
      <c r="C151" s="93"/>
      <c r="D151" s="93"/>
      <c r="AB151" s="67"/>
      <c r="AC151" s="67"/>
      <c r="AD151" s="67"/>
      <c r="AE151" s="67"/>
      <c r="AF151" s="67"/>
      <c r="AH151" s="149"/>
      <c r="AO151" s="67"/>
      <c r="AP151" s="67"/>
      <c r="AQ151" s="67"/>
      <c r="AR151" s="67"/>
      <c r="AS151" s="67"/>
      <c r="AT151" s="67"/>
      <c r="AU151" s="67"/>
      <c r="AV151" s="67"/>
      <c r="BA151" s="67"/>
    </row>
    <row r="152" spans="3:53">
      <c r="C152" s="93"/>
      <c r="D152" s="93"/>
      <c r="AB152" s="67"/>
      <c r="AC152" s="67"/>
      <c r="AD152" s="67"/>
      <c r="AE152" s="67"/>
      <c r="AF152" s="67"/>
      <c r="AH152" s="149"/>
      <c r="AO152" s="67"/>
      <c r="AP152" s="67"/>
      <c r="AQ152" s="67"/>
      <c r="AR152" s="67"/>
      <c r="AS152" s="67"/>
      <c r="AT152" s="67"/>
      <c r="AU152" s="67"/>
      <c r="AV152" s="67"/>
      <c r="BA152" s="67"/>
    </row>
    <row r="153" spans="3:53">
      <c r="C153" s="93"/>
      <c r="D153" s="93"/>
      <c r="AB153" s="67"/>
      <c r="AC153" s="67"/>
      <c r="AD153" s="67"/>
      <c r="AE153" s="67"/>
      <c r="AF153" s="67"/>
      <c r="AH153" s="149"/>
      <c r="AO153" s="67"/>
      <c r="AP153" s="67"/>
      <c r="AQ153" s="67"/>
      <c r="AR153" s="67"/>
      <c r="AS153" s="67"/>
      <c r="AT153" s="67"/>
      <c r="AU153" s="67"/>
      <c r="AV153" s="67"/>
      <c r="BA153" s="67"/>
    </row>
    <row r="154" spans="3:53">
      <c r="C154" s="93"/>
      <c r="D154" s="93"/>
      <c r="AB154" s="67"/>
      <c r="AC154" s="67"/>
      <c r="AD154" s="67"/>
      <c r="AE154" s="67"/>
      <c r="AF154" s="67"/>
      <c r="AH154" s="149"/>
      <c r="AO154" s="67"/>
      <c r="AP154" s="67"/>
      <c r="AQ154" s="67"/>
      <c r="AR154" s="67"/>
      <c r="AS154" s="67"/>
      <c r="AT154" s="67"/>
      <c r="AU154" s="67"/>
      <c r="AV154" s="67"/>
      <c r="BA154" s="67"/>
    </row>
    <row r="155" spans="3:53">
      <c r="C155" s="93"/>
      <c r="D155" s="93"/>
      <c r="AB155" s="67"/>
      <c r="AC155" s="67"/>
      <c r="AD155" s="67"/>
      <c r="AE155" s="67"/>
      <c r="AF155" s="67"/>
      <c r="AH155" s="149"/>
      <c r="AO155" s="67"/>
      <c r="AP155" s="67"/>
      <c r="AQ155" s="67"/>
      <c r="AR155" s="67"/>
      <c r="AS155" s="67"/>
      <c r="AT155" s="67"/>
      <c r="AU155" s="67"/>
      <c r="AV155" s="67"/>
      <c r="BA155" s="67"/>
    </row>
    <row r="156" spans="3:53">
      <c r="C156" s="93"/>
      <c r="D156" s="93"/>
      <c r="AB156" s="67"/>
      <c r="AC156" s="67"/>
      <c r="AD156" s="67"/>
      <c r="AE156" s="67"/>
      <c r="AF156" s="67"/>
      <c r="AH156" s="149"/>
      <c r="AO156" s="67"/>
      <c r="AP156" s="67"/>
      <c r="AQ156" s="67"/>
      <c r="AR156" s="67"/>
      <c r="AS156" s="67"/>
      <c r="AT156" s="67"/>
      <c r="AU156" s="67"/>
      <c r="AV156" s="67"/>
      <c r="BA156" s="67"/>
    </row>
    <row r="157" spans="3:53">
      <c r="C157" s="93"/>
      <c r="D157" s="93"/>
      <c r="AB157" s="67"/>
      <c r="AC157" s="67"/>
      <c r="AD157" s="67"/>
      <c r="AE157" s="67"/>
      <c r="AF157" s="67"/>
      <c r="AH157" s="149"/>
      <c r="AO157" s="67"/>
      <c r="AP157" s="67"/>
      <c r="AQ157" s="67"/>
      <c r="AR157" s="67"/>
      <c r="AS157" s="67"/>
      <c r="AT157" s="67"/>
      <c r="AU157" s="67"/>
      <c r="AV157" s="67"/>
      <c r="BA157" s="67"/>
    </row>
    <row r="158" spans="3:53">
      <c r="C158" s="93"/>
      <c r="D158" s="93"/>
      <c r="AB158" s="67"/>
      <c r="AC158" s="67"/>
      <c r="AD158" s="67"/>
      <c r="AE158" s="67"/>
      <c r="AF158" s="67"/>
      <c r="AH158" s="149"/>
      <c r="AO158" s="67"/>
      <c r="AP158" s="67"/>
      <c r="AQ158" s="67"/>
      <c r="AR158" s="67"/>
      <c r="AS158" s="67"/>
      <c r="AT158" s="67"/>
      <c r="AU158" s="67"/>
      <c r="AV158" s="67"/>
      <c r="BA158" s="67"/>
    </row>
    <row r="159" spans="3:53">
      <c r="C159" s="93"/>
      <c r="D159" s="93"/>
      <c r="AB159" s="67"/>
      <c r="AC159" s="67"/>
      <c r="AD159" s="67"/>
      <c r="AE159" s="67"/>
      <c r="AF159" s="67"/>
      <c r="AH159" s="149"/>
      <c r="AO159" s="67"/>
      <c r="AP159" s="67"/>
      <c r="AQ159" s="67"/>
      <c r="AR159" s="67"/>
      <c r="AS159" s="67"/>
      <c r="AT159" s="67"/>
      <c r="AU159" s="67"/>
      <c r="AV159" s="67"/>
      <c r="BA159" s="67"/>
    </row>
    <row r="160" spans="3:53">
      <c r="C160" s="93"/>
      <c r="D160" s="93"/>
      <c r="AB160" s="67"/>
      <c r="AC160" s="67"/>
      <c r="AD160" s="67"/>
      <c r="AE160" s="67"/>
      <c r="AF160" s="67"/>
      <c r="AH160" s="149"/>
      <c r="AO160" s="67"/>
      <c r="AP160" s="67"/>
      <c r="AQ160" s="67"/>
      <c r="AR160" s="67"/>
      <c r="AS160" s="67"/>
      <c r="AT160" s="67"/>
      <c r="AU160" s="67"/>
      <c r="AV160" s="67"/>
      <c r="BA160" s="67"/>
    </row>
    <row r="161" spans="3:53">
      <c r="C161" s="93"/>
      <c r="D161" s="93"/>
      <c r="AB161" s="67"/>
      <c r="AC161" s="67"/>
      <c r="AD161" s="67"/>
      <c r="AE161" s="67"/>
      <c r="AF161" s="67"/>
      <c r="AH161" s="149"/>
      <c r="AO161" s="67"/>
      <c r="AP161" s="67"/>
      <c r="AQ161" s="67"/>
      <c r="AR161" s="67"/>
      <c r="AS161" s="67"/>
      <c r="AT161" s="67"/>
      <c r="AU161" s="67"/>
      <c r="AV161" s="67"/>
      <c r="BA161" s="67"/>
    </row>
    <row r="162" spans="3:53">
      <c r="C162" s="93"/>
      <c r="D162" s="93"/>
      <c r="AB162" s="67"/>
      <c r="AC162" s="67"/>
      <c r="AD162" s="67"/>
      <c r="AE162" s="67"/>
      <c r="AF162" s="67"/>
      <c r="AH162" s="149"/>
      <c r="AO162" s="67"/>
      <c r="AP162" s="67"/>
      <c r="AQ162" s="67"/>
      <c r="AR162" s="67"/>
      <c r="AS162" s="67"/>
      <c r="AT162" s="67"/>
      <c r="AU162" s="67"/>
      <c r="AV162" s="67"/>
      <c r="BA162" s="67"/>
    </row>
    <row r="163" spans="3:53">
      <c r="C163" s="93"/>
      <c r="D163" s="93"/>
      <c r="AB163" s="67"/>
      <c r="AC163" s="67"/>
      <c r="AD163" s="67"/>
      <c r="AE163" s="67"/>
      <c r="AF163" s="67"/>
      <c r="AH163" s="149"/>
      <c r="AO163" s="67"/>
      <c r="AP163" s="67"/>
      <c r="AQ163" s="67"/>
      <c r="AR163" s="67"/>
      <c r="AS163" s="67"/>
      <c r="AT163" s="67"/>
      <c r="AU163" s="67"/>
      <c r="AV163" s="67"/>
      <c r="BA163" s="67"/>
    </row>
    <row r="164" spans="3:53">
      <c r="C164" s="93"/>
      <c r="D164" s="93"/>
      <c r="AB164" s="67"/>
      <c r="AC164" s="67"/>
      <c r="AD164" s="67"/>
      <c r="AE164" s="67"/>
      <c r="AF164" s="67"/>
      <c r="AH164" s="149"/>
      <c r="AO164" s="67"/>
      <c r="AP164" s="67"/>
      <c r="AQ164" s="67"/>
      <c r="AR164" s="67"/>
      <c r="AS164" s="67"/>
      <c r="AT164" s="67"/>
      <c r="AU164" s="67"/>
      <c r="AV164" s="67"/>
      <c r="BA164" s="67"/>
    </row>
    <row r="165" spans="3:53">
      <c r="AB165" s="67"/>
      <c r="AC165" s="67"/>
      <c r="AD165" s="67"/>
      <c r="AE165" s="67"/>
      <c r="AF165" s="67"/>
      <c r="AH165" s="149"/>
      <c r="AO165" s="67"/>
      <c r="AP165" s="67"/>
      <c r="AQ165" s="67"/>
      <c r="AR165" s="67"/>
      <c r="AS165" s="67"/>
      <c r="AT165" s="67"/>
      <c r="AU165" s="67"/>
      <c r="AV165" s="67"/>
      <c r="BA165" s="67"/>
    </row>
    <row r="166" spans="3:53">
      <c r="AB166" s="67"/>
      <c r="AC166" s="67"/>
      <c r="AD166" s="67"/>
      <c r="AE166" s="67"/>
      <c r="AF166" s="67"/>
      <c r="AH166" s="149"/>
      <c r="AO166" s="67"/>
      <c r="AP166" s="67"/>
      <c r="AQ166" s="67"/>
      <c r="AR166" s="67"/>
      <c r="AS166" s="67"/>
      <c r="AT166" s="67"/>
      <c r="AU166" s="67"/>
      <c r="AV166" s="67"/>
      <c r="BA166" s="67"/>
    </row>
    <row r="167" spans="3:53">
      <c r="AB167" s="67"/>
      <c r="AC167" s="67"/>
      <c r="AD167" s="67"/>
      <c r="AE167" s="67"/>
      <c r="AF167" s="67"/>
      <c r="AH167" s="149"/>
      <c r="AO167" s="67"/>
      <c r="AP167" s="67"/>
      <c r="AQ167" s="67"/>
      <c r="AR167" s="67"/>
      <c r="AS167" s="67"/>
      <c r="AT167" s="67"/>
      <c r="AU167" s="67"/>
      <c r="AV167" s="67"/>
      <c r="BA167" s="67"/>
    </row>
    <row r="168" spans="3:53">
      <c r="AB168" s="67"/>
      <c r="AC168" s="67"/>
      <c r="AD168" s="67"/>
      <c r="AE168" s="67"/>
      <c r="AF168" s="67"/>
      <c r="AH168" s="149"/>
      <c r="AO168" s="67"/>
      <c r="AP168" s="67"/>
      <c r="AQ168" s="67"/>
      <c r="AR168" s="67"/>
      <c r="AS168" s="67"/>
      <c r="AT168" s="67"/>
      <c r="AU168" s="67"/>
      <c r="AV168" s="67"/>
      <c r="BA168" s="67"/>
    </row>
    <row r="169" spans="3:53">
      <c r="AB169" s="67"/>
      <c r="AC169" s="67"/>
      <c r="AD169" s="67"/>
      <c r="AE169" s="67"/>
      <c r="AF169" s="67"/>
      <c r="AH169" s="149"/>
      <c r="AO169" s="67"/>
      <c r="AP169" s="67"/>
      <c r="AQ169" s="67"/>
      <c r="AR169" s="67"/>
      <c r="AS169" s="67"/>
      <c r="AT169" s="67"/>
      <c r="AU169" s="67"/>
      <c r="AV169" s="67"/>
      <c r="AW169" s="67"/>
      <c r="BA169" s="67"/>
    </row>
    <row r="170" spans="3:53">
      <c r="AB170" s="67"/>
      <c r="AC170" s="67"/>
      <c r="AD170" s="67"/>
      <c r="AE170" s="67"/>
      <c r="AF170" s="67"/>
      <c r="AH170" s="149"/>
      <c r="AO170" s="67"/>
      <c r="AP170" s="67"/>
      <c r="AQ170" s="67"/>
      <c r="AR170" s="67"/>
      <c r="AS170" s="67"/>
      <c r="AT170" s="67"/>
      <c r="AU170" s="67"/>
      <c r="AV170" s="67"/>
      <c r="BA170" s="67"/>
    </row>
    <row r="171" spans="3:53">
      <c r="AB171" s="67"/>
      <c r="AC171" s="67"/>
      <c r="AD171" s="67"/>
      <c r="AE171" s="67"/>
      <c r="AF171" s="67"/>
      <c r="AH171" s="149"/>
      <c r="AO171" s="67"/>
      <c r="AP171" s="67"/>
      <c r="AQ171" s="67"/>
      <c r="AR171" s="67"/>
      <c r="AS171" s="67"/>
      <c r="AT171" s="67"/>
      <c r="AU171" s="67"/>
      <c r="AV171" s="67"/>
      <c r="BA171" s="67"/>
    </row>
    <row r="172" spans="3:53">
      <c r="AB172" s="67"/>
      <c r="AC172" s="67"/>
      <c r="AD172" s="67"/>
      <c r="AE172" s="67"/>
      <c r="AF172" s="67"/>
      <c r="AH172" s="149"/>
      <c r="AO172" s="67"/>
      <c r="AP172" s="67"/>
      <c r="AQ172" s="67"/>
      <c r="AR172" s="67"/>
      <c r="AS172" s="67"/>
      <c r="AT172" s="67"/>
      <c r="AU172" s="67"/>
      <c r="AV172" s="67"/>
      <c r="AW172" s="67"/>
      <c r="BA172" s="67"/>
    </row>
    <row r="173" spans="3:53">
      <c r="AB173" s="67"/>
      <c r="AC173" s="67"/>
      <c r="AD173" s="67"/>
      <c r="AE173" s="67"/>
      <c r="AF173" s="67"/>
      <c r="AH173" s="149"/>
      <c r="AO173" s="67"/>
      <c r="AP173" s="67"/>
      <c r="AQ173" s="67"/>
      <c r="AR173" s="67"/>
      <c r="AS173" s="67"/>
      <c r="AT173" s="67"/>
      <c r="AU173" s="67"/>
      <c r="AV173" s="67"/>
    </row>
    <row r="174" spans="3:53">
      <c r="AB174" s="67"/>
      <c r="AC174" s="67"/>
      <c r="AD174" s="67"/>
      <c r="AE174" s="67"/>
      <c r="AF174" s="67"/>
      <c r="AH174" s="149"/>
      <c r="AO174" s="67"/>
      <c r="AP174" s="67"/>
      <c r="AQ174" s="67"/>
      <c r="AR174" s="67"/>
      <c r="AS174" s="67"/>
      <c r="AT174" s="67"/>
      <c r="AU174" s="67"/>
      <c r="AV174" s="67"/>
      <c r="AW174" s="67"/>
    </row>
    <row r="175" spans="3:53">
      <c r="AB175" s="67"/>
      <c r="AC175" s="67"/>
      <c r="AD175" s="67"/>
      <c r="AE175" s="67"/>
      <c r="AF175" s="67"/>
      <c r="AH175" s="149"/>
      <c r="AO175" s="67"/>
      <c r="AP175" s="67"/>
      <c r="AQ175" s="67"/>
      <c r="AR175" s="67"/>
      <c r="AS175" s="67"/>
      <c r="AT175" s="67"/>
      <c r="AU175" s="67"/>
      <c r="AV175" s="67"/>
    </row>
    <row r="176" spans="3:53">
      <c r="AB176" s="67"/>
      <c r="AC176" s="67"/>
      <c r="AD176" s="67"/>
      <c r="AE176" s="67"/>
      <c r="AF176" s="67"/>
      <c r="AH176" s="149"/>
      <c r="AO176" s="67"/>
      <c r="AP176" s="67"/>
      <c r="AQ176" s="67"/>
      <c r="AR176" s="67"/>
      <c r="AS176" s="67"/>
      <c r="AT176" s="67"/>
      <c r="AU176" s="67"/>
      <c r="AV176" s="67"/>
    </row>
    <row r="177" spans="28:49">
      <c r="AB177" s="67"/>
      <c r="AC177" s="67"/>
      <c r="AD177" s="67"/>
      <c r="AE177" s="67"/>
      <c r="AF177" s="67"/>
      <c r="AH177" s="149"/>
      <c r="AO177" s="67"/>
      <c r="AP177" s="67"/>
      <c r="AQ177" s="67"/>
      <c r="AR177" s="67"/>
      <c r="AS177" s="67"/>
      <c r="AT177" s="67"/>
      <c r="AU177" s="67"/>
      <c r="AV177" s="67"/>
    </row>
    <row r="178" spans="28:49">
      <c r="AB178" s="67"/>
      <c r="AC178" s="67"/>
      <c r="AD178" s="67"/>
      <c r="AE178" s="67"/>
      <c r="AF178" s="67"/>
      <c r="AH178" s="149"/>
      <c r="AO178" s="67"/>
      <c r="AP178" s="67"/>
      <c r="AQ178" s="67"/>
      <c r="AR178" s="67"/>
      <c r="AS178" s="67"/>
      <c r="AT178" s="67"/>
      <c r="AU178" s="67"/>
      <c r="AV178" s="67"/>
    </row>
    <row r="179" spans="28:49">
      <c r="AB179" s="67"/>
      <c r="AC179" s="67"/>
      <c r="AD179" s="67"/>
      <c r="AE179" s="67"/>
      <c r="AF179" s="67"/>
      <c r="AH179" s="149"/>
      <c r="AO179" s="67"/>
      <c r="AP179" s="67"/>
      <c r="AQ179" s="67"/>
      <c r="AR179" s="67"/>
      <c r="AS179" s="67"/>
      <c r="AT179" s="67"/>
      <c r="AU179" s="67"/>
      <c r="AV179" s="67"/>
    </row>
    <row r="180" spans="28:49">
      <c r="AB180" s="67"/>
      <c r="AC180" s="67"/>
      <c r="AD180" s="67"/>
      <c r="AE180" s="67"/>
      <c r="AF180" s="67"/>
      <c r="AH180" s="149"/>
      <c r="AO180" s="67"/>
      <c r="AP180" s="67"/>
      <c r="AQ180" s="67"/>
      <c r="AR180" s="67"/>
      <c r="AS180" s="67"/>
      <c r="AT180" s="67"/>
      <c r="AU180" s="67"/>
      <c r="AV180" s="67"/>
    </row>
    <row r="181" spans="28:49">
      <c r="AB181" s="67"/>
      <c r="AC181" s="67"/>
      <c r="AD181" s="67"/>
      <c r="AE181" s="67"/>
      <c r="AF181" s="67"/>
      <c r="AH181" s="149"/>
      <c r="AO181" s="67"/>
      <c r="AP181" s="67"/>
      <c r="AQ181" s="67"/>
      <c r="AR181" s="67"/>
      <c r="AS181" s="67"/>
      <c r="AT181" s="67"/>
      <c r="AU181" s="67"/>
      <c r="AV181" s="67"/>
    </row>
    <row r="182" spans="28:49">
      <c r="AB182" s="67"/>
      <c r="AC182" s="67"/>
      <c r="AD182" s="67"/>
      <c r="AE182" s="67"/>
      <c r="AF182" s="67"/>
      <c r="AH182" s="149"/>
      <c r="AO182" s="67"/>
      <c r="AP182" s="67"/>
      <c r="AQ182" s="67"/>
      <c r="AR182" s="67"/>
      <c r="AS182" s="67"/>
      <c r="AT182" s="67"/>
      <c r="AU182" s="67"/>
      <c r="AV182" s="67"/>
    </row>
    <row r="183" spans="28:49">
      <c r="AB183" s="67"/>
      <c r="AC183" s="67"/>
      <c r="AD183" s="67"/>
      <c r="AE183" s="67"/>
      <c r="AF183" s="67"/>
      <c r="AH183" s="149"/>
      <c r="AO183" s="67"/>
      <c r="AP183" s="67"/>
      <c r="AQ183" s="67"/>
      <c r="AR183" s="67"/>
      <c r="AS183" s="67"/>
      <c r="AT183" s="67"/>
      <c r="AU183" s="67"/>
      <c r="AV183" s="67"/>
      <c r="AW183" s="67"/>
    </row>
    <row r="184" spans="28:49">
      <c r="AB184" s="67"/>
      <c r="AC184" s="67"/>
      <c r="AD184" s="67"/>
      <c r="AE184" s="67"/>
      <c r="AF184" s="67"/>
      <c r="AH184" s="149"/>
      <c r="AO184" s="67"/>
      <c r="AP184" s="67"/>
      <c r="AQ184" s="67"/>
      <c r="AR184" s="67"/>
      <c r="AS184" s="67"/>
      <c r="AT184" s="67"/>
      <c r="AU184" s="67"/>
      <c r="AV184" s="67"/>
    </row>
    <row r="185" spans="28:49">
      <c r="AB185" s="67"/>
      <c r="AC185" s="67"/>
      <c r="AD185" s="67"/>
      <c r="AE185" s="67"/>
      <c r="AF185" s="67"/>
      <c r="AH185" s="149"/>
      <c r="AO185" s="67"/>
      <c r="AP185" s="67"/>
      <c r="AQ185" s="67"/>
      <c r="AR185" s="67"/>
      <c r="AS185" s="67"/>
      <c r="AT185" s="67"/>
      <c r="AU185" s="67"/>
      <c r="AV185" s="67"/>
    </row>
    <row r="186" spans="28:49">
      <c r="AB186" s="67"/>
      <c r="AC186" s="67"/>
      <c r="AD186" s="67"/>
      <c r="AE186" s="67"/>
      <c r="AF186" s="67"/>
      <c r="AH186" s="149"/>
      <c r="AO186" s="67"/>
      <c r="AP186" s="67"/>
      <c r="AQ186" s="67"/>
      <c r="AR186" s="67"/>
      <c r="AS186" s="67"/>
      <c r="AT186" s="67"/>
      <c r="AU186" s="67"/>
      <c r="AV186" s="67"/>
    </row>
    <row r="187" spans="28:49">
      <c r="AB187" s="67"/>
      <c r="AC187" s="67"/>
      <c r="AD187" s="67"/>
      <c r="AE187" s="67"/>
      <c r="AF187" s="67"/>
      <c r="AH187" s="149"/>
      <c r="AO187" s="67"/>
      <c r="AP187" s="67"/>
      <c r="AQ187" s="67"/>
      <c r="AR187" s="67"/>
      <c r="AS187" s="67"/>
      <c r="AT187" s="67"/>
      <c r="AU187" s="67"/>
      <c r="AV187" s="67"/>
    </row>
    <row r="188" spans="28:49">
      <c r="AB188" s="67"/>
      <c r="AC188" s="67"/>
      <c r="AD188" s="67"/>
      <c r="AE188" s="67"/>
      <c r="AF188" s="67"/>
      <c r="AH188" s="149"/>
      <c r="AO188" s="67"/>
      <c r="AP188" s="67"/>
      <c r="AQ188" s="67"/>
      <c r="AR188" s="67"/>
      <c r="AS188" s="67"/>
      <c r="AT188" s="67"/>
      <c r="AU188" s="67"/>
      <c r="AV188" s="67"/>
    </row>
    <row r="189" spans="28:49">
      <c r="AB189" s="67"/>
      <c r="AC189" s="67"/>
      <c r="AD189" s="67"/>
      <c r="AE189" s="67"/>
      <c r="AF189" s="67"/>
      <c r="AH189" s="149"/>
      <c r="AO189" s="67"/>
      <c r="AP189" s="67"/>
      <c r="AQ189" s="67"/>
      <c r="AR189" s="67"/>
      <c r="AS189" s="67"/>
      <c r="AT189" s="67"/>
      <c r="AU189" s="67"/>
      <c r="AV189" s="67"/>
    </row>
    <row r="190" spans="28:49">
      <c r="AB190" s="67"/>
      <c r="AC190" s="67"/>
      <c r="AD190" s="67"/>
      <c r="AE190" s="67"/>
      <c r="AF190" s="67"/>
      <c r="AH190" s="149"/>
      <c r="AO190" s="67"/>
      <c r="AP190" s="67"/>
      <c r="AQ190" s="67"/>
      <c r="AR190" s="67"/>
      <c r="AS190" s="67"/>
      <c r="AT190" s="67"/>
      <c r="AU190" s="67"/>
      <c r="AV190" s="67"/>
      <c r="AW190" s="67"/>
    </row>
    <row r="191" spans="28:49">
      <c r="AB191" s="67"/>
      <c r="AC191" s="67"/>
      <c r="AD191" s="67"/>
      <c r="AE191" s="67"/>
      <c r="AF191" s="67"/>
      <c r="AH191" s="149"/>
      <c r="AO191" s="67"/>
      <c r="AP191" s="67"/>
      <c r="AQ191" s="67"/>
      <c r="AR191" s="67"/>
      <c r="AS191" s="67"/>
      <c r="AT191" s="67"/>
      <c r="AU191" s="67"/>
      <c r="AV191" s="67"/>
    </row>
    <row r="192" spans="28:49">
      <c r="AB192" s="67"/>
      <c r="AC192" s="67"/>
      <c r="AD192" s="67"/>
      <c r="AE192" s="67"/>
      <c r="AF192" s="67"/>
      <c r="AH192" s="149"/>
      <c r="AO192" s="67"/>
      <c r="AP192" s="67"/>
      <c r="AQ192" s="67"/>
      <c r="AR192" s="67"/>
      <c r="AS192" s="67"/>
      <c r="AT192" s="67"/>
      <c r="AU192" s="67"/>
      <c r="AV192" s="67"/>
    </row>
    <row r="193" spans="28:49">
      <c r="AB193" s="67"/>
      <c r="AC193" s="67"/>
      <c r="AD193" s="67"/>
      <c r="AE193" s="67"/>
      <c r="AF193" s="67"/>
      <c r="AH193" s="149"/>
      <c r="AO193" s="67"/>
      <c r="AP193" s="67"/>
      <c r="AQ193" s="67"/>
      <c r="AR193" s="67"/>
      <c r="AS193" s="67"/>
      <c r="AT193" s="67"/>
      <c r="AU193" s="67"/>
      <c r="AV193" s="67"/>
      <c r="AW193" s="67"/>
    </row>
    <row r="194" spans="28:49">
      <c r="AB194" s="67"/>
      <c r="AC194" s="67"/>
      <c r="AD194" s="67"/>
      <c r="AE194" s="67"/>
      <c r="AF194" s="67"/>
      <c r="AH194" s="149"/>
      <c r="AO194" s="67"/>
      <c r="AP194" s="67"/>
      <c r="AQ194" s="67"/>
      <c r="AR194" s="67"/>
      <c r="AS194" s="67"/>
      <c r="AT194" s="67"/>
      <c r="AU194" s="67"/>
      <c r="AV194" s="67"/>
    </row>
    <row r="195" spans="28:49">
      <c r="AB195" s="67"/>
      <c r="AC195" s="67"/>
      <c r="AD195" s="67"/>
      <c r="AE195" s="67"/>
      <c r="AF195" s="67"/>
      <c r="AH195" s="149"/>
      <c r="AO195" s="67"/>
      <c r="AP195" s="67"/>
      <c r="AQ195" s="67"/>
      <c r="AR195" s="67"/>
      <c r="AS195" s="67"/>
      <c r="AT195" s="67"/>
      <c r="AU195" s="67"/>
      <c r="AV195" s="67"/>
    </row>
    <row r="196" spans="28:49">
      <c r="AB196" s="67"/>
      <c r="AC196" s="67"/>
      <c r="AD196" s="67"/>
      <c r="AE196" s="67"/>
      <c r="AF196" s="67"/>
      <c r="AH196" s="149"/>
      <c r="AO196" s="67"/>
      <c r="AP196" s="67"/>
      <c r="AQ196" s="67"/>
      <c r="AR196" s="67"/>
      <c r="AS196" s="67"/>
      <c r="AT196" s="67"/>
      <c r="AU196" s="67"/>
      <c r="AV196" s="67"/>
    </row>
    <row r="197" spans="28:49">
      <c r="AB197" s="67"/>
      <c r="AC197" s="67"/>
      <c r="AD197" s="67"/>
      <c r="AE197" s="67"/>
      <c r="AF197" s="67"/>
      <c r="AH197" s="149"/>
      <c r="AO197" s="67"/>
      <c r="AP197" s="67"/>
      <c r="AQ197" s="67"/>
      <c r="AR197" s="67"/>
      <c r="AS197" s="67"/>
      <c r="AT197" s="67"/>
      <c r="AU197" s="67"/>
      <c r="AV197" s="67"/>
    </row>
    <row r="198" spans="28:49">
      <c r="AB198" s="67"/>
      <c r="AC198" s="67"/>
      <c r="AD198" s="67"/>
      <c r="AE198" s="67"/>
      <c r="AF198" s="67"/>
      <c r="AH198" s="149"/>
      <c r="AO198" s="67"/>
      <c r="AP198" s="67"/>
      <c r="AQ198" s="67"/>
      <c r="AR198" s="67"/>
      <c r="AS198" s="67"/>
      <c r="AT198" s="67"/>
      <c r="AU198" s="67"/>
      <c r="AV198" s="67"/>
    </row>
    <row r="199" spans="28:49">
      <c r="AB199" s="67"/>
      <c r="AC199" s="67"/>
      <c r="AD199" s="67"/>
      <c r="AE199" s="67"/>
      <c r="AF199" s="67"/>
      <c r="AH199" s="149"/>
      <c r="AO199" s="67"/>
      <c r="AP199" s="67"/>
      <c r="AQ199" s="67"/>
      <c r="AR199" s="67"/>
      <c r="AS199" s="67"/>
      <c r="AT199" s="67"/>
      <c r="AU199" s="67"/>
      <c r="AV199" s="67"/>
    </row>
    <row r="200" spans="28:49">
      <c r="AB200" s="67"/>
      <c r="AC200" s="67"/>
      <c r="AD200" s="67"/>
      <c r="AE200" s="67"/>
      <c r="AF200" s="67"/>
      <c r="AH200" s="149"/>
      <c r="AO200" s="67"/>
      <c r="AP200" s="67"/>
      <c r="AQ200" s="67"/>
      <c r="AR200" s="67"/>
      <c r="AS200" s="67"/>
      <c r="AT200" s="67"/>
      <c r="AU200" s="67"/>
      <c r="AV200" s="67"/>
    </row>
    <row r="201" spans="28:49">
      <c r="AB201" s="67"/>
      <c r="AC201" s="67"/>
      <c r="AD201" s="67"/>
      <c r="AE201" s="67"/>
      <c r="AF201" s="67"/>
      <c r="AH201" s="149"/>
      <c r="AO201" s="67"/>
      <c r="AP201" s="67"/>
      <c r="AQ201" s="67"/>
      <c r="AR201" s="67"/>
      <c r="AS201" s="67"/>
      <c r="AT201" s="67"/>
      <c r="AU201" s="67"/>
      <c r="AV201" s="67"/>
    </row>
    <row r="202" spans="28:49">
      <c r="AB202" s="67"/>
      <c r="AC202" s="67"/>
      <c r="AD202" s="67"/>
      <c r="AE202" s="67"/>
      <c r="AF202" s="67"/>
      <c r="AH202" s="149"/>
      <c r="AO202" s="67"/>
      <c r="AP202" s="67"/>
      <c r="AQ202" s="67"/>
      <c r="AR202" s="67"/>
      <c r="AS202" s="67"/>
      <c r="AT202" s="67"/>
      <c r="AU202" s="67"/>
      <c r="AV202" s="67"/>
    </row>
    <row r="203" spans="28:49">
      <c r="AB203" s="67"/>
      <c r="AC203" s="67"/>
      <c r="AD203" s="67"/>
      <c r="AE203" s="67"/>
      <c r="AF203" s="67"/>
      <c r="AH203" s="149"/>
      <c r="AO203" s="67"/>
      <c r="AP203" s="67"/>
      <c r="AQ203" s="67"/>
      <c r="AR203" s="67"/>
      <c r="AS203" s="67"/>
      <c r="AT203" s="67"/>
      <c r="AU203" s="67"/>
      <c r="AV203" s="67"/>
    </row>
    <row r="204" spans="28:49">
      <c r="AB204" s="67"/>
      <c r="AC204" s="67"/>
      <c r="AD204" s="67"/>
      <c r="AE204" s="67"/>
      <c r="AF204" s="67"/>
      <c r="AH204" s="149"/>
      <c r="AO204" s="67"/>
      <c r="AP204" s="67"/>
      <c r="AQ204" s="67"/>
      <c r="AR204" s="67"/>
      <c r="AS204" s="67"/>
      <c r="AT204" s="67"/>
      <c r="AU204" s="67"/>
      <c r="AV204" s="67"/>
    </row>
    <row r="205" spans="28:49">
      <c r="AB205" s="67"/>
      <c r="AC205" s="67"/>
      <c r="AD205" s="67"/>
      <c r="AE205" s="67"/>
      <c r="AF205" s="67"/>
      <c r="AH205" s="149"/>
      <c r="AO205" s="67"/>
      <c r="AP205" s="67"/>
      <c r="AQ205" s="67"/>
      <c r="AR205" s="67"/>
      <c r="AS205" s="67"/>
      <c r="AT205" s="67"/>
      <c r="AU205" s="67"/>
      <c r="AV205" s="67"/>
    </row>
    <row r="206" spans="28:49">
      <c r="AB206" s="67"/>
      <c r="AC206" s="67"/>
      <c r="AD206" s="67"/>
      <c r="AE206" s="67"/>
      <c r="AF206" s="67"/>
      <c r="AH206" s="149"/>
      <c r="AO206" s="67"/>
      <c r="AP206" s="67"/>
      <c r="AQ206" s="67"/>
      <c r="AR206" s="67"/>
      <c r="AS206" s="67"/>
      <c r="AT206" s="67"/>
      <c r="AU206" s="67"/>
      <c r="AV206" s="67"/>
    </row>
    <row r="207" spans="28:49">
      <c r="AB207" s="67"/>
      <c r="AC207" s="67"/>
      <c r="AD207" s="67"/>
      <c r="AE207" s="67"/>
      <c r="AF207" s="67"/>
      <c r="AH207" s="149"/>
      <c r="AO207" s="67"/>
      <c r="AP207" s="67"/>
      <c r="AQ207" s="67"/>
      <c r="AR207" s="67"/>
      <c r="AS207" s="67"/>
      <c r="AT207" s="67"/>
      <c r="AU207" s="67"/>
      <c r="AV207" s="67"/>
      <c r="AW207" s="67"/>
    </row>
    <row r="208" spans="28:49">
      <c r="AB208" s="67"/>
      <c r="AC208" s="67"/>
      <c r="AD208" s="67"/>
      <c r="AE208" s="67"/>
      <c r="AF208" s="67"/>
      <c r="AH208" s="149"/>
      <c r="AO208" s="67"/>
      <c r="AP208" s="67"/>
      <c r="AQ208" s="67"/>
      <c r="AR208" s="67"/>
      <c r="AS208" s="67"/>
      <c r="AT208" s="67"/>
      <c r="AU208" s="67"/>
      <c r="AV208" s="67"/>
      <c r="AW208" s="67"/>
    </row>
    <row r="209" spans="28:49">
      <c r="AB209" s="67"/>
      <c r="AC209" s="67"/>
      <c r="AD209" s="67"/>
      <c r="AE209" s="67"/>
      <c r="AF209" s="67"/>
      <c r="AH209" s="149"/>
      <c r="AO209" s="67"/>
      <c r="AP209" s="67"/>
      <c r="AQ209" s="67"/>
      <c r="AR209" s="67"/>
      <c r="AS209" s="67"/>
      <c r="AT209" s="67"/>
      <c r="AU209" s="67"/>
      <c r="AV209" s="67"/>
      <c r="AW209" s="67"/>
    </row>
    <row r="210" spans="28:49">
      <c r="AB210" s="67"/>
      <c r="AC210" s="67"/>
      <c r="AD210" s="67"/>
      <c r="AE210" s="67"/>
      <c r="AF210" s="67"/>
      <c r="AH210" s="149"/>
      <c r="AO210" s="67"/>
      <c r="AP210" s="67"/>
      <c r="AQ210" s="67"/>
      <c r="AR210" s="67"/>
      <c r="AS210" s="67"/>
      <c r="AT210" s="67"/>
      <c r="AU210" s="67"/>
      <c r="AV210" s="67"/>
    </row>
    <row r="211" spans="28:49">
      <c r="AB211" s="67"/>
      <c r="AC211" s="67"/>
      <c r="AD211" s="67"/>
      <c r="AE211" s="67"/>
      <c r="AF211" s="67"/>
      <c r="AH211" s="149"/>
      <c r="AO211" s="67"/>
      <c r="AP211" s="67"/>
      <c r="AQ211" s="67"/>
      <c r="AR211" s="67"/>
      <c r="AS211" s="67"/>
      <c r="AT211" s="67"/>
      <c r="AU211" s="67"/>
      <c r="AV211" s="67"/>
    </row>
    <row r="212" spans="28:49">
      <c r="AB212" s="67"/>
      <c r="AC212" s="67"/>
      <c r="AD212" s="67"/>
      <c r="AE212" s="67"/>
      <c r="AF212" s="67"/>
      <c r="AH212" s="149"/>
      <c r="AO212" s="67"/>
      <c r="AP212" s="67"/>
      <c r="AQ212" s="67"/>
      <c r="AR212" s="67"/>
      <c r="AS212" s="67"/>
      <c r="AT212" s="67"/>
      <c r="AU212" s="67"/>
      <c r="AV212" s="67"/>
    </row>
    <row r="213" spans="28:49">
      <c r="AB213" s="67"/>
      <c r="AC213" s="67"/>
      <c r="AD213" s="67"/>
      <c r="AE213" s="67"/>
      <c r="AF213" s="67"/>
      <c r="AH213" s="149"/>
      <c r="AO213" s="67"/>
      <c r="AP213" s="67"/>
      <c r="AQ213" s="67"/>
      <c r="AR213" s="67"/>
      <c r="AS213" s="67"/>
      <c r="AT213" s="67"/>
      <c r="AU213" s="67"/>
      <c r="AV213" s="67"/>
    </row>
    <row r="214" spans="28:49">
      <c r="AB214" s="67"/>
      <c r="AC214" s="67"/>
      <c r="AD214" s="67"/>
      <c r="AE214" s="67"/>
      <c r="AF214" s="67"/>
      <c r="AH214" s="149"/>
      <c r="AO214" s="67"/>
      <c r="AP214" s="67"/>
      <c r="AQ214" s="67"/>
      <c r="AR214" s="67"/>
      <c r="AS214" s="67"/>
      <c r="AT214" s="67"/>
      <c r="AU214" s="67"/>
      <c r="AV214" s="67"/>
    </row>
    <row r="215" spans="28:49">
      <c r="AB215" s="67"/>
      <c r="AC215" s="67"/>
      <c r="AD215" s="67"/>
      <c r="AE215" s="67"/>
      <c r="AF215" s="67"/>
      <c r="AH215" s="149"/>
      <c r="AO215" s="67"/>
      <c r="AP215" s="67"/>
      <c r="AQ215" s="67"/>
      <c r="AR215" s="67"/>
      <c r="AS215" s="67"/>
      <c r="AT215" s="67"/>
      <c r="AU215" s="67"/>
      <c r="AV215" s="67"/>
    </row>
    <row r="216" spans="28:49">
      <c r="AB216" s="67"/>
      <c r="AC216" s="67"/>
      <c r="AD216" s="67"/>
      <c r="AE216" s="67"/>
      <c r="AF216" s="67"/>
      <c r="AH216" s="149"/>
      <c r="AO216" s="67"/>
      <c r="AP216" s="67"/>
      <c r="AQ216" s="67"/>
      <c r="AR216" s="67"/>
      <c r="AS216" s="67"/>
      <c r="AT216" s="67"/>
      <c r="AU216" s="67"/>
      <c r="AV216" s="67"/>
    </row>
    <row r="217" spans="28:49">
      <c r="AB217" s="67"/>
      <c r="AC217" s="67"/>
      <c r="AD217" s="67"/>
      <c r="AE217" s="67"/>
      <c r="AF217" s="67"/>
      <c r="AH217" s="149"/>
      <c r="AO217" s="67"/>
      <c r="AP217" s="67"/>
      <c r="AQ217" s="67"/>
      <c r="AR217" s="67"/>
      <c r="AS217" s="67"/>
      <c r="AT217" s="67"/>
      <c r="AU217" s="67"/>
      <c r="AV217" s="67"/>
    </row>
    <row r="218" spans="28:49">
      <c r="AB218" s="67"/>
      <c r="AC218" s="67"/>
      <c r="AD218" s="67"/>
      <c r="AE218" s="67"/>
      <c r="AF218" s="67"/>
      <c r="AH218" s="149"/>
      <c r="AO218" s="67"/>
      <c r="AP218" s="67"/>
      <c r="AQ218" s="67"/>
      <c r="AR218" s="67"/>
      <c r="AS218" s="67"/>
      <c r="AT218" s="67"/>
      <c r="AU218" s="67"/>
      <c r="AV218" s="67"/>
    </row>
    <row r="219" spans="28:49">
      <c r="AB219" s="67"/>
      <c r="AC219" s="67"/>
      <c r="AD219" s="67"/>
      <c r="AE219" s="67"/>
      <c r="AF219" s="67"/>
      <c r="AH219" s="149"/>
      <c r="AO219" s="67"/>
      <c r="AP219" s="67"/>
      <c r="AQ219" s="67"/>
      <c r="AR219" s="67"/>
      <c r="AS219" s="67"/>
      <c r="AT219" s="67"/>
      <c r="AU219" s="67"/>
      <c r="AV219" s="67"/>
    </row>
    <row r="220" spans="28:49">
      <c r="AB220" s="67"/>
      <c r="AC220" s="67"/>
      <c r="AD220" s="67"/>
      <c r="AE220" s="67"/>
      <c r="AF220" s="67"/>
      <c r="AH220" s="149"/>
      <c r="AO220" s="67"/>
      <c r="AP220" s="67"/>
      <c r="AQ220" s="67"/>
      <c r="AR220" s="67"/>
      <c r="AS220" s="67"/>
      <c r="AT220" s="67"/>
      <c r="AU220" s="67"/>
      <c r="AV220" s="67"/>
    </row>
    <row r="221" spans="28:49">
      <c r="AB221" s="67"/>
      <c r="AC221" s="67"/>
      <c r="AD221" s="67"/>
      <c r="AE221" s="67"/>
      <c r="AF221" s="67"/>
      <c r="AH221" s="149"/>
      <c r="AO221" s="67"/>
      <c r="AP221" s="67"/>
      <c r="AQ221" s="67"/>
      <c r="AR221" s="67"/>
      <c r="AS221" s="67"/>
      <c r="AT221" s="67"/>
      <c r="AU221" s="67"/>
      <c r="AV221" s="67"/>
    </row>
    <row r="222" spans="28:49">
      <c r="AB222" s="67"/>
      <c r="AC222" s="67"/>
      <c r="AD222" s="67"/>
      <c r="AE222" s="67"/>
      <c r="AF222" s="67"/>
      <c r="AH222" s="149"/>
      <c r="AO222" s="67"/>
      <c r="AP222" s="67"/>
      <c r="AQ222" s="67"/>
      <c r="AR222" s="67"/>
      <c r="AS222" s="67"/>
      <c r="AT222" s="67"/>
      <c r="AU222" s="67"/>
      <c r="AV222" s="67"/>
    </row>
    <row r="223" spans="28:49">
      <c r="AB223" s="67"/>
      <c r="AC223" s="67"/>
      <c r="AD223" s="67"/>
      <c r="AE223" s="67"/>
      <c r="AF223" s="67"/>
      <c r="AH223" s="149"/>
      <c r="AO223" s="67"/>
      <c r="AP223" s="67"/>
      <c r="AQ223" s="67"/>
      <c r="AR223" s="67"/>
      <c r="AS223" s="67"/>
      <c r="AT223" s="67"/>
      <c r="AU223" s="67"/>
      <c r="AV223" s="67"/>
    </row>
    <row r="224" spans="28:49">
      <c r="AB224" s="67"/>
      <c r="AC224" s="67"/>
      <c r="AD224" s="67"/>
      <c r="AE224" s="67"/>
      <c r="AF224" s="67"/>
      <c r="AH224" s="149"/>
      <c r="AO224" s="67"/>
      <c r="AP224" s="67"/>
      <c r="AQ224" s="67"/>
      <c r="AR224" s="67"/>
      <c r="AS224" s="67"/>
      <c r="AT224" s="67"/>
      <c r="AU224" s="67"/>
      <c r="AV224" s="67"/>
    </row>
    <row r="225" spans="28:49">
      <c r="AB225" s="67"/>
      <c r="AC225" s="67"/>
      <c r="AD225" s="67"/>
      <c r="AE225" s="67"/>
      <c r="AF225" s="67"/>
      <c r="AH225" s="149"/>
      <c r="AO225" s="67"/>
      <c r="AP225" s="67"/>
      <c r="AQ225" s="67"/>
      <c r="AR225" s="67"/>
      <c r="AS225" s="67"/>
      <c r="AT225" s="67"/>
      <c r="AU225" s="67"/>
      <c r="AV225" s="67"/>
    </row>
    <row r="226" spans="28:49">
      <c r="AB226" s="67"/>
      <c r="AC226" s="67"/>
      <c r="AD226" s="67"/>
      <c r="AE226" s="67"/>
      <c r="AF226" s="67"/>
      <c r="AH226" s="149"/>
      <c r="AO226" s="67"/>
      <c r="AP226" s="67"/>
      <c r="AQ226" s="67"/>
      <c r="AR226" s="67"/>
      <c r="AS226" s="67"/>
      <c r="AT226" s="67"/>
      <c r="AU226" s="67"/>
      <c r="AV226" s="67"/>
    </row>
    <row r="227" spans="28:49">
      <c r="AB227" s="67"/>
      <c r="AC227" s="67"/>
      <c r="AD227" s="67"/>
      <c r="AE227" s="67"/>
      <c r="AF227" s="67"/>
      <c r="AH227" s="149"/>
      <c r="AO227" s="67"/>
      <c r="AP227" s="67"/>
      <c r="AQ227" s="67"/>
      <c r="AR227" s="67"/>
      <c r="AS227" s="67"/>
      <c r="AT227" s="67"/>
      <c r="AU227" s="67"/>
      <c r="AV227" s="67"/>
    </row>
    <row r="228" spans="28:49">
      <c r="AB228" s="67"/>
      <c r="AC228" s="67"/>
      <c r="AD228" s="67"/>
      <c r="AE228" s="67"/>
      <c r="AF228" s="67"/>
      <c r="AH228" s="149"/>
      <c r="AO228" s="67"/>
      <c r="AP228" s="67"/>
      <c r="AQ228" s="67"/>
      <c r="AR228" s="67"/>
      <c r="AS228" s="67"/>
      <c r="AT228" s="67"/>
      <c r="AU228" s="67"/>
      <c r="AV228" s="67"/>
    </row>
    <row r="229" spans="28:49">
      <c r="AB229" s="67"/>
      <c r="AC229" s="67"/>
      <c r="AD229" s="67"/>
      <c r="AE229" s="67"/>
      <c r="AF229" s="67"/>
      <c r="AH229" s="149"/>
      <c r="AO229" s="67"/>
      <c r="AP229" s="67"/>
      <c r="AQ229" s="67"/>
      <c r="AR229" s="67"/>
      <c r="AS229" s="67"/>
      <c r="AT229" s="67"/>
      <c r="AU229" s="67"/>
      <c r="AV229" s="67"/>
    </row>
    <row r="230" spans="28:49">
      <c r="AB230" s="67"/>
      <c r="AC230" s="67"/>
      <c r="AD230" s="67"/>
      <c r="AE230" s="67"/>
      <c r="AF230" s="67"/>
      <c r="AH230" s="149"/>
      <c r="AO230" s="67"/>
      <c r="AP230" s="67"/>
      <c r="AQ230" s="67"/>
      <c r="AR230" s="67"/>
      <c r="AS230" s="67"/>
      <c r="AT230" s="67"/>
      <c r="AU230" s="67"/>
      <c r="AV230" s="67"/>
    </row>
    <row r="231" spans="28:49">
      <c r="AB231" s="67"/>
      <c r="AC231" s="67"/>
      <c r="AD231" s="67"/>
      <c r="AE231" s="67"/>
      <c r="AF231" s="67"/>
      <c r="AH231" s="149"/>
      <c r="AO231" s="67"/>
      <c r="AP231" s="67"/>
      <c r="AQ231" s="67"/>
      <c r="AR231" s="67"/>
      <c r="AS231" s="67"/>
      <c r="AT231" s="67"/>
      <c r="AU231" s="67"/>
      <c r="AV231" s="67"/>
      <c r="AW231" s="67"/>
    </row>
    <row r="232" spans="28:49">
      <c r="AB232" s="67"/>
      <c r="AC232" s="67"/>
      <c r="AD232" s="67"/>
      <c r="AE232" s="67"/>
      <c r="AF232" s="67"/>
      <c r="AH232" s="149"/>
      <c r="AO232" s="67"/>
      <c r="AP232" s="67"/>
      <c r="AQ232" s="67"/>
      <c r="AR232" s="67"/>
      <c r="AS232" s="67"/>
      <c r="AT232" s="67"/>
      <c r="AU232" s="67"/>
      <c r="AV232" s="67"/>
    </row>
    <row r="233" spans="28:49">
      <c r="AB233" s="67"/>
      <c r="AC233" s="67"/>
      <c r="AD233" s="67"/>
      <c r="AE233" s="67"/>
      <c r="AF233" s="67"/>
      <c r="AH233" s="149"/>
      <c r="AO233" s="67"/>
      <c r="AP233" s="67"/>
      <c r="AQ233" s="67"/>
      <c r="AR233" s="67"/>
      <c r="AS233" s="67"/>
      <c r="AT233" s="67"/>
      <c r="AU233" s="67"/>
      <c r="AV233" s="67"/>
    </row>
    <row r="234" spans="28:49">
      <c r="AB234" s="67"/>
      <c r="AC234" s="67"/>
      <c r="AD234" s="67"/>
      <c r="AE234" s="67"/>
      <c r="AF234" s="67"/>
      <c r="AH234" s="149"/>
      <c r="AO234" s="67"/>
      <c r="AP234" s="67"/>
      <c r="AQ234" s="67"/>
      <c r="AR234" s="67"/>
      <c r="AS234" s="67"/>
      <c r="AT234" s="67"/>
      <c r="AU234" s="67"/>
      <c r="AV234" s="67"/>
    </row>
    <row r="235" spans="28:49">
      <c r="AB235" s="67"/>
      <c r="AC235" s="67"/>
      <c r="AD235" s="67"/>
      <c r="AE235" s="67"/>
      <c r="AF235" s="67"/>
      <c r="AH235" s="149"/>
      <c r="AO235" s="67"/>
      <c r="AP235" s="67"/>
      <c r="AQ235" s="67"/>
      <c r="AR235" s="67"/>
      <c r="AS235" s="67"/>
      <c r="AT235" s="67"/>
      <c r="AU235" s="67"/>
      <c r="AV235" s="67"/>
    </row>
    <row r="236" spans="28:49">
      <c r="AB236" s="67"/>
      <c r="AC236" s="67"/>
      <c r="AD236" s="67"/>
      <c r="AE236" s="67"/>
      <c r="AF236" s="67"/>
      <c r="AH236" s="149"/>
      <c r="AO236" s="67"/>
      <c r="AP236" s="67"/>
      <c r="AQ236" s="67"/>
      <c r="AR236" s="67"/>
      <c r="AS236" s="67"/>
      <c r="AT236" s="67"/>
      <c r="AU236" s="67"/>
      <c r="AV236" s="67"/>
    </row>
    <row r="237" spans="28:49">
      <c r="AB237" s="67"/>
      <c r="AC237" s="67"/>
      <c r="AD237" s="67"/>
      <c r="AE237" s="67"/>
      <c r="AF237" s="67"/>
      <c r="AH237" s="149"/>
      <c r="AO237" s="67"/>
      <c r="AP237" s="67"/>
      <c r="AQ237" s="67"/>
      <c r="AR237" s="67"/>
      <c r="AS237" s="67"/>
      <c r="AT237" s="67"/>
      <c r="AU237" s="67"/>
      <c r="AV237" s="67"/>
    </row>
    <row r="238" spans="28:49">
      <c r="AB238" s="67"/>
      <c r="AC238" s="67"/>
      <c r="AD238" s="67"/>
      <c r="AE238" s="67"/>
      <c r="AF238" s="67"/>
      <c r="AH238" s="149"/>
      <c r="AO238" s="67"/>
      <c r="AP238" s="67"/>
      <c r="AQ238" s="67"/>
      <c r="AR238" s="67"/>
      <c r="AS238" s="67"/>
      <c r="AT238" s="67"/>
      <c r="AU238" s="67"/>
      <c r="AV238" s="67"/>
    </row>
    <row r="239" spans="28:49">
      <c r="AB239" s="67"/>
      <c r="AC239" s="67"/>
      <c r="AD239" s="67"/>
      <c r="AE239" s="67"/>
      <c r="AF239" s="67"/>
      <c r="AH239" s="149"/>
      <c r="AO239" s="67"/>
      <c r="AP239" s="67"/>
      <c r="AQ239" s="67"/>
      <c r="AR239" s="67"/>
      <c r="AS239" s="67"/>
      <c r="AT239" s="67"/>
      <c r="AU239" s="67"/>
      <c r="AV239" s="67"/>
    </row>
    <row r="240" spans="28:49">
      <c r="AB240" s="67"/>
      <c r="AC240" s="67"/>
      <c r="AD240" s="67"/>
      <c r="AE240" s="67"/>
      <c r="AF240" s="67"/>
      <c r="AH240" s="149"/>
      <c r="AO240" s="67"/>
      <c r="AP240" s="67"/>
      <c r="AQ240" s="67"/>
      <c r="AR240" s="67"/>
      <c r="AS240" s="67"/>
      <c r="AT240" s="67"/>
      <c r="AU240" s="67"/>
      <c r="AV240" s="67"/>
    </row>
    <row r="241" spans="28:49">
      <c r="AB241" s="67"/>
      <c r="AC241" s="67"/>
      <c r="AD241" s="67"/>
      <c r="AE241" s="67"/>
      <c r="AF241" s="67"/>
      <c r="AH241" s="149"/>
      <c r="AO241" s="67"/>
      <c r="AP241" s="67"/>
      <c r="AQ241" s="67"/>
      <c r="AR241" s="67"/>
      <c r="AS241" s="67"/>
      <c r="AT241" s="67"/>
      <c r="AU241" s="67"/>
      <c r="AV241" s="67"/>
    </row>
    <row r="242" spans="28:49">
      <c r="AB242" s="67"/>
      <c r="AC242" s="67"/>
      <c r="AD242" s="67"/>
      <c r="AE242" s="67"/>
      <c r="AF242" s="67"/>
      <c r="AH242" s="149"/>
      <c r="AO242" s="67"/>
      <c r="AP242" s="67"/>
      <c r="AQ242" s="67"/>
      <c r="AR242" s="67"/>
      <c r="AS242" s="67"/>
      <c r="AT242" s="67"/>
      <c r="AU242" s="67"/>
      <c r="AV242" s="67"/>
    </row>
    <row r="243" spans="28:49">
      <c r="AB243" s="67"/>
      <c r="AC243" s="67"/>
      <c r="AD243" s="67"/>
      <c r="AE243" s="67"/>
      <c r="AF243" s="67"/>
      <c r="AH243" s="149"/>
      <c r="AO243" s="67"/>
      <c r="AP243" s="67"/>
      <c r="AQ243" s="67"/>
      <c r="AR243" s="67"/>
      <c r="AS243" s="67"/>
      <c r="AT243" s="67"/>
      <c r="AU243" s="67"/>
      <c r="AV243" s="67"/>
    </row>
    <row r="244" spans="28:49">
      <c r="AB244" s="67"/>
      <c r="AC244" s="67"/>
      <c r="AD244" s="67"/>
      <c r="AE244" s="67"/>
      <c r="AF244" s="67"/>
      <c r="AH244" s="149"/>
      <c r="AO244" s="67"/>
      <c r="AP244" s="67"/>
      <c r="AQ244" s="67"/>
      <c r="AR244" s="67"/>
      <c r="AS244" s="67"/>
      <c r="AT244" s="67"/>
      <c r="AU244" s="67"/>
      <c r="AV244" s="67"/>
    </row>
    <row r="245" spans="28:49">
      <c r="AB245" s="67"/>
      <c r="AC245" s="67"/>
      <c r="AD245" s="67"/>
      <c r="AE245" s="67"/>
      <c r="AF245" s="67"/>
      <c r="AH245" s="149"/>
      <c r="AO245" s="67"/>
      <c r="AP245" s="67"/>
      <c r="AQ245" s="67"/>
      <c r="AR245" s="67"/>
      <c r="AS245" s="67"/>
      <c r="AT245" s="67"/>
      <c r="AU245" s="67"/>
      <c r="AV245" s="67"/>
    </row>
    <row r="246" spans="28:49">
      <c r="AB246" s="67"/>
      <c r="AC246" s="67"/>
      <c r="AD246" s="67"/>
      <c r="AE246" s="67"/>
      <c r="AF246" s="67"/>
      <c r="AH246" s="149"/>
      <c r="AO246" s="67"/>
      <c r="AP246" s="67"/>
      <c r="AQ246" s="67"/>
      <c r="AR246" s="67"/>
      <c r="AS246" s="67"/>
      <c r="AT246" s="67"/>
      <c r="AU246" s="67"/>
      <c r="AV246" s="67"/>
    </row>
    <row r="247" spans="28:49">
      <c r="AB247" s="67"/>
      <c r="AC247" s="67"/>
      <c r="AD247" s="67"/>
      <c r="AE247" s="67"/>
      <c r="AF247" s="67"/>
      <c r="AH247" s="149"/>
      <c r="AO247" s="67"/>
      <c r="AP247" s="67"/>
      <c r="AQ247" s="67"/>
      <c r="AR247" s="67"/>
      <c r="AS247" s="67"/>
      <c r="AT247" s="67"/>
      <c r="AU247" s="67"/>
      <c r="AV247" s="67"/>
    </row>
    <row r="248" spans="28:49">
      <c r="AB248" s="67"/>
      <c r="AC248" s="67"/>
      <c r="AD248" s="67"/>
      <c r="AE248" s="67"/>
      <c r="AF248" s="67"/>
      <c r="AH248" s="149"/>
      <c r="AO248" s="67"/>
      <c r="AP248" s="67"/>
      <c r="AQ248" s="67"/>
      <c r="AR248" s="67"/>
      <c r="AS248" s="67"/>
      <c r="AT248" s="67"/>
      <c r="AU248" s="67"/>
      <c r="AV248" s="67"/>
    </row>
    <row r="249" spans="28:49">
      <c r="AB249" s="67"/>
      <c r="AC249" s="67"/>
      <c r="AD249" s="67"/>
      <c r="AE249" s="67"/>
      <c r="AF249" s="67"/>
      <c r="AH249" s="149"/>
      <c r="AO249" s="67"/>
      <c r="AP249" s="67"/>
      <c r="AQ249" s="67"/>
      <c r="AR249" s="67"/>
      <c r="AS249" s="67"/>
      <c r="AT249" s="67"/>
      <c r="AU249" s="67"/>
      <c r="AV249" s="67"/>
    </row>
    <row r="250" spans="28:49">
      <c r="AB250" s="67"/>
      <c r="AC250" s="67"/>
      <c r="AD250" s="67"/>
      <c r="AE250" s="67"/>
      <c r="AF250" s="67"/>
      <c r="AH250" s="149"/>
      <c r="AO250" s="67"/>
      <c r="AP250" s="67"/>
      <c r="AQ250" s="67"/>
      <c r="AR250" s="67"/>
      <c r="AS250" s="67"/>
      <c r="AT250" s="67"/>
      <c r="AU250" s="67"/>
      <c r="AV250" s="67"/>
    </row>
    <row r="251" spans="28:49">
      <c r="AB251" s="67"/>
      <c r="AC251" s="67"/>
      <c r="AD251" s="67"/>
      <c r="AE251" s="67"/>
      <c r="AF251" s="67"/>
      <c r="AH251" s="149"/>
      <c r="AO251" s="67"/>
      <c r="AP251" s="67"/>
      <c r="AQ251" s="67"/>
      <c r="AR251" s="67"/>
      <c r="AS251" s="67"/>
      <c r="AT251" s="67"/>
      <c r="AU251" s="67"/>
      <c r="AV251" s="67"/>
    </row>
    <row r="252" spans="28:49">
      <c r="AB252" s="67"/>
      <c r="AC252" s="67"/>
      <c r="AD252" s="67"/>
      <c r="AE252" s="67"/>
      <c r="AF252" s="67"/>
      <c r="AH252" s="149"/>
      <c r="AO252" s="67"/>
      <c r="AP252" s="67"/>
      <c r="AQ252" s="67"/>
      <c r="AR252" s="67"/>
      <c r="AS252" s="67"/>
      <c r="AT252" s="67"/>
      <c r="AU252" s="67"/>
      <c r="AV252" s="67"/>
      <c r="AW252" s="67"/>
    </row>
    <row r="253" spans="28:49">
      <c r="AB253" s="67"/>
      <c r="AC253" s="67"/>
      <c r="AD253" s="67"/>
      <c r="AE253" s="67"/>
      <c r="AF253" s="67"/>
      <c r="AH253" s="149"/>
      <c r="AO253" s="67"/>
      <c r="AP253" s="67"/>
      <c r="AQ253" s="67"/>
      <c r="AR253" s="67"/>
      <c r="AS253" s="67"/>
      <c r="AT253" s="67"/>
      <c r="AU253" s="67"/>
      <c r="AV253" s="67"/>
    </row>
    <row r="254" spans="28:49">
      <c r="AB254" s="67"/>
      <c r="AC254" s="67"/>
      <c r="AD254" s="67"/>
      <c r="AE254" s="67"/>
      <c r="AF254" s="67"/>
      <c r="AH254" s="149"/>
      <c r="AO254" s="67"/>
      <c r="AP254" s="67"/>
      <c r="AQ254" s="67"/>
      <c r="AR254" s="67"/>
      <c r="AS254" s="67"/>
      <c r="AT254" s="67"/>
      <c r="AU254" s="67"/>
      <c r="AV254" s="67"/>
      <c r="AW254" s="67"/>
    </row>
    <row r="255" spans="28:49">
      <c r="AB255" s="67"/>
      <c r="AC255" s="67"/>
      <c r="AD255" s="67"/>
      <c r="AE255" s="67"/>
      <c r="AF255" s="67"/>
      <c r="AH255" s="149"/>
      <c r="AO255" s="67"/>
      <c r="AP255" s="67"/>
      <c r="AQ255" s="67"/>
      <c r="AR255" s="67"/>
      <c r="AS255" s="67"/>
      <c r="AT255" s="67"/>
      <c r="AU255" s="67"/>
      <c r="AV255" s="67"/>
    </row>
    <row r="256" spans="28:49">
      <c r="AB256" s="67"/>
      <c r="AC256" s="67"/>
      <c r="AD256" s="67"/>
      <c r="AE256" s="67"/>
      <c r="AF256" s="67"/>
      <c r="AH256" s="149"/>
      <c r="AO256" s="67"/>
      <c r="AP256" s="67"/>
      <c r="AQ256" s="67"/>
      <c r="AR256" s="67"/>
      <c r="AS256" s="67"/>
      <c r="AT256" s="67"/>
      <c r="AU256" s="67"/>
      <c r="AV256" s="67"/>
      <c r="AW256" s="67"/>
    </row>
    <row r="257" spans="28:49">
      <c r="AB257" s="67"/>
      <c r="AC257" s="67"/>
      <c r="AD257" s="67"/>
      <c r="AE257" s="67"/>
      <c r="AF257" s="67"/>
      <c r="AH257" s="149"/>
      <c r="AO257" s="67"/>
      <c r="AP257" s="67"/>
      <c r="AQ257" s="67"/>
      <c r="AR257" s="67"/>
      <c r="AS257" s="67"/>
      <c r="AT257" s="67"/>
      <c r="AU257" s="67"/>
      <c r="AV257" s="67"/>
      <c r="AW257" s="67"/>
    </row>
    <row r="258" spans="28:49">
      <c r="AB258" s="67"/>
      <c r="AC258" s="67"/>
      <c r="AD258" s="67"/>
      <c r="AE258" s="67"/>
      <c r="AF258" s="67"/>
      <c r="AH258" s="149"/>
      <c r="AO258" s="67"/>
      <c r="AP258" s="67"/>
      <c r="AQ258" s="67"/>
      <c r="AR258" s="67"/>
      <c r="AS258" s="67"/>
      <c r="AT258" s="67"/>
      <c r="AU258" s="67"/>
      <c r="AV258" s="67"/>
    </row>
    <row r="259" spans="28:49">
      <c r="AB259" s="67"/>
      <c r="AC259" s="67"/>
      <c r="AD259" s="67"/>
      <c r="AE259" s="67"/>
      <c r="AF259" s="67"/>
      <c r="AH259" s="149"/>
      <c r="AO259" s="67"/>
      <c r="AP259" s="67"/>
      <c r="AQ259" s="67"/>
      <c r="AR259" s="67"/>
      <c r="AS259" s="67"/>
      <c r="AT259" s="67"/>
      <c r="AU259" s="67"/>
      <c r="AV259" s="67"/>
      <c r="AW259" s="67"/>
    </row>
    <row r="260" spans="28:49">
      <c r="AB260" s="67"/>
      <c r="AC260" s="67"/>
      <c r="AD260" s="67"/>
      <c r="AE260" s="67"/>
      <c r="AF260" s="67"/>
      <c r="AH260" s="149"/>
      <c r="AO260" s="67"/>
      <c r="AP260" s="67"/>
      <c r="AQ260" s="67"/>
      <c r="AR260" s="67"/>
      <c r="AS260" s="67"/>
      <c r="AT260" s="67"/>
      <c r="AU260" s="67"/>
      <c r="AV260" s="67"/>
      <c r="AW260" s="67"/>
    </row>
    <row r="261" spans="28:49">
      <c r="AB261" s="67"/>
      <c r="AC261" s="67"/>
      <c r="AD261" s="67"/>
      <c r="AE261" s="67"/>
      <c r="AF261" s="67"/>
      <c r="AH261" s="149"/>
      <c r="AO261" s="67"/>
      <c r="AP261" s="67"/>
      <c r="AQ261" s="67"/>
      <c r="AR261" s="67"/>
      <c r="AS261" s="67"/>
      <c r="AT261" s="67"/>
      <c r="AU261" s="67"/>
      <c r="AV261" s="67"/>
    </row>
    <row r="262" spans="28:49">
      <c r="AB262" s="67"/>
      <c r="AC262" s="67"/>
      <c r="AD262" s="67"/>
      <c r="AE262" s="67"/>
      <c r="AF262" s="67"/>
      <c r="AH262" s="149"/>
      <c r="AO262" s="67"/>
      <c r="AP262" s="67"/>
      <c r="AQ262" s="67"/>
      <c r="AR262" s="67"/>
      <c r="AS262" s="67"/>
      <c r="AT262" s="67"/>
      <c r="AU262" s="67"/>
      <c r="AV262" s="67"/>
      <c r="AW262" s="67"/>
    </row>
    <row r="263" spans="28:49">
      <c r="AB263" s="67"/>
      <c r="AC263" s="67"/>
      <c r="AD263" s="67"/>
      <c r="AE263" s="67"/>
      <c r="AF263" s="67"/>
      <c r="AH263" s="149"/>
      <c r="AO263" s="67"/>
      <c r="AP263" s="67"/>
      <c r="AQ263" s="67"/>
      <c r="AR263" s="67"/>
      <c r="AS263" s="67"/>
      <c r="AT263" s="67"/>
      <c r="AU263" s="67"/>
      <c r="AV263" s="67"/>
      <c r="AW263" s="67"/>
    </row>
    <row r="264" spans="28:49">
      <c r="AB264" s="67"/>
      <c r="AC264" s="67"/>
      <c r="AD264" s="67"/>
      <c r="AE264" s="67"/>
      <c r="AF264" s="67"/>
      <c r="AH264" s="149"/>
      <c r="AO264" s="67"/>
      <c r="AP264" s="67"/>
      <c r="AQ264" s="67"/>
      <c r="AR264" s="67"/>
      <c r="AS264" s="67"/>
      <c r="AT264" s="67"/>
      <c r="AU264" s="67"/>
      <c r="AV264" s="67"/>
      <c r="AW264" s="67"/>
    </row>
    <row r="265" spans="28:49">
      <c r="AB265" s="67"/>
      <c r="AC265" s="67"/>
      <c r="AD265" s="67"/>
      <c r="AE265" s="67"/>
      <c r="AF265" s="67"/>
      <c r="AH265" s="149"/>
      <c r="AO265" s="67"/>
      <c r="AP265" s="67"/>
      <c r="AQ265" s="67"/>
      <c r="AR265" s="67"/>
      <c r="AS265" s="67"/>
      <c r="AT265" s="67"/>
      <c r="AU265" s="67"/>
      <c r="AV265" s="67"/>
      <c r="AW265" s="67"/>
    </row>
    <row r="266" spans="28:49">
      <c r="AB266" s="67"/>
      <c r="AC266" s="67"/>
      <c r="AD266" s="67"/>
      <c r="AE266" s="67"/>
      <c r="AF266" s="67"/>
      <c r="AH266" s="149"/>
      <c r="AO266" s="67"/>
      <c r="AP266" s="67"/>
      <c r="AQ266" s="67"/>
      <c r="AR266" s="67"/>
      <c r="AS266" s="67"/>
      <c r="AT266" s="67"/>
      <c r="AU266" s="67"/>
      <c r="AV266" s="67"/>
    </row>
    <row r="267" spans="28:49">
      <c r="AB267" s="67"/>
      <c r="AC267" s="67"/>
      <c r="AD267" s="67"/>
      <c r="AE267" s="67"/>
      <c r="AF267" s="67"/>
      <c r="AH267" s="149"/>
      <c r="AO267" s="67"/>
      <c r="AP267" s="67"/>
      <c r="AQ267" s="67"/>
      <c r="AR267" s="67"/>
      <c r="AS267" s="67"/>
      <c r="AT267" s="67"/>
      <c r="AU267" s="67"/>
      <c r="AV267" s="67"/>
      <c r="AW267" s="67"/>
    </row>
    <row r="268" spans="28:49">
      <c r="AB268" s="67"/>
      <c r="AC268" s="67"/>
      <c r="AD268" s="67"/>
      <c r="AE268" s="67"/>
      <c r="AF268" s="67"/>
      <c r="AH268" s="149"/>
      <c r="AO268" s="67"/>
      <c r="AP268" s="67"/>
      <c r="AQ268" s="67"/>
      <c r="AR268" s="67"/>
      <c r="AS268" s="67"/>
      <c r="AT268" s="67"/>
      <c r="AU268" s="67"/>
      <c r="AV268" s="67"/>
    </row>
    <row r="269" spans="28:49">
      <c r="AB269" s="67"/>
      <c r="AC269" s="67"/>
      <c r="AD269" s="67"/>
      <c r="AE269" s="67"/>
      <c r="AF269" s="67"/>
      <c r="AH269" s="149"/>
      <c r="AO269" s="67"/>
      <c r="AP269" s="67"/>
      <c r="AQ269" s="67"/>
      <c r="AR269" s="67"/>
      <c r="AS269" s="67"/>
      <c r="AT269" s="67"/>
      <c r="AU269" s="67"/>
      <c r="AV269" s="67"/>
    </row>
    <row r="270" spans="28:49">
      <c r="AB270" s="67"/>
      <c r="AC270" s="67"/>
      <c r="AD270" s="67"/>
      <c r="AE270" s="67"/>
      <c r="AF270" s="67"/>
      <c r="AH270" s="149"/>
      <c r="AO270" s="67"/>
      <c r="AP270" s="67"/>
      <c r="AQ270" s="67"/>
      <c r="AR270" s="67"/>
      <c r="AS270" s="67"/>
      <c r="AT270" s="67"/>
      <c r="AU270" s="67"/>
      <c r="AV270" s="67"/>
    </row>
    <row r="271" spans="28:49">
      <c r="AB271" s="67"/>
      <c r="AC271" s="67"/>
      <c r="AD271" s="67"/>
      <c r="AE271" s="67"/>
      <c r="AF271" s="67"/>
      <c r="AH271" s="149"/>
      <c r="AO271" s="67"/>
      <c r="AP271" s="67"/>
      <c r="AQ271" s="67"/>
      <c r="AR271" s="67"/>
      <c r="AS271" s="67"/>
      <c r="AT271" s="67"/>
      <c r="AU271" s="67"/>
      <c r="AV271" s="67"/>
    </row>
    <row r="272" spans="28:49">
      <c r="AB272" s="67"/>
      <c r="AC272" s="67"/>
      <c r="AD272" s="67"/>
      <c r="AE272" s="67"/>
      <c r="AF272" s="67"/>
      <c r="AH272" s="149"/>
      <c r="AO272" s="67"/>
      <c r="AP272" s="67"/>
      <c r="AQ272" s="67"/>
      <c r="AR272" s="67"/>
      <c r="AS272" s="67"/>
      <c r="AT272" s="67"/>
      <c r="AU272" s="67"/>
      <c r="AV272" s="67"/>
    </row>
    <row r="273" spans="28:49">
      <c r="AB273" s="67"/>
      <c r="AC273" s="67"/>
      <c r="AD273" s="67"/>
      <c r="AE273" s="67"/>
      <c r="AF273" s="67"/>
      <c r="AH273" s="149"/>
      <c r="AO273" s="67"/>
      <c r="AP273" s="67"/>
      <c r="AQ273" s="67"/>
      <c r="AR273" s="67"/>
      <c r="AS273" s="67"/>
      <c r="AT273" s="67"/>
      <c r="AU273" s="67"/>
      <c r="AV273" s="67"/>
    </row>
    <row r="274" spans="28:49">
      <c r="AB274" s="67"/>
      <c r="AC274" s="67"/>
      <c r="AD274" s="67"/>
      <c r="AE274" s="67"/>
      <c r="AF274" s="67"/>
      <c r="AH274" s="149"/>
      <c r="AO274" s="67"/>
      <c r="AP274" s="67"/>
      <c r="AQ274" s="67"/>
      <c r="AR274" s="67"/>
      <c r="AS274" s="67"/>
      <c r="AT274" s="67"/>
      <c r="AU274" s="67"/>
      <c r="AV274" s="67"/>
    </row>
    <row r="275" spans="28:49">
      <c r="AB275" s="67"/>
      <c r="AC275" s="67"/>
      <c r="AD275" s="67"/>
      <c r="AE275" s="67"/>
      <c r="AF275" s="67"/>
      <c r="AH275" s="149"/>
      <c r="AO275" s="67"/>
      <c r="AP275" s="67"/>
      <c r="AQ275" s="67"/>
      <c r="AR275" s="67"/>
      <c r="AS275" s="67"/>
      <c r="AT275" s="67"/>
      <c r="AU275" s="67"/>
      <c r="AV275" s="67"/>
      <c r="AW275" s="67"/>
    </row>
    <row r="276" spans="28:49">
      <c r="AB276" s="67"/>
      <c r="AC276" s="67"/>
      <c r="AD276" s="67"/>
      <c r="AE276" s="67"/>
      <c r="AF276" s="67"/>
      <c r="AH276" s="149"/>
      <c r="AO276" s="67"/>
      <c r="AP276" s="67"/>
      <c r="AQ276" s="67"/>
      <c r="AR276" s="67"/>
      <c r="AS276" s="67"/>
      <c r="AT276" s="67"/>
      <c r="AU276" s="67"/>
      <c r="AV276" s="67"/>
    </row>
    <row r="277" spans="28:49">
      <c r="AB277" s="67"/>
      <c r="AC277" s="67"/>
      <c r="AD277" s="67"/>
      <c r="AE277" s="67"/>
      <c r="AF277" s="67"/>
      <c r="AH277" s="149"/>
      <c r="AO277" s="67"/>
      <c r="AP277" s="67"/>
      <c r="AQ277" s="67"/>
      <c r="AR277" s="67"/>
      <c r="AS277" s="67"/>
      <c r="AT277" s="67"/>
      <c r="AU277" s="67"/>
      <c r="AV277" s="67"/>
    </row>
    <row r="278" spans="28:49">
      <c r="AB278" s="67"/>
      <c r="AC278" s="67"/>
      <c r="AD278" s="67"/>
      <c r="AE278" s="67"/>
      <c r="AF278" s="67"/>
      <c r="AH278" s="149"/>
      <c r="AO278" s="67"/>
      <c r="AP278" s="67"/>
      <c r="AQ278" s="67"/>
      <c r="AR278" s="67"/>
      <c r="AS278" s="67"/>
      <c r="AT278" s="67"/>
      <c r="AU278" s="67"/>
      <c r="AV278" s="67"/>
    </row>
    <row r="279" spans="28:49">
      <c r="AB279" s="67"/>
      <c r="AC279" s="67"/>
      <c r="AD279" s="67"/>
      <c r="AE279" s="67"/>
      <c r="AF279" s="67"/>
      <c r="AH279" s="149"/>
      <c r="AO279" s="67"/>
      <c r="AP279" s="67"/>
      <c r="AQ279" s="67"/>
      <c r="AR279" s="67"/>
      <c r="AS279" s="67"/>
      <c r="AT279" s="67"/>
      <c r="AU279" s="67"/>
      <c r="AV279" s="67"/>
    </row>
    <row r="280" spans="28:49">
      <c r="AB280" s="67"/>
      <c r="AC280" s="67"/>
      <c r="AD280" s="67"/>
      <c r="AE280" s="67"/>
      <c r="AF280" s="67"/>
      <c r="AH280" s="149"/>
      <c r="AO280" s="67"/>
      <c r="AP280" s="67"/>
      <c r="AQ280" s="67"/>
      <c r="AR280" s="67"/>
      <c r="AS280" s="67"/>
      <c r="AT280" s="67"/>
      <c r="AU280" s="67"/>
      <c r="AV280" s="67"/>
      <c r="AW280" s="67"/>
    </row>
    <row r="281" spans="28:49">
      <c r="AB281" s="67"/>
      <c r="AC281" s="67"/>
      <c r="AD281" s="67"/>
      <c r="AE281" s="67"/>
      <c r="AF281" s="67"/>
      <c r="AH281" s="149"/>
      <c r="AO281" s="67"/>
      <c r="AP281" s="67"/>
      <c r="AQ281" s="67"/>
      <c r="AR281" s="67"/>
      <c r="AS281" s="67"/>
      <c r="AT281" s="67"/>
      <c r="AU281" s="67"/>
      <c r="AV281" s="67"/>
      <c r="AW281" s="67"/>
    </row>
    <row r="282" spans="28:49">
      <c r="AB282" s="67"/>
      <c r="AC282" s="67"/>
      <c r="AD282" s="67"/>
      <c r="AE282" s="67"/>
      <c r="AF282" s="67"/>
      <c r="AH282" s="149"/>
      <c r="AO282" s="67"/>
      <c r="AP282" s="67"/>
      <c r="AQ282" s="67"/>
      <c r="AR282" s="67"/>
      <c r="AS282" s="67"/>
      <c r="AT282" s="67"/>
      <c r="AU282" s="67"/>
      <c r="AV282" s="67"/>
    </row>
    <row r="283" spans="28:49">
      <c r="AB283" s="67"/>
      <c r="AC283" s="67"/>
      <c r="AD283" s="67"/>
      <c r="AE283" s="67"/>
      <c r="AF283" s="67"/>
      <c r="AH283" s="149"/>
      <c r="AO283" s="67"/>
      <c r="AP283" s="67"/>
      <c r="AQ283" s="67"/>
      <c r="AR283" s="67"/>
      <c r="AS283" s="67"/>
      <c r="AT283" s="67"/>
      <c r="AU283" s="67"/>
      <c r="AV283" s="67"/>
    </row>
    <row r="284" spans="28:49">
      <c r="AB284" s="67"/>
      <c r="AC284" s="67"/>
      <c r="AD284" s="67"/>
      <c r="AE284" s="67"/>
      <c r="AF284" s="67"/>
      <c r="AH284" s="149"/>
      <c r="AO284" s="67"/>
      <c r="AP284" s="67"/>
      <c r="AQ284" s="67"/>
      <c r="AR284" s="67"/>
      <c r="AS284" s="67"/>
      <c r="AT284" s="67"/>
      <c r="AU284" s="67"/>
      <c r="AV284" s="67"/>
    </row>
    <row r="285" spans="28:49">
      <c r="AB285" s="67"/>
      <c r="AC285" s="67"/>
      <c r="AD285" s="67"/>
      <c r="AE285" s="67"/>
      <c r="AF285" s="67"/>
      <c r="AH285" s="149"/>
      <c r="AO285" s="67"/>
      <c r="AP285" s="67"/>
      <c r="AQ285" s="67"/>
      <c r="AR285" s="67"/>
      <c r="AS285" s="67"/>
      <c r="AT285" s="67"/>
      <c r="AU285" s="67"/>
      <c r="AV285" s="67"/>
    </row>
    <row r="286" spans="28:49">
      <c r="AB286" s="67"/>
      <c r="AC286" s="67"/>
      <c r="AD286" s="67"/>
      <c r="AE286" s="67"/>
      <c r="AF286" s="67"/>
      <c r="AH286" s="149"/>
      <c r="AO286" s="67"/>
      <c r="AP286" s="67"/>
      <c r="AQ286" s="67"/>
      <c r="AR286" s="67"/>
      <c r="AS286" s="67"/>
      <c r="AT286" s="67"/>
      <c r="AU286" s="67"/>
      <c r="AV286" s="67"/>
      <c r="AW286" s="67"/>
    </row>
    <row r="287" spans="28:49">
      <c r="AB287" s="67"/>
      <c r="AC287" s="67"/>
      <c r="AD287" s="67"/>
      <c r="AE287" s="67"/>
      <c r="AF287" s="67"/>
      <c r="AH287" s="149"/>
      <c r="AO287" s="67"/>
      <c r="AP287" s="67"/>
      <c r="AQ287" s="67"/>
      <c r="AR287" s="67"/>
      <c r="AS287" s="67"/>
      <c r="AT287" s="67"/>
      <c r="AU287" s="67"/>
      <c r="AV287" s="67"/>
      <c r="AW287" s="67"/>
    </row>
    <row r="288" spans="28:49">
      <c r="AB288" s="67"/>
      <c r="AC288" s="67"/>
      <c r="AD288" s="67"/>
      <c r="AE288" s="67"/>
      <c r="AF288" s="67"/>
      <c r="AH288" s="149"/>
      <c r="AO288" s="67"/>
      <c r="AP288" s="67"/>
      <c r="AQ288" s="67"/>
      <c r="AR288" s="67"/>
      <c r="AS288" s="67"/>
      <c r="AT288" s="67"/>
      <c r="AU288" s="67"/>
      <c r="AV288" s="67"/>
    </row>
    <row r="289" spans="28:49">
      <c r="AB289" s="67"/>
      <c r="AC289" s="67"/>
      <c r="AD289" s="67"/>
      <c r="AE289" s="67"/>
      <c r="AF289" s="67"/>
      <c r="AH289" s="149"/>
      <c r="AO289" s="67"/>
      <c r="AP289" s="67"/>
      <c r="AQ289" s="67"/>
      <c r="AR289" s="67"/>
      <c r="AS289" s="67"/>
      <c r="AT289" s="67"/>
      <c r="AU289" s="67"/>
      <c r="AV289" s="67"/>
    </row>
    <row r="290" spans="28:49">
      <c r="AB290" s="67"/>
      <c r="AC290" s="67"/>
      <c r="AD290" s="67"/>
      <c r="AE290" s="67"/>
      <c r="AF290" s="67"/>
      <c r="AH290" s="149"/>
      <c r="AO290" s="67"/>
      <c r="AP290" s="67"/>
      <c r="AQ290" s="67"/>
      <c r="AR290" s="67"/>
      <c r="AS290" s="67"/>
      <c r="AT290" s="67"/>
      <c r="AU290" s="67"/>
      <c r="AV290" s="67"/>
    </row>
    <row r="291" spans="28:49">
      <c r="AB291" s="67"/>
      <c r="AC291" s="67"/>
      <c r="AD291" s="67"/>
      <c r="AE291" s="67"/>
      <c r="AF291" s="67"/>
      <c r="AH291" s="149"/>
      <c r="AO291" s="67"/>
      <c r="AP291" s="67"/>
      <c r="AQ291" s="67"/>
      <c r="AR291" s="67"/>
      <c r="AS291" s="67"/>
      <c r="AT291" s="67"/>
      <c r="AU291" s="67"/>
      <c r="AV291" s="67"/>
    </row>
    <row r="292" spans="28:49">
      <c r="AB292" s="67"/>
      <c r="AC292" s="67"/>
      <c r="AD292" s="67"/>
      <c r="AE292" s="67"/>
      <c r="AF292" s="67"/>
      <c r="AH292" s="149"/>
      <c r="AO292" s="67"/>
      <c r="AP292" s="67"/>
      <c r="AQ292" s="67"/>
      <c r="AR292" s="67"/>
      <c r="AS292" s="67"/>
      <c r="AT292" s="67"/>
      <c r="AU292" s="67"/>
      <c r="AV292" s="67"/>
    </row>
    <row r="293" spans="28:49">
      <c r="AB293" s="67"/>
      <c r="AC293" s="67"/>
      <c r="AD293" s="67"/>
      <c r="AE293" s="67"/>
      <c r="AF293" s="67"/>
      <c r="AH293" s="149"/>
      <c r="AO293" s="67"/>
      <c r="AP293" s="67"/>
      <c r="AQ293" s="67"/>
      <c r="AR293" s="67"/>
      <c r="AS293" s="67"/>
      <c r="AT293" s="67"/>
      <c r="AU293" s="67"/>
      <c r="AV293" s="67"/>
    </row>
    <row r="294" spans="28:49">
      <c r="AB294" s="67"/>
      <c r="AC294" s="67"/>
      <c r="AD294" s="67"/>
      <c r="AE294" s="67"/>
      <c r="AF294" s="67"/>
      <c r="AH294" s="149"/>
      <c r="AO294" s="67"/>
      <c r="AP294" s="67"/>
      <c r="AQ294" s="67"/>
      <c r="AR294" s="67"/>
      <c r="AS294" s="67"/>
      <c r="AT294" s="67"/>
      <c r="AU294" s="67"/>
      <c r="AV294" s="67"/>
      <c r="AW294" s="67"/>
    </row>
    <row r="295" spans="28:49">
      <c r="AB295" s="67"/>
      <c r="AC295" s="67"/>
      <c r="AD295" s="67"/>
      <c r="AE295" s="67"/>
      <c r="AF295" s="67"/>
      <c r="AH295" s="149"/>
      <c r="AO295" s="67"/>
      <c r="AP295" s="67"/>
      <c r="AQ295" s="67"/>
      <c r="AR295" s="67"/>
      <c r="AS295" s="67"/>
      <c r="AT295" s="67"/>
      <c r="AU295" s="67"/>
      <c r="AV295" s="67"/>
      <c r="AW295" s="67"/>
    </row>
    <row r="296" spans="28:49">
      <c r="AB296" s="67"/>
      <c r="AC296" s="67"/>
      <c r="AD296" s="67"/>
      <c r="AE296" s="67"/>
      <c r="AF296" s="67"/>
      <c r="AH296" s="149"/>
      <c r="AO296" s="67"/>
      <c r="AP296" s="67"/>
      <c r="AQ296" s="67"/>
      <c r="AR296" s="67"/>
      <c r="AS296" s="67"/>
      <c r="AT296" s="67"/>
      <c r="AU296" s="67"/>
      <c r="AV296" s="67"/>
      <c r="AW296" s="67"/>
    </row>
    <row r="297" spans="28:49">
      <c r="AB297" s="67"/>
      <c r="AC297" s="67"/>
      <c r="AD297" s="67"/>
      <c r="AE297" s="67"/>
      <c r="AF297" s="67"/>
      <c r="AH297" s="149"/>
      <c r="AO297" s="67"/>
      <c r="AP297" s="67"/>
      <c r="AQ297" s="67"/>
      <c r="AR297" s="67"/>
      <c r="AS297" s="67"/>
      <c r="AT297" s="67"/>
      <c r="AU297" s="67"/>
      <c r="AV297" s="67"/>
    </row>
    <row r="298" spans="28:49">
      <c r="AB298" s="67"/>
      <c r="AC298" s="67"/>
      <c r="AD298" s="67"/>
      <c r="AE298" s="67"/>
      <c r="AF298" s="67"/>
      <c r="AH298" s="149"/>
      <c r="AO298" s="67"/>
      <c r="AP298" s="67"/>
      <c r="AQ298" s="67"/>
      <c r="AR298" s="67"/>
      <c r="AS298" s="67"/>
      <c r="AT298" s="67"/>
      <c r="AU298" s="67"/>
      <c r="AV298" s="67"/>
    </row>
    <row r="299" spans="28:49">
      <c r="AB299" s="67"/>
      <c r="AC299" s="67"/>
      <c r="AD299" s="67"/>
      <c r="AE299" s="67"/>
      <c r="AF299" s="67"/>
      <c r="AH299" s="149"/>
      <c r="AO299" s="67"/>
      <c r="AP299" s="67"/>
      <c r="AQ299" s="67"/>
      <c r="AR299" s="67"/>
      <c r="AS299" s="67"/>
      <c r="AT299" s="67"/>
      <c r="AU299" s="67"/>
      <c r="AV299" s="67"/>
    </row>
    <row r="300" spans="28:49">
      <c r="AB300" s="67"/>
      <c r="AC300" s="67"/>
      <c r="AD300" s="67"/>
      <c r="AE300" s="67"/>
      <c r="AF300" s="67"/>
      <c r="AH300" s="149"/>
      <c r="AO300" s="67"/>
      <c r="AP300" s="67"/>
      <c r="AQ300" s="67"/>
      <c r="AR300" s="67"/>
      <c r="AS300" s="67"/>
      <c r="AT300" s="67"/>
      <c r="AU300" s="67"/>
      <c r="AV300" s="67"/>
    </row>
    <row r="301" spans="28:49">
      <c r="AB301" s="67"/>
      <c r="AC301" s="67"/>
      <c r="AD301" s="67"/>
      <c r="AE301" s="67"/>
      <c r="AF301" s="67"/>
      <c r="AH301" s="149"/>
      <c r="AO301" s="67"/>
      <c r="AP301" s="67"/>
      <c r="AQ301" s="67"/>
      <c r="AR301" s="67"/>
      <c r="AS301" s="67"/>
      <c r="AT301" s="67"/>
      <c r="AU301" s="67"/>
      <c r="AV301" s="67"/>
    </row>
    <row r="302" spans="28:49">
      <c r="AB302" s="67"/>
      <c r="AC302" s="67"/>
      <c r="AD302" s="67"/>
      <c r="AE302" s="67"/>
      <c r="AF302" s="67"/>
      <c r="AH302" s="149"/>
      <c r="AO302" s="67"/>
      <c r="AP302" s="67"/>
      <c r="AQ302" s="67"/>
      <c r="AR302" s="67"/>
      <c r="AS302" s="67"/>
      <c r="AT302" s="67"/>
      <c r="AU302" s="67"/>
      <c r="AV302" s="67"/>
    </row>
    <row r="303" spans="28:49">
      <c r="AB303" s="67"/>
      <c r="AC303" s="67"/>
      <c r="AD303" s="67"/>
      <c r="AE303" s="67"/>
      <c r="AF303" s="67"/>
      <c r="AH303" s="149"/>
      <c r="AO303" s="67"/>
      <c r="AP303" s="67"/>
      <c r="AQ303" s="67"/>
      <c r="AR303" s="67"/>
      <c r="AS303" s="67"/>
      <c r="AT303" s="67"/>
      <c r="AU303" s="67"/>
      <c r="AV303" s="67"/>
    </row>
    <row r="304" spans="28:49">
      <c r="AB304" s="67"/>
      <c r="AC304" s="67"/>
      <c r="AD304" s="67"/>
      <c r="AE304" s="67"/>
      <c r="AF304" s="67"/>
      <c r="AH304" s="149"/>
      <c r="AO304" s="67"/>
      <c r="AP304" s="67"/>
      <c r="AQ304" s="67"/>
      <c r="AR304" s="67"/>
      <c r="AS304" s="67"/>
      <c r="AT304" s="67"/>
      <c r="AU304" s="67"/>
      <c r="AV304" s="67"/>
      <c r="AW304" s="67"/>
    </row>
    <row r="305" spans="28:49">
      <c r="AB305" s="67"/>
      <c r="AC305" s="67"/>
      <c r="AD305" s="67"/>
      <c r="AE305" s="67"/>
      <c r="AF305" s="67"/>
      <c r="AH305" s="149"/>
      <c r="AO305" s="67"/>
      <c r="AP305" s="67"/>
      <c r="AQ305" s="67"/>
      <c r="AR305" s="67"/>
      <c r="AS305" s="67"/>
      <c r="AT305" s="67"/>
      <c r="AU305" s="67"/>
      <c r="AV305" s="67"/>
      <c r="AW305" s="67"/>
    </row>
    <row r="306" spans="28:49">
      <c r="AB306" s="67"/>
      <c r="AC306" s="67"/>
      <c r="AD306" s="67"/>
      <c r="AE306" s="67"/>
      <c r="AF306" s="67"/>
      <c r="AH306" s="149"/>
      <c r="AO306" s="67"/>
      <c r="AP306" s="67"/>
      <c r="AQ306" s="67"/>
      <c r="AR306" s="67"/>
      <c r="AS306" s="67"/>
      <c r="AT306" s="67"/>
      <c r="AU306" s="67"/>
      <c r="AV306" s="67"/>
      <c r="AW306" s="67"/>
    </row>
    <row r="307" spans="28:49">
      <c r="AB307" s="67"/>
      <c r="AC307" s="67"/>
      <c r="AD307" s="67"/>
      <c r="AE307" s="67"/>
      <c r="AF307" s="67"/>
      <c r="AH307" s="149"/>
      <c r="AO307" s="67"/>
      <c r="AP307" s="67"/>
      <c r="AQ307" s="67"/>
      <c r="AR307" s="67"/>
      <c r="AS307" s="67"/>
      <c r="AT307" s="67"/>
      <c r="AU307" s="67"/>
      <c r="AV307" s="67"/>
    </row>
    <row r="308" spans="28:49">
      <c r="AB308" s="67"/>
      <c r="AC308" s="67"/>
      <c r="AD308" s="67"/>
      <c r="AE308" s="67"/>
      <c r="AF308" s="67"/>
      <c r="AH308" s="149"/>
      <c r="AO308" s="67"/>
      <c r="AP308" s="67"/>
      <c r="AQ308" s="67"/>
      <c r="AR308" s="67"/>
      <c r="AS308" s="67"/>
      <c r="AT308" s="67"/>
      <c r="AU308" s="67"/>
      <c r="AV308" s="67"/>
    </row>
    <row r="309" spans="28:49">
      <c r="AB309" s="67"/>
      <c r="AC309" s="67"/>
      <c r="AD309" s="67"/>
      <c r="AE309" s="67"/>
      <c r="AF309" s="67"/>
      <c r="AH309" s="149"/>
      <c r="AO309" s="67"/>
      <c r="AP309" s="67"/>
      <c r="AQ309" s="67"/>
      <c r="AR309" s="67"/>
      <c r="AS309" s="67"/>
      <c r="AT309" s="67"/>
      <c r="AU309" s="67"/>
      <c r="AV309" s="67"/>
    </row>
    <row r="310" spans="28:49">
      <c r="AB310" s="67"/>
      <c r="AC310" s="67"/>
      <c r="AD310" s="67"/>
      <c r="AE310" s="67"/>
      <c r="AF310" s="67"/>
      <c r="AH310" s="149"/>
      <c r="AO310" s="67"/>
      <c r="AP310" s="67"/>
      <c r="AQ310" s="67"/>
      <c r="AR310" s="67"/>
      <c r="AS310" s="67"/>
      <c r="AT310" s="67"/>
      <c r="AU310" s="67"/>
      <c r="AV310" s="67"/>
    </row>
    <row r="311" spans="28:49">
      <c r="AB311" s="67"/>
      <c r="AC311" s="67"/>
      <c r="AD311" s="67"/>
      <c r="AE311" s="67"/>
      <c r="AF311" s="67"/>
      <c r="AH311" s="149"/>
      <c r="AO311" s="67"/>
      <c r="AP311" s="67"/>
      <c r="AQ311" s="67"/>
      <c r="AR311" s="67"/>
      <c r="AS311" s="67"/>
      <c r="AT311" s="67"/>
      <c r="AU311" s="67"/>
      <c r="AV311" s="67"/>
    </row>
    <row r="312" spans="28:49">
      <c r="AB312" s="67"/>
      <c r="AC312" s="67"/>
      <c r="AD312" s="67"/>
      <c r="AE312" s="67"/>
      <c r="AF312" s="67"/>
      <c r="AH312" s="149"/>
      <c r="AO312" s="67"/>
      <c r="AP312" s="67"/>
      <c r="AQ312" s="67"/>
      <c r="AR312" s="67"/>
      <c r="AS312" s="67"/>
      <c r="AT312" s="67"/>
      <c r="AU312" s="67"/>
      <c r="AV312" s="67"/>
    </row>
    <row r="313" spans="28:49">
      <c r="AB313" s="67"/>
      <c r="AC313" s="67"/>
      <c r="AD313" s="67"/>
      <c r="AE313" s="67"/>
      <c r="AF313" s="67"/>
      <c r="AH313" s="149"/>
      <c r="AO313" s="67"/>
      <c r="AP313" s="67"/>
      <c r="AQ313" s="67"/>
      <c r="AR313" s="67"/>
      <c r="AS313" s="67"/>
      <c r="AT313" s="67"/>
      <c r="AU313" s="67"/>
      <c r="AV313" s="67"/>
    </row>
    <row r="314" spans="28:49">
      <c r="AB314" s="67"/>
      <c r="AC314" s="67"/>
      <c r="AD314" s="67"/>
      <c r="AE314" s="67"/>
      <c r="AF314" s="67"/>
      <c r="AH314" s="149"/>
      <c r="AO314" s="67"/>
      <c r="AP314" s="67"/>
      <c r="AQ314" s="67"/>
      <c r="AR314" s="67"/>
      <c r="AS314" s="67"/>
      <c r="AT314" s="67"/>
      <c r="AU314" s="67"/>
      <c r="AV314" s="67"/>
    </row>
    <row r="315" spans="28:49">
      <c r="AB315" s="67"/>
      <c r="AC315" s="67"/>
      <c r="AD315" s="67"/>
      <c r="AE315" s="67"/>
      <c r="AF315" s="67"/>
      <c r="AH315" s="149"/>
      <c r="AO315" s="67"/>
      <c r="AP315" s="67"/>
      <c r="AQ315" s="67"/>
      <c r="AR315" s="67"/>
      <c r="AS315" s="67"/>
      <c r="AT315" s="67"/>
      <c r="AU315" s="67"/>
      <c r="AV315" s="67"/>
    </row>
    <row r="316" spans="28:49">
      <c r="AB316" s="67"/>
      <c r="AC316" s="67"/>
      <c r="AD316" s="67"/>
      <c r="AE316" s="67"/>
      <c r="AF316" s="67"/>
      <c r="AH316" s="149"/>
      <c r="AO316" s="67"/>
      <c r="AP316" s="67"/>
      <c r="AQ316" s="67"/>
      <c r="AR316" s="67"/>
      <c r="AS316" s="67"/>
      <c r="AT316" s="67"/>
      <c r="AU316" s="67"/>
      <c r="AV316" s="67"/>
    </row>
    <row r="317" spans="28:49">
      <c r="AB317" s="67"/>
      <c r="AC317" s="67"/>
      <c r="AD317" s="67"/>
      <c r="AE317" s="67"/>
      <c r="AF317" s="67"/>
      <c r="AH317" s="149"/>
      <c r="AO317" s="67"/>
      <c r="AP317" s="67"/>
      <c r="AQ317" s="67"/>
      <c r="AR317" s="67"/>
      <c r="AS317" s="67"/>
      <c r="AT317" s="67"/>
      <c r="AU317" s="67"/>
      <c r="AV317" s="67"/>
    </row>
    <row r="318" spans="28:49">
      <c r="AB318" s="67"/>
      <c r="AC318" s="67"/>
      <c r="AD318" s="67"/>
      <c r="AE318" s="67"/>
      <c r="AF318" s="67"/>
      <c r="AH318" s="149"/>
      <c r="AO318" s="67"/>
      <c r="AP318" s="67"/>
      <c r="AQ318" s="67"/>
      <c r="AR318" s="67"/>
      <c r="AS318" s="67"/>
      <c r="AT318" s="67"/>
      <c r="AU318" s="67"/>
      <c r="AV318" s="67"/>
    </row>
    <row r="319" spans="28:49">
      <c r="AB319" s="67"/>
      <c r="AC319" s="67"/>
      <c r="AD319" s="67"/>
      <c r="AE319" s="67"/>
      <c r="AF319" s="67"/>
      <c r="AH319" s="149"/>
      <c r="AO319" s="67"/>
      <c r="AP319" s="67"/>
      <c r="AQ319" s="67"/>
      <c r="AR319" s="67"/>
      <c r="AS319" s="67"/>
      <c r="AT319" s="67"/>
      <c r="AU319" s="67"/>
      <c r="AV319" s="67"/>
    </row>
    <row r="320" spans="28:49">
      <c r="AB320" s="67"/>
      <c r="AC320" s="67"/>
      <c r="AD320" s="67"/>
      <c r="AE320" s="67"/>
      <c r="AF320" s="67"/>
      <c r="AH320" s="149"/>
      <c r="AO320" s="67"/>
      <c r="AP320" s="67"/>
      <c r="AQ320" s="67"/>
      <c r="AR320" s="67"/>
      <c r="AS320" s="67"/>
      <c r="AT320" s="67"/>
      <c r="AU320" s="67"/>
      <c r="AV320" s="67"/>
    </row>
    <row r="321" spans="28:49">
      <c r="AB321" s="67"/>
      <c r="AC321" s="67"/>
      <c r="AD321" s="67"/>
      <c r="AE321" s="67"/>
      <c r="AF321" s="67"/>
      <c r="AH321" s="149"/>
      <c r="AO321" s="67"/>
      <c r="AP321" s="67"/>
      <c r="AQ321" s="67"/>
      <c r="AR321" s="67"/>
      <c r="AS321" s="67"/>
      <c r="AT321" s="67"/>
      <c r="AU321" s="67"/>
      <c r="AV321" s="67"/>
    </row>
    <row r="322" spans="28:49">
      <c r="AB322" s="67"/>
      <c r="AC322" s="67"/>
      <c r="AD322" s="67"/>
      <c r="AE322" s="67"/>
      <c r="AF322" s="67"/>
      <c r="AH322" s="149"/>
      <c r="AO322" s="67"/>
      <c r="AP322" s="67"/>
      <c r="AQ322" s="67"/>
      <c r="AR322" s="67"/>
      <c r="AS322" s="67"/>
      <c r="AT322" s="67"/>
      <c r="AU322" s="67"/>
      <c r="AV322" s="67"/>
      <c r="AW322" s="67"/>
    </row>
    <row r="323" spans="28:49">
      <c r="AB323" s="67"/>
      <c r="AC323" s="67"/>
      <c r="AD323" s="67"/>
      <c r="AE323" s="67"/>
      <c r="AF323" s="67"/>
      <c r="AH323" s="149"/>
      <c r="AO323" s="67"/>
      <c r="AP323" s="67"/>
      <c r="AQ323" s="67"/>
      <c r="AR323" s="67"/>
      <c r="AS323" s="67"/>
      <c r="AT323" s="67"/>
      <c r="AU323" s="67"/>
      <c r="AV323" s="67"/>
    </row>
    <row r="324" spans="28:49">
      <c r="AB324" s="67"/>
      <c r="AC324" s="67"/>
      <c r="AD324" s="67"/>
      <c r="AE324" s="67"/>
      <c r="AF324" s="67"/>
      <c r="AH324" s="149"/>
      <c r="AO324" s="67"/>
      <c r="AP324" s="67"/>
      <c r="AQ324" s="67"/>
      <c r="AR324" s="67"/>
      <c r="AS324" s="67"/>
      <c r="AT324" s="67"/>
      <c r="AU324" s="67"/>
      <c r="AV324" s="67"/>
    </row>
    <row r="325" spans="28:49">
      <c r="AB325" s="67"/>
      <c r="AC325" s="67"/>
      <c r="AD325" s="67"/>
      <c r="AE325" s="67"/>
      <c r="AF325" s="67"/>
      <c r="AH325" s="149"/>
      <c r="AO325" s="67"/>
      <c r="AP325" s="67"/>
      <c r="AQ325" s="67"/>
      <c r="AR325" s="67"/>
      <c r="AS325" s="67"/>
      <c r="AT325" s="67"/>
      <c r="AU325" s="67"/>
      <c r="AV325" s="67"/>
    </row>
    <row r="326" spans="28:49">
      <c r="AB326" s="67"/>
      <c r="AC326" s="67"/>
      <c r="AD326" s="67"/>
      <c r="AE326" s="67"/>
      <c r="AF326" s="67"/>
      <c r="AH326" s="149"/>
      <c r="AO326" s="67"/>
      <c r="AP326" s="67"/>
      <c r="AQ326" s="67"/>
      <c r="AR326" s="67"/>
      <c r="AS326" s="67"/>
      <c r="AT326" s="67"/>
      <c r="AU326" s="67"/>
      <c r="AV326" s="67"/>
    </row>
    <row r="327" spans="28:49">
      <c r="AB327" s="67"/>
      <c r="AC327" s="67"/>
      <c r="AD327" s="67"/>
      <c r="AE327" s="67"/>
      <c r="AF327" s="67"/>
      <c r="AH327" s="149"/>
      <c r="AO327" s="67"/>
      <c r="AP327" s="67"/>
      <c r="AQ327" s="67"/>
      <c r="AR327" s="67"/>
      <c r="AS327" s="67"/>
      <c r="AT327" s="67"/>
      <c r="AU327" s="67"/>
      <c r="AV327" s="67"/>
    </row>
    <row r="328" spans="28:49">
      <c r="AB328" s="67"/>
      <c r="AC328" s="67"/>
      <c r="AD328" s="67"/>
      <c r="AE328" s="67"/>
      <c r="AF328" s="67"/>
      <c r="AH328" s="149"/>
      <c r="AO328" s="67"/>
      <c r="AP328" s="67"/>
      <c r="AQ328" s="67"/>
      <c r="AR328" s="67"/>
      <c r="AS328" s="67"/>
      <c r="AT328" s="67"/>
      <c r="AU328" s="67"/>
      <c r="AV328" s="67"/>
    </row>
    <row r="329" spans="28:49">
      <c r="AB329" s="67"/>
      <c r="AC329" s="67"/>
      <c r="AD329" s="67"/>
      <c r="AE329" s="67"/>
      <c r="AF329" s="67"/>
      <c r="AH329" s="149"/>
      <c r="AO329" s="67"/>
      <c r="AP329" s="67"/>
      <c r="AQ329" s="67"/>
      <c r="AR329" s="67"/>
      <c r="AS329" s="67"/>
      <c r="AT329" s="67"/>
      <c r="AU329" s="67"/>
      <c r="AV329" s="67"/>
    </row>
    <row r="330" spans="28:49">
      <c r="AB330" s="67"/>
      <c r="AC330" s="67"/>
      <c r="AD330" s="67"/>
      <c r="AE330" s="67"/>
      <c r="AF330" s="67"/>
      <c r="AH330" s="149"/>
      <c r="AO330" s="67"/>
      <c r="AP330" s="67"/>
      <c r="AQ330" s="67"/>
      <c r="AR330" s="67"/>
      <c r="AS330" s="67"/>
      <c r="AT330" s="67"/>
      <c r="AU330" s="67"/>
      <c r="AV330" s="67"/>
    </row>
    <row r="331" spans="28:49">
      <c r="AB331" s="67"/>
      <c r="AC331" s="67"/>
      <c r="AD331" s="67"/>
      <c r="AE331" s="67"/>
      <c r="AF331" s="67"/>
      <c r="AH331" s="149"/>
      <c r="AO331" s="67"/>
      <c r="AP331" s="67"/>
      <c r="AQ331" s="67"/>
      <c r="AR331" s="67"/>
      <c r="AS331" s="67"/>
      <c r="AT331" s="67"/>
      <c r="AU331" s="67"/>
      <c r="AV331" s="67"/>
    </row>
    <row r="332" spans="28:49">
      <c r="AB332" s="67"/>
      <c r="AC332" s="67"/>
      <c r="AD332" s="67"/>
      <c r="AE332" s="67"/>
      <c r="AF332" s="67"/>
      <c r="AH332" s="149"/>
      <c r="AO332" s="67"/>
      <c r="AP332" s="67"/>
      <c r="AQ332" s="67"/>
      <c r="AR332" s="67"/>
      <c r="AS332" s="67"/>
      <c r="AT332" s="67"/>
      <c r="AU332" s="67"/>
      <c r="AV332" s="67"/>
    </row>
    <row r="333" spans="28:49">
      <c r="AB333" s="67"/>
      <c r="AC333" s="67"/>
      <c r="AD333" s="67"/>
      <c r="AE333" s="67"/>
      <c r="AF333" s="67"/>
      <c r="AH333" s="149"/>
      <c r="AO333" s="67"/>
      <c r="AP333" s="67"/>
      <c r="AQ333" s="67"/>
      <c r="AR333" s="67"/>
      <c r="AS333" s="67"/>
      <c r="AT333" s="67"/>
      <c r="AU333" s="67"/>
      <c r="AV333" s="67"/>
    </row>
    <row r="334" spans="28:49">
      <c r="AB334" s="67"/>
      <c r="AC334" s="67"/>
      <c r="AD334" s="67"/>
      <c r="AE334" s="67"/>
      <c r="AF334" s="67"/>
      <c r="AH334" s="149"/>
      <c r="AO334" s="67"/>
      <c r="AP334" s="67"/>
      <c r="AQ334" s="67"/>
      <c r="AR334" s="67"/>
      <c r="AS334" s="67"/>
      <c r="AT334" s="67"/>
      <c r="AU334" s="67"/>
      <c r="AV334" s="67"/>
    </row>
    <row r="335" spans="28:49">
      <c r="AB335" s="67"/>
      <c r="AC335" s="67"/>
      <c r="AD335" s="67"/>
      <c r="AE335" s="67"/>
      <c r="AF335" s="67"/>
      <c r="AH335" s="149"/>
      <c r="AO335" s="67"/>
      <c r="AP335" s="67"/>
      <c r="AQ335" s="67"/>
      <c r="AR335" s="67"/>
      <c r="AS335" s="67"/>
      <c r="AT335" s="67"/>
      <c r="AU335" s="67"/>
      <c r="AV335" s="67"/>
    </row>
    <row r="336" spans="28:49">
      <c r="AB336" s="67"/>
      <c r="AC336" s="67"/>
      <c r="AD336" s="67"/>
      <c r="AE336" s="67"/>
      <c r="AF336" s="67"/>
      <c r="AH336" s="149"/>
      <c r="AO336" s="67"/>
      <c r="AP336" s="67"/>
      <c r="AQ336" s="67"/>
      <c r="AR336" s="67"/>
      <c r="AS336" s="67"/>
      <c r="AT336" s="67"/>
      <c r="AU336" s="67"/>
      <c r="AV336" s="67"/>
      <c r="AW336" s="67"/>
    </row>
    <row r="337" spans="28:48">
      <c r="AB337" s="67"/>
      <c r="AC337" s="67"/>
      <c r="AD337" s="67"/>
      <c r="AE337" s="67"/>
      <c r="AF337" s="67"/>
      <c r="AH337" s="149"/>
      <c r="AO337" s="67"/>
      <c r="AP337" s="67"/>
      <c r="AQ337" s="67"/>
      <c r="AR337" s="67"/>
      <c r="AS337" s="67"/>
      <c r="AT337" s="67"/>
      <c r="AU337" s="67"/>
      <c r="AV337" s="67"/>
    </row>
    <row r="338" spans="28:48">
      <c r="AB338" s="67"/>
      <c r="AC338" s="67"/>
      <c r="AD338" s="67"/>
      <c r="AE338" s="67"/>
      <c r="AF338" s="67"/>
      <c r="AH338" s="149"/>
      <c r="AO338" s="67"/>
      <c r="AP338" s="67"/>
      <c r="AQ338" s="67"/>
      <c r="AR338" s="67"/>
      <c r="AS338" s="67"/>
      <c r="AT338" s="67"/>
      <c r="AU338" s="67"/>
      <c r="AV338" s="67"/>
    </row>
    <row r="339" spans="28:48">
      <c r="AB339" s="67"/>
      <c r="AC339" s="67"/>
      <c r="AD339" s="67"/>
      <c r="AE339" s="67"/>
      <c r="AF339" s="67"/>
      <c r="AH339" s="149"/>
      <c r="AO339" s="67"/>
      <c r="AP339" s="67"/>
      <c r="AQ339" s="67"/>
      <c r="AR339" s="67"/>
      <c r="AS339" s="67"/>
      <c r="AT339" s="67"/>
      <c r="AU339" s="67"/>
      <c r="AV339" s="67"/>
    </row>
    <row r="340" spans="28:48">
      <c r="AB340" s="67"/>
      <c r="AC340" s="67"/>
      <c r="AD340" s="67"/>
      <c r="AE340" s="67"/>
      <c r="AF340" s="67"/>
      <c r="AH340" s="149"/>
      <c r="AO340" s="67"/>
      <c r="AP340" s="67"/>
      <c r="AQ340" s="67"/>
      <c r="AR340" s="67"/>
      <c r="AS340" s="67"/>
      <c r="AT340" s="67"/>
      <c r="AU340" s="67"/>
      <c r="AV340" s="67"/>
    </row>
    <row r="341" spans="28:48">
      <c r="AB341" s="67"/>
      <c r="AC341" s="67"/>
      <c r="AD341" s="67"/>
      <c r="AE341" s="67"/>
      <c r="AF341" s="67"/>
      <c r="AH341" s="149"/>
      <c r="AO341" s="67"/>
      <c r="AP341" s="67"/>
      <c r="AQ341" s="67"/>
      <c r="AR341" s="67"/>
      <c r="AS341" s="67"/>
      <c r="AT341" s="67"/>
      <c r="AU341" s="67"/>
      <c r="AV341" s="67"/>
    </row>
    <row r="342" spans="28:48">
      <c r="AB342" s="67"/>
      <c r="AC342" s="67"/>
      <c r="AD342" s="67"/>
      <c r="AE342" s="67"/>
      <c r="AF342" s="67"/>
      <c r="AH342" s="149"/>
      <c r="AO342" s="67"/>
      <c r="AP342" s="67"/>
      <c r="AQ342" s="67"/>
      <c r="AR342" s="67"/>
      <c r="AS342" s="67"/>
      <c r="AT342" s="67"/>
      <c r="AU342" s="67"/>
      <c r="AV342" s="67"/>
    </row>
    <row r="343" spans="28:48">
      <c r="AB343" s="67"/>
      <c r="AC343" s="67"/>
      <c r="AD343" s="67"/>
      <c r="AE343" s="67"/>
      <c r="AF343" s="67"/>
      <c r="AH343" s="149"/>
      <c r="AO343" s="67"/>
      <c r="AP343" s="67"/>
      <c r="AQ343" s="67"/>
      <c r="AR343" s="67"/>
      <c r="AS343" s="67"/>
      <c r="AT343" s="67"/>
      <c r="AU343" s="67"/>
      <c r="AV343" s="67"/>
    </row>
    <row r="344" spans="28:48">
      <c r="AB344" s="67"/>
      <c r="AC344" s="67"/>
      <c r="AD344" s="67"/>
      <c r="AE344" s="67"/>
      <c r="AF344" s="67"/>
      <c r="AH344" s="149"/>
      <c r="AO344" s="67"/>
      <c r="AP344" s="67"/>
      <c r="AQ344" s="67"/>
      <c r="AR344" s="67"/>
      <c r="AS344" s="67"/>
      <c r="AT344" s="67"/>
      <c r="AU344" s="67"/>
      <c r="AV344" s="67"/>
    </row>
    <row r="345" spans="28:48">
      <c r="AB345" s="67"/>
      <c r="AC345" s="67"/>
      <c r="AD345" s="67"/>
      <c r="AE345" s="67"/>
      <c r="AF345" s="67"/>
      <c r="AH345" s="149"/>
      <c r="AO345" s="67"/>
      <c r="AP345" s="67"/>
      <c r="AQ345" s="67"/>
      <c r="AR345" s="67"/>
      <c r="AS345" s="67"/>
      <c r="AT345" s="67"/>
      <c r="AU345" s="67"/>
      <c r="AV345" s="67"/>
    </row>
    <row r="346" spans="28:48">
      <c r="AB346" s="67"/>
      <c r="AC346" s="67"/>
      <c r="AD346" s="67"/>
      <c r="AE346" s="67"/>
      <c r="AF346" s="67"/>
      <c r="AH346" s="149"/>
      <c r="AO346" s="67"/>
      <c r="AP346" s="67"/>
      <c r="AQ346" s="67"/>
      <c r="AR346" s="67"/>
      <c r="AS346" s="67"/>
      <c r="AT346" s="67"/>
      <c r="AU346" s="67"/>
      <c r="AV346" s="67"/>
    </row>
    <row r="347" spans="28:48">
      <c r="AB347" s="67"/>
      <c r="AC347" s="67"/>
      <c r="AD347" s="67"/>
      <c r="AE347" s="67"/>
      <c r="AF347" s="67"/>
      <c r="AH347" s="149"/>
      <c r="AO347" s="67"/>
      <c r="AP347" s="67"/>
      <c r="AQ347" s="67"/>
      <c r="AR347" s="67"/>
      <c r="AS347" s="67"/>
      <c r="AT347" s="67"/>
      <c r="AU347" s="67"/>
      <c r="AV347" s="67"/>
    </row>
    <row r="348" spans="28:48">
      <c r="AB348" s="67"/>
      <c r="AC348" s="67"/>
      <c r="AD348" s="67"/>
      <c r="AE348" s="67"/>
      <c r="AF348" s="67"/>
      <c r="AH348" s="149"/>
      <c r="AO348" s="67"/>
      <c r="AP348" s="67"/>
      <c r="AQ348" s="67"/>
      <c r="AR348" s="67"/>
      <c r="AS348" s="67"/>
      <c r="AT348" s="67"/>
      <c r="AU348" s="67"/>
      <c r="AV348" s="67"/>
    </row>
    <row r="349" spans="28:48">
      <c r="AB349" s="67"/>
      <c r="AC349" s="67"/>
      <c r="AD349" s="67"/>
      <c r="AE349" s="67"/>
      <c r="AF349" s="67"/>
      <c r="AH349" s="149"/>
      <c r="AO349" s="67"/>
      <c r="AP349" s="67"/>
      <c r="AQ349" s="67"/>
      <c r="AR349" s="67"/>
      <c r="AS349" s="67"/>
      <c r="AT349" s="67"/>
      <c r="AU349" s="67"/>
      <c r="AV349" s="67"/>
    </row>
    <row r="350" spans="28:48">
      <c r="AB350" s="67"/>
      <c r="AC350" s="67"/>
      <c r="AD350" s="67"/>
      <c r="AE350" s="67"/>
      <c r="AF350" s="67"/>
      <c r="AH350" s="149"/>
      <c r="AO350" s="67"/>
      <c r="AP350" s="67"/>
      <c r="AQ350" s="67"/>
      <c r="AR350" s="67"/>
      <c r="AS350" s="67"/>
      <c r="AT350" s="67"/>
      <c r="AU350" s="67"/>
      <c r="AV350" s="67"/>
    </row>
    <row r="351" spans="28:48">
      <c r="AB351" s="67"/>
      <c r="AC351" s="67"/>
      <c r="AD351" s="67"/>
      <c r="AE351" s="67"/>
      <c r="AF351" s="67"/>
      <c r="AH351" s="149"/>
      <c r="AO351" s="67"/>
      <c r="AP351" s="67"/>
      <c r="AQ351" s="67"/>
      <c r="AR351" s="67"/>
      <c r="AS351" s="67"/>
      <c r="AT351" s="67"/>
      <c r="AU351" s="67"/>
      <c r="AV351" s="67"/>
    </row>
    <row r="352" spans="28:48">
      <c r="AB352" s="67"/>
      <c r="AC352" s="67"/>
      <c r="AD352" s="67"/>
      <c r="AE352" s="67"/>
      <c r="AF352" s="67"/>
      <c r="AH352" s="149"/>
      <c r="AO352" s="67"/>
      <c r="AP352" s="67"/>
      <c r="AQ352" s="67"/>
      <c r="AR352" s="67"/>
      <c r="AS352" s="67"/>
      <c r="AT352" s="67"/>
      <c r="AU352" s="67"/>
      <c r="AV352" s="67"/>
    </row>
    <row r="353" spans="28:65">
      <c r="AB353" s="67"/>
      <c r="AC353" s="67"/>
      <c r="AD353" s="67"/>
      <c r="AE353" s="67"/>
      <c r="AF353" s="67"/>
      <c r="AH353" s="149"/>
      <c r="AO353" s="67"/>
      <c r="AP353" s="67"/>
      <c r="AQ353" s="67"/>
      <c r="AR353" s="67"/>
      <c r="AS353" s="67"/>
      <c r="AT353" s="67"/>
      <c r="AU353" s="67"/>
      <c r="AV353" s="67"/>
    </row>
    <row r="354" spans="28:65">
      <c r="AB354" s="67"/>
      <c r="AC354" s="67"/>
      <c r="AD354" s="67"/>
      <c r="AE354" s="67"/>
      <c r="AF354" s="67"/>
      <c r="AH354" s="149"/>
      <c r="AO354" s="67"/>
      <c r="AP354" s="67"/>
      <c r="AQ354" s="67"/>
      <c r="AR354" s="67"/>
      <c r="AS354" s="67"/>
      <c r="AT354" s="67"/>
      <c r="AU354" s="67"/>
      <c r="AV354" s="67"/>
      <c r="AW354" s="67"/>
    </row>
    <row r="355" spans="28:65">
      <c r="AB355" s="67"/>
      <c r="AC355" s="67"/>
      <c r="AD355" s="67"/>
      <c r="AE355" s="67"/>
      <c r="AF355" s="67"/>
      <c r="AH355" s="149"/>
      <c r="AO355" s="67"/>
      <c r="AP355" s="67"/>
      <c r="AQ355" s="67"/>
      <c r="AR355" s="67"/>
      <c r="AS355" s="67"/>
      <c r="AT355" s="67"/>
      <c r="AU355" s="67"/>
      <c r="AV355" s="67"/>
    </row>
    <row r="356" spans="28:65">
      <c r="AB356" s="67"/>
      <c r="AC356" s="67"/>
      <c r="AD356" s="67"/>
      <c r="AE356" s="67"/>
      <c r="AF356" s="67"/>
      <c r="AH356" s="149"/>
      <c r="AO356" s="67"/>
      <c r="AP356" s="67"/>
      <c r="AQ356" s="67"/>
      <c r="AR356" s="67"/>
      <c r="AS356" s="67"/>
      <c r="AT356" s="67"/>
      <c r="AU356" s="67"/>
      <c r="AV356" s="67"/>
    </row>
    <row r="357" spans="28:65">
      <c r="AB357" s="67"/>
      <c r="AC357" s="67"/>
      <c r="AD357" s="67"/>
      <c r="AE357" s="67"/>
      <c r="AF357" s="67"/>
      <c r="AH357" s="149"/>
      <c r="AO357" s="67"/>
      <c r="AP357" s="67"/>
      <c r="AQ357" s="67"/>
      <c r="AR357" s="67"/>
      <c r="AS357" s="67"/>
      <c r="AT357" s="67"/>
      <c r="AU357" s="67"/>
      <c r="AV357" s="67"/>
    </row>
    <row r="358" spans="28:65">
      <c r="AB358" s="67"/>
      <c r="AC358" s="67"/>
      <c r="AD358" s="67"/>
      <c r="AE358" s="67"/>
      <c r="AF358" s="67"/>
      <c r="AH358" s="149"/>
      <c r="AO358" s="67"/>
      <c r="AP358" s="67"/>
      <c r="AQ358" s="67"/>
      <c r="AR358" s="67"/>
      <c r="AS358" s="67"/>
      <c r="AT358" s="67"/>
      <c r="AU358" s="67"/>
      <c r="AV358" s="67"/>
    </row>
    <row r="359" spans="28:65">
      <c r="AB359" s="67"/>
      <c r="AC359" s="67"/>
      <c r="AD359" s="67"/>
      <c r="AE359" s="67"/>
      <c r="AF359" s="67"/>
      <c r="AH359" s="149"/>
      <c r="AO359" s="67"/>
      <c r="AP359" s="67"/>
      <c r="AQ359" s="67"/>
      <c r="AR359" s="67"/>
      <c r="AS359" s="67"/>
      <c r="AT359" s="67"/>
      <c r="AU359" s="67"/>
      <c r="AV359" s="67"/>
    </row>
    <row r="360" spans="28:65">
      <c r="AB360" s="67"/>
      <c r="AC360" s="67"/>
      <c r="AD360" s="67"/>
      <c r="AE360" s="67"/>
      <c r="AF360" s="67"/>
      <c r="AH360" s="149"/>
      <c r="AO360" s="67"/>
      <c r="AP360" s="67"/>
      <c r="AQ360" s="67"/>
      <c r="AR360" s="67"/>
      <c r="AS360" s="67"/>
      <c r="AT360" s="67"/>
      <c r="AU360" s="67"/>
      <c r="AV360" s="67"/>
    </row>
    <row r="361" spans="28:65">
      <c r="AB361" s="67"/>
      <c r="AC361" s="67"/>
      <c r="AD361" s="67"/>
      <c r="AE361" s="67"/>
      <c r="AF361" s="67"/>
      <c r="AH361" s="149"/>
      <c r="AO361" s="67"/>
      <c r="AP361" s="67"/>
      <c r="AQ361" s="67"/>
      <c r="AR361" s="67"/>
      <c r="AS361" s="67"/>
      <c r="AT361" s="67"/>
      <c r="AU361" s="67"/>
      <c r="AV361" s="67"/>
    </row>
    <row r="362" spans="28:65">
      <c r="AB362" s="67"/>
      <c r="AC362" s="67"/>
      <c r="AD362" s="67"/>
      <c r="AE362" s="67"/>
      <c r="AF362" s="67"/>
      <c r="AH362" s="149"/>
      <c r="AO362" s="67"/>
      <c r="AP362" s="67"/>
      <c r="AQ362" s="67"/>
      <c r="AR362" s="67"/>
      <c r="AS362" s="67"/>
      <c r="AT362" s="67"/>
      <c r="AU362" s="67"/>
      <c r="AV362" s="67"/>
    </row>
    <row r="363" spans="28:65">
      <c r="AB363" s="67"/>
      <c r="AC363" s="67"/>
      <c r="AD363" s="67"/>
      <c r="AE363" s="67"/>
      <c r="AF363" s="67"/>
      <c r="AH363" s="149"/>
      <c r="AO363" s="67"/>
      <c r="AP363" s="67"/>
      <c r="AQ363" s="67"/>
      <c r="AR363" s="67"/>
      <c r="AS363" s="67"/>
      <c r="AT363" s="67"/>
      <c r="AU363" s="67"/>
      <c r="AV363" s="67"/>
    </row>
    <row r="364" spans="28:65">
      <c r="AB364" s="67"/>
      <c r="AC364" s="67"/>
      <c r="AD364" s="67"/>
      <c r="AE364" s="67"/>
      <c r="AF364" s="67"/>
      <c r="AH364" s="149"/>
      <c r="AO364" s="67"/>
      <c r="AP364" s="67"/>
      <c r="AQ364" s="67"/>
      <c r="AR364" s="67"/>
      <c r="AS364" s="67"/>
      <c r="AT364" s="67"/>
      <c r="AU364" s="67"/>
      <c r="AV364" s="67"/>
    </row>
    <row r="365" spans="28:65">
      <c r="AB365" s="67"/>
      <c r="AC365" s="67"/>
      <c r="AD365" s="67"/>
      <c r="AE365" s="67"/>
      <c r="AF365" s="67"/>
      <c r="AH365" s="149"/>
      <c r="AO365" s="67"/>
      <c r="AP365" s="67"/>
      <c r="AQ365" s="67"/>
      <c r="AR365" s="67"/>
      <c r="AS365" s="67"/>
      <c r="AT365" s="67"/>
      <c r="AU365" s="67"/>
      <c r="AV365" s="67"/>
    </row>
    <row r="366" spans="28:65">
      <c r="AB366" s="67"/>
      <c r="AC366" s="67"/>
      <c r="AD366" s="67"/>
      <c r="AE366" s="67"/>
      <c r="AF366" s="67"/>
      <c r="AH366" s="149"/>
      <c r="AO366" s="67"/>
      <c r="AP366" s="67"/>
      <c r="AQ366" s="67"/>
      <c r="AR366" s="67"/>
      <c r="AS366" s="67"/>
      <c r="AT366" s="67"/>
      <c r="AU366" s="67"/>
      <c r="AV366" s="67"/>
    </row>
    <row r="367" spans="28:65">
      <c r="AB367" s="67"/>
      <c r="AC367" s="67"/>
      <c r="AD367" s="67"/>
      <c r="AE367" s="67"/>
      <c r="AF367" s="67"/>
      <c r="AH367" s="149"/>
      <c r="AO367" s="67"/>
      <c r="AP367" s="67"/>
      <c r="AQ367" s="67"/>
      <c r="AR367" s="67"/>
      <c r="AS367" s="67"/>
      <c r="AT367" s="67"/>
      <c r="AU367" s="67"/>
      <c r="AV367" s="67"/>
    </row>
    <row r="368" spans="28:65">
      <c r="AB368" s="67"/>
      <c r="AC368" s="67"/>
      <c r="AD368" s="67"/>
      <c r="AE368" s="67"/>
      <c r="AF368" s="67"/>
      <c r="AH368" s="149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67"/>
      <c r="BL368" s="67"/>
      <c r="BM368" s="67"/>
    </row>
    <row r="369" spans="28:48">
      <c r="AB369" s="67"/>
      <c r="AC369" s="67"/>
      <c r="AD369" s="67"/>
      <c r="AE369" s="67"/>
      <c r="AF369" s="67"/>
      <c r="AH369" s="149"/>
      <c r="AO369" s="67"/>
      <c r="AP369" s="67"/>
      <c r="AQ369" s="67"/>
      <c r="AR369" s="67"/>
      <c r="AS369" s="67"/>
      <c r="AT369" s="67"/>
      <c r="AU369" s="67"/>
      <c r="AV369" s="67"/>
    </row>
    <row r="370" spans="28:48">
      <c r="AB370" s="67"/>
      <c r="AC370" s="67"/>
      <c r="AD370" s="67"/>
      <c r="AE370" s="67"/>
      <c r="AF370" s="67"/>
      <c r="AH370" s="149"/>
      <c r="AO370" s="67"/>
      <c r="AP370" s="67"/>
      <c r="AQ370" s="67"/>
      <c r="AR370" s="67"/>
      <c r="AS370" s="67"/>
      <c r="AT370" s="67"/>
      <c r="AU370" s="67"/>
      <c r="AV370" s="67"/>
    </row>
    <row r="371" spans="28:48">
      <c r="AB371" s="67"/>
      <c r="AC371" s="67"/>
      <c r="AD371" s="67"/>
      <c r="AE371" s="67"/>
      <c r="AF371" s="67"/>
      <c r="AH371" s="149"/>
      <c r="AO371" s="67"/>
      <c r="AP371" s="67"/>
      <c r="AQ371" s="67"/>
      <c r="AR371" s="67"/>
      <c r="AS371" s="67"/>
      <c r="AT371" s="67"/>
      <c r="AU371" s="67"/>
      <c r="AV371" s="67"/>
    </row>
    <row r="372" spans="28:48">
      <c r="AB372" s="67"/>
      <c r="AC372" s="67"/>
      <c r="AD372" s="67"/>
      <c r="AE372" s="67"/>
      <c r="AF372" s="67"/>
      <c r="AH372" s="149"/>
      <c r="AO372" s="67"/>
      <c r="AP372" s="67"/>
      <c r="AQ372" s="67"/>
      <c r="AR372" s="67"/>
      <c r="AS372" s="67"/>
      <c r="AT372" s="67"/>
      <c r="AU372" s="67"/>
      <c r="AV372" s="67"/>
    </row>
    <row r="373" spans="28:48">
      <c r="AB373" s="67"/>
      <c r="AC373" s="67"/>
      <c r="AD373" s="67"/>
      <c r="AE373" s="67"/>
      <c r="AF373" s="67"/>
      <c r="AH373" s="149"/>
      <c r="AO373" s="67"/>
      <c r="AP373" s="67"/>
      <c r="AQ373" s="67"/>
      <c r="AR373" s="67"/>
      <c r="AS373" s="67"/>
      <c r="AT373" s="67"/>
      <c r="AU373" s="67"/>
      <c r="AV373" s="67"/>
    </row>
    <row r="374" spans="28:48">
      <c r="AB374" s="67"/>
      <c r="AC374" s="67"/>
      <c r="AD374" s="67"/>
      <c r="AE374" s="67"/>
      <c r="AF374" s="67"/>
      <c r="AH374" s="149"/>
      <c r="AO374" s="67"/>
      <c r="AP374" s="67"/>
      <c r="AQ374" s="67"/>
      <c r="AR374" s="67"/>
      <c r="AS374" s="67"/>
      <c r="AT374" s="67"/>
      <c r="AU374" s="67"/>
      <c r="AV374" s="67"/>
    </row>
    <row r="375" spans="28:48">
      <c r="AB375" s="67"/>
      <c r="AC375" s="67"/>
      <c r="AD375" s="67"/>
      <c r="AE375" s="67"/>
      <c r="AF375" s="67"/>
      <c r="AH375" s="149"/>
      <c r="AO375" s="67"/>
      <c r="AP375" s="67"/>
      <c r="AQ375" s="67"/>
      <c r="AR375" s="67"/>
      <c r="AS375" s="67"/>
      <c r="AT375" s="67"/>
      <c r="AU375" s="67"/>
      <c r="AV375" s="67"/>
    </row>
    <row r="376" spans="28:48">
      <c r="AB376" s="67"/>
      <c r="AC376" s="67"/>
      <c r="AD376" s="67"/>
      <c r="AE376" s="67"/>
      <c r="AF376" s="67"/>
      <c r="AH376" s="149"/>
      <c r="AO376" s="67"/>
      <c r="AP376" s="67"/>
      <c r="AQ376" s="67"/>
      <c r="AR376" s="67"/>
      <c r="AS376" s="67"/>
      <c r="AT376" s="67"/>
      <c r="AU376" s="67"/>
      <c r="AV376" s="67"/>
    </row>
    <row r="377" spans="28:48">
      <c r="AB377" s="67"/>
      <c r="AC377" s="67"/>
      <c r="AD377" s="67"/>
      <c r="AE377" s="67"/>
      <c r="AF377" s="67"/>
      <c r="AH377" s="149"/>
      <c r="AO377" s="67"/>
      <c r="AP377" s="67"/>
      <c r="AQ377" s="67"/>
      <c r="AR377" s="67"/>
      <c r="AS377" s="67"/>
      <c r="AT377" s="67"/>
      <c r="AU377" s="67"/>
      <c r="AV377" s="67"/>
    </row>
    <row r="378" spans="28:48">
      <c r="AB378" s="67"/>
      <c r="AC378" s="67"/>
      <c r="AD378" s="67"/>
      <c r="AE378" s="67"/>
      <c r="AF378" s="67"/>
      <c r="AH378" s="149"/>
      <c r="AO378" s="67"/>
      <c r="AP378" s="67"/>
      <c r="AQ378" s="67"/>
      <c r="AR378" s="67"/>
      <c r="AS378" s="67"/>
      <c r="AT378" s="67"/>
      <c r="AU378" s="67"/>
      <c r="AV378" s="67"/>
    </row>
    <row r="379" spans="28:48">
      <c r="AB379" s="67"/>
      <c r="AC379" s="67"/>
      <c r="AD379" s="67"/>
      <c r="AE379" s="67"/>
      <c r="AF379" s="67"/>
      <c r="AH379" s="149"/>
      <c r="AO379" s="67"/>
      <c r="AP379" s="67"/>
      <c r="AQ379" s="67"/>
      <c r="AR379" s="67"/>
      <c r="AS379" s="67"/>
      <c r="AT379" s="67"/>
      <c r="AU379" s="67"/>
      <c r="AV379" s="67"/>
    </row>
    <row r="380" spans="28:48">
      <c r="AB380" s="67"/>
      <c r="AC380" s="67"/>
      <c r="AD380" s="67"/>
      <c r="AE380" s="67"/>
      <c r="AF380" s="67"/>
      <c r="AH380" s="149"/>
      <c r="AO380" s="67"/>
      <c r="AP380" s="67"/>
      <c r="AQ380" s="67"/>
      <c r="AR380" s="67"/>
      <c r="AS380" s="67"/>
      <c r="AT380" s="67"/>
      <c r="AU380" s="67"/>
      <c r="AV380" s="67"/>
    </row>
    <row r="381" spans="28:48">
      <c r="AB381" s="67"/>
      <c r="AC381" s="67"/>
      <c r="AD381" s="67"/>
      <c r="AE381" s="67"/>
      <c r="AF381" s="67"/>
      <c r="AH381" s="149"/>
      <c r="AO381" s="67"/>
      <c r="AP381" s="67"/>
      <c r="AQ381" s="67"/>
      <c r="AR381" s="67"/>
      <c r="AS381" s="67"/>
      <c r="AT381" s="67"/>
      <c r="AU381" s="67"/>
      <c r="AV381" s="67"/>
    </row>
    <row r="382" spans="28:48">
      <c r="AB382" s="67"/>
      <c r="AC382" s="67"/>
      <c r="AD382" s="67"/>
      <c r="AE382" s="67"/>
      <c r="AF382" s="67"/>
      <c r="AH382" s="149"/>
      <c r="AO382" s="67"/>
      <c r="AP382" s="67"/>
      <c r="AQ382" s="67"/>
      <c r="AR382" s="67"/>
      <c r="AS382" s="67"/>
      <c r="AT382" s="67"/>
      <c r="AU382" s="67"/>
      <c r="AV382" s="67"/>
    </row>
    <row r="383" spans="28:48">
      <c r="AB383" s="67"/>
      <c r="AC383" s="67"/>
      <c r="AD383" s="67"/>
      <c r="AE383" s="67"/>
      <c r="AF383" s="67"/>
      <c r="AH383" s="149"/>
      <c r="AO383" s="67"/>
      <c r="AP383" s="67"/>
      <c r="AQ383" s="67"/>
      <c r="AR383" s="67"/>
      <c r="AS383" s="67"/>
      <c r="AT383" s="67"/>
      <c r="AU383" s="67"/>
      <c r="AV383" s="67"/>
    </row>
    <row r="384" spans="28:48">
      <c r="AB384" s="67"/>
      <c r="AC384" s="67"/>
      <c r="AD384" s="67"/>
      <c r="AE384" s="67"/>
      <c r="AF384" s="67"/>
      <c r="AH384" s="149"/>
      <c r="AO384" s="67"/>
      <c r="AP384" s="67"/>
      <c r="AQ384" s="67"/>
      <c r="AR384" s="67"/>
      <c r="AS384" s="67"/>
      <c r="AT384" s="67"/>
      <c r="AU384" s="67"/>
      <c r="AV384" s="67"/>
    </row>
    <row r="385" spans="28:65">
      <c r="AB385" s="67"/>
      <c r="AC385" s="67"/>
      <c r="AD385" s="67"/>
      <c r="AE385" s="67"/>
      <c r="AF385" s="67"/>
      <c r="AH385" s="149"/>
      <c r="AO385" s="67"/>
      <c r="AP385" s="67"/>
      <c r="AQ385" s="67"/>
      <c r="AR385" s="67"/>
      <c r="AS385" s="67"/>
      <c r="AT385" s="67"/>
      <c r="AU385" s="67"/>
      <c r="AV385" s="67"/>
    </row>
    <row r="386" spans="28:65">
      <c r="AB386" s="67"/>
      <c r="AC386" s="67"/>
      <c r="AD386" s="67"/>
      <c r="AE386" s="67"/>
      <c r="AF386" s="67"/>
      <c r="AH386" s="149"/>
      <c r="AO386" s="67"/>
      <c r="AP386" s="67"/>
      <c r="AQ386" s="67"/>
      <c r="AR386" s="67"/>
      <c r="AS386" s="67"/>
      <c r="AT386" s="67"/>
      <c r="AU386" s="67"/>
      <c r="AV386" s="67"/>
    </row>
    <row r="387" spans="28:65">
      <c r="AB387" s="67"/>
      <c r="AC387" s="67"/>
      <c r="AD387" s="67"/>
      <c r="AE387" s="67"/>
      <c r="AF387" s="67"/>
      <c r="AH387" s="149"/>
      <c r="AO387" s="67"/>
      <c r="AP387" s="67"/>
      <c r="AQ387" s="67"/>
      <c r="AR387" s="67"/>
      <c r="AS387" s="67"/>
      <c r="AT387" s="67"/>
      <c r="AU387" s="67"/>
      <c r="AV387" s="67"/>
    </row>
    <row r="388" spans="28:65">
      <c r="AB388" s="67"/>
      <c r="AC388" s="67"/>
      <c r="AD388" s="67"/>
      <c r="AE388" s="67"/>
      <c r="AF388" s="67"/>
      <c r="AH388" s="149"/>
      <c r="AO388" s="67"/>
      <c r="AP388" s="67"/>
      <c r="AQ388" s="67"/>
      <c r="AR388" s="67"/>
      <c r="AS388" s="67"/>
      <c r="AT388" s="67"/>
      <c r="AU388" s="67"/>
      <c r="AV388" s="67"/>
    </row>
    <row r="389" spans="28:65">
      <c r="AB389" s="67"/>
      <c r="AC389" s="67"/>
      <c r="AD389" s="67"/>
      <c r="AE389" s="67"/>
      <c r="AF389" s="67"/>
      <c r="AH389" s="149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  <c r="BB389" s="67"/>
      <c r="BC389" s="67"/>
      <c r="BD389" s="67"/>
      <c r="BE389" s="67"/>
      <c r="BF389" s="67"/>
      <c r="BG389" s="67"/>
      <c r="BH389" s="67"/>
      <c r="BI389" s="67"/>
      <c r="BJ389" s="67"/>
      <c r="BK389" s="67"/>
      <c r="BL389" s="67"/>
      <c r="BM389" s="67"/>
    </row>
    <row r="390" spans="28:65">
      <c r="AB390" s="67"/>
      <c r="AC390" s="67"/>
      <c r="AD390" s="67"/>
      <c r="AE390" s="67"/>
      <c r="AF390" s="67"/>
      <c r="AH390" s="149"/>
      <c r="AO390" s="67"/>
      <c r="AP390" s="67"/>
      <c r="AQ390" s="67"/>
      <c r="AR390" s="67"/>
      <c r="AS390" s="67"/>
      <c r="AT390" s="67"/>
      <c r="AU390" s="67"/>
      <c r="AV390" s="67"/>
    </row>
    <row r="391" spans="28:65">
      <c r="AB391" s="67"/>
      <c r="AC391" s="67"/>
      <c r="AD391" s="67"/>
      <c r="AE391" s="67"/>
      <c r="AF391" s="67"/>
      <c r="AH391" s="149"/>
      <c r="AO391" s="67"/>
      <c r="AP391" s="67"/>
      <c r="AQ391" s="67"/>
      <c r="AR391" s="67"/>
      <c r="AS391" s="67"/>
      <c r="AT391" s="67"/>
      <c r="AU391" s="67"/>
      <c r="AV391" s="67"/>
      <c r="AW391" s="67"/>
    </row>
    <row r="392" spans="28:65">
      <c r="AB392" s="67"/>
      <c r="AC392" s="67"/>
      <c r="AD392" s="67"/>
      <c r="AE392" s="67"/>
      <c r="AF392" s="67"/>
      <c r="AH392" s="149"/>
      <c r="AO392" s="67"/>
      <c r="AP392" s="67"/>
      <c r="AQ392" s="67"/>
      <c r="AR392" s="67"/>
      <c r="AS392" s="67"/>
      <c r="AT392" s="67"/>
      <c r="AU392" s="67"/>
      <c r="AV392" s="67"/>
    </row>
    <row r="393" spans="28:65">
      <c r="AB393" s="67"/>
      <c r="AC393" s="67"/>
      <c r="AD393" s="67"/>
      <c r="AE393" s="67"/>
      <c r="AF393" s="67"/>
      <c r="AH393" s="149"/>
      <c r="AO393" s="67"/>
      <c r="AP393" s="67"/>
      <c r="AQ393" s="67"/>
      <c r="AR393" s="67"/>
      <c r="AS393" s="67"/>
      <c r="AT393" s="67"/>
      <c r="AU393" s="67"/>
      <c r="AV393" s="67"/>
    </row>
    <row r="394" spans="28:65">
      <c r="AB394" s="67"/>
      <c r="AC394" s="67"/>
      <c r="AD394" s="67"/>
      <c r="AE394" s="67"/>
      <c r="AF394" s="67"/>
      <c r="AH394" s="149"/>
      <c r="AO394" s="67"/>
      <c r="AP394" s="67"/>
      <c r="AQ394" s="67"/>
      <c r="AR394" s="67"/>
      <c r="AS394" s="67"/>
      <c r="AT394" s="67"/>
      <c r="AU394" s="67"/>
      <c r="AV394" s="67"/>
    </row>
    <row r="395" spans="28:65">
      <c r="AB395" s="67"/>
      <c r="AC395" s="67"/>
      <c r="AD395" s="67"/>
      <c r="AE395" s="67"/>
      <c r="AF395" s="67"/>
      <c r="AH395" s="149"/>
      <c r="AO395" s="67"/>
      <c r="AP395" s="67"/>
      <c r="AQ395" s="67"/>
      <c r="AR395" s="67"/>
      <c r="AS395" s="67"/>
      <c r="AT395" s="67"/>
      <c r="AU395" s="67"/>
      <c r="AV395" s="67"/>
    </row>
    <row r="396" spans="28:65">
      <c r="AB396" s="67"/>
      <c r="AC396" s="67"/>
      <c r="AD396" s="67"/>
      <c r="AE396" s="67"/>
      <c r="AF396" s="67"/>
      <c r="AH396" s="149"/>
      <c r="AO396" s="67"/>
      <c r="AP396" s="67"/>
      <c r="AQ396" s="67"/>
      <c r="AR396" s="67"/>
      <c r="AS396" s="67"/>
      <c r="AT396" s="67"/>
      <c r="AU396" s="67"/>
      <c r="AV396" s="67"/>
    </row>
    <row r="397" spans="28:65">
      <c r="AB397" s="67"/>
      <c r="AC397" s="67"/>
      <c r="AD397" s="67"/>
      <c r="AE397" s="67"/>
      <c r="AF397" s="67"/>
      <c r="AH397" s="149"/>
      <c r="AO397" s="67"/>
      <c r="AP397" s="67"/>
      <c r="AQ397" s="67"/>
      <c r="AR397" s="67"/>
      <c r="AS397" s="67"/>
      <c r="AT397" s="67"/>
      <c r="AU397" s="67"/>
      <c r="AV397" s="67"/>
    </row>
    <row r="398" spans="28:65">
      <c r="AB398" s="67"/>
      <c r="AC398" s="67"/>
      <c r="AD398" s="67"/>
      <c r="AE398" s="67"/>
      <c r="AF398" s="67"/>
      <c r="AH398" s="149"/>
      <c r="AO398" s="67"/>
      <c r="AP398" s="67"/>
      <c r="AQ398" s="67"/>
      <c r="AR398" s="67"/>
      <c r="AS398" s="67"/>
      <c r="AT398" s="67"/>
      <c r="AU398" s="67"/>
      <c r="AV398" s="67"/>
    </row>
    <row r="399" spans="28:65">
      <c r="AB399" s="67"/>
      <c r="AC399" s="67"/>
      <c r="AD399" s="67"/>
      <c r="AE399" s="67"/>
      <c r="AF399" s="67"/>
      <c r="AH399" s="149"/>
      <c r="AO399" s="67"/>
      <c r="AP399" s="67"/>
      <c r="AQ399" s="67"/>
      <c r="AR399" s="67"/>
      <c r="AS399" s="67"/>
      <c r="AT399" s="67"/>
      <c r="AU399" s="67"/>
      <c r="AV399" s="67"/>
    </row>
    <row r="400" spans="28:65">
      <c r="AB400" s="67"/>
      <c r="AC400" s="67"/>
      <c r="AD400" s="67"/>
      <c r="AE400" s="67"/>
      <c r="AF400" s="67"/>
      <c r="AH400" s="149"/>
      <c r="AO400" s="67"/>
      <c r="AP400" s="67"/>
      <c r="AQ400" s="67"/>
      <c r="AR400" s="67"/>
      <c r="AS400" s="67"/>
      <c r="AT400" s="67"/>
      <c r="AU400" s="67"/>
      <c r="AV400" s="67"/>
    </row>
    <row r="401" spans="28:65">
      <c r="AB401" s="67"/>
      <c r="AC401" s="67"/>
      <c r="AD401" s="67"/>
      <c r="AE401" s="67"/>
      <c r="AF401" s="67"/>
      <c r="AH401" s="149"/>
      <c r="AO401" s="67"/>
      <c r="AP401" s="67"/>
      <c r="AQ401" s="67"/>
      <c r="AR401" s="67"/>
      <c r="AS401" s="67"/>
      <c r="AT401" s="67"/>
      <c r="AU401" s="67"/>
      <c r="AV401" s="67"/>
    </row>
    <row r="402" spans="28:65">
      <c r="AB402" s="67"/>
      <c r="AC402" s="67"/>
      <c r="AD402" s="67"/>
      <c r="AE402" s="67"/>
      <c r="AF402" s="67"/>
      <c r="AH402" s="149"/>
      <c r="AO402" s="67"/>
      <c r="AP402" s="67"/>
      <c r="AQ402" s="67"/>
      <c r="AR402" s="67"/>
      <c r="AS402" s="67"/>
      <c r="AT402" s="67"/>
      <c r="AU402" s="67"/>
      <c r="AV402" s="67"/>
    </row>
    <row r="403" spans="28:65">
      <c r="AB403" s="67"/>
      <c r="AC403" s="67"/>
      <c r="AD403" s="67"/>
      <c r="AE403" s="67"/>
      <c r="AF403" s="67"/>
      <c r="AH403" s="149"/>
      <c r="AO403" s="67"/>
      <c r="AP403" s="67"/>
      <c r="AQ403" s="67"/>
      <c r="AR403" s="67"/>
      <c r="AS403" s="67"/>
      <c r="AT403" s="67"/>
      <c r="AU403" s="67"/>
      <c r="AV403" s="67"/>
    </row>
    <row r="404" spans="28:65">
      <c r="AB404" s="67"/>
      <c r="AC404" s="67"/>
      <c r="AD404" s="67"/>
      <c r="AE404" s="67"/>
      <c r="AF404" s="67"/>
      <c r="AH404" s="149"/>
      <c r="AO404" s="67"/>
      <c r="AP404" s="67"/>
      <c r="AQ404" s="67"/>
      <c r="AR404" s="67"/>
      <c r="AS404" s="67"/>
      <c r="AT404" s="67"/>
      <c r="AU404" s="67"/>
      <c r="AV404" s="67"/>
    </row>
    <row r="405" spans="28:65">
      <c r="AB405" s="67"/>
      <c r="AC405" s="67"/>
      <c r="AD405" s="67"/>
      <c r="AE405" s="67"/>
      <c r="AF405" s="67"/>
      <c r="AH405" s="149"/>
      <c r="AO405" s="67"/>
      <c r="AP405" s="67"/>
      <c r="AQ405" s="67"/>
      <c r="AR405" s="67"/>
      <c r="AS405" s="67"/>
      <c r="AT405" s="67"/>
      <c r="AU405" s="67"/>
      <c r="AV405" s="67"/>
    </row>
    <row r="406" spans="28:65">
      <c r="AB406" s="67"/>
      <c r="AC406" s="67"/>
      <c r="AD406" s="67"/>
      <c r="AE406" s="67"/>
      <c r="AF406" s="67"/>
      <c r="AH406" s="149"/>
      <c r="AO406" s="67"/>
      <c r="AP406" s="67"/>
      <c r="AQ406" s="67"/>
      <c r="AR406" s="67"/>
      <c r="AS406" s="67"/>
      <c r="AT406" s="67"/>
      <c r="AU406" s="67"/>
      <c r="AV406" s="67"/>
    </row>
    <row r="407" spans="28:65">
      <c r="AB407" s="67"/>
      <c r="AC407" s="67"/>
      <c r="AD407" s="67"/>
      <c r="AE407" s="67"/>
      <c r="AF407" s="67"/>
      <c r="AH407" s="149"/>
      <c r="AO407" s="67"/>
      <c r="AP407" s="67"/>
      <c r="AQ407" s="67"/>
      <c r="AR407" s="67"/>
      <c r="AS407" s="67"/>
      <c r="AT407" s="67"/>
      <c r="AU407" s="67"/>
      <c r="AV407" s="67"/>
    </row>
    <row r="408" spans="28:65">
      <c r="AB408" s="67"/>
      <c r="AC408" s="67"/>
      <c r="AD408" s="67"/>
      <c r="AE408" s="67"/>
      <c r="AF408" s="67"/>
      <c r="AH408" s="149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  <c r="BB408" s="67"/>
      <c r="BC408" s="67"/>
      <c r="BD408" s="67"/>
      <c r="BE408" s="67"/>
      <c r="BF408" s="67"/>
      <c r="BG408" s="67"/>
      <c r="BH408" s="67"/>
      <c r="BI408" s="67"/>
      <c r="BJ408" s="67"/>
      <c r="BK408" s="67"/>
      <c r="BL408" s="67"/>
      <c r="BM408" s="67"/>
    </row>
    <row r="409" spans="28:65">
      <c r="AB409" s="67"/>
      <c r="AC409" s="67"/>
      <c r="AD409" s="67"/>
      <c r="AE409" s="67"/>
      <c r="AF409" s="67"/>
      <c r="AH409" s="149"/>
      <c r="AO409" s="67"/>
      <c r="AP409" s="67"/>
      <c r="AQ409" s="67"/>
      <c r="AR409" s="67"/>
      <c r="AS409" s="67"/>
      <c r="AT409" s="67"/>
      <c r="AU409" s="67"/>
      <c r="AV409" s="67"/>
      <c r="AW409" s="67"/>
    </row>
    <row r="410" spans="28:65">
      <c r="AB410" s="67"/>
      <c r="AC410" s="67"/>
      <c r="AD410" s="67"/>
      <c r="AE410" s="67"/>
      <c r="AF410" s="67"/>
      <c r="AH410" s="149"/>
      <c r="AO410" s="67"/>
      <c r="AP410" s="67"/>
      <c r="AQ410" s="67"/>
      <c r="AR410" s="67"/>
      <c r="AS410" s="67"/>
      <c r="AT410" s="67"/>
      <c r="AU410" s="67"/>
      <c r="AV410" s="67"/>
      <c r="AW410" s="67"/>
      <c r="AY410" s="67"/>
    </row>
    <row r="411" spans="28:65">
      <c r="AB411" s="67"/>
      <c r="AC411" s="67"/>
      <c r="AD411" s="67"/>
      <c r="AE411" s="67"/>
      <c r="AF411" s="67"/>
      <c r="AH411" s="149"/>
      <c r="AO411" s="67"/>
      <c r="AP411" s="67"/>
      <c r="AQ411" s="67"/>
      <c r="AR411" s="67"/>
      <c r="AS411" s="67"/>
      <c r="AT411" s="67"/>
      <c r="AU411" s="67"/>
      <c r="AV411" s="67"/>
    </row>
    <row r="412" spans="28:65">
      <c r="AB412" s="67"/>
      <c r="AC412" s="67"/>
      <c r="AD412" s="67"/>
      <c r="AE412" s="67"/>
      <c r="AF412" s="67"/>
      <c r="AH412" s="149"/>
      <c r="AO412" s="67"/>
      <c r="AP412" s="67"/>
      <c r="AQ412" s="67"/>
      <c r="AR412" s="67"/>
      <c r="AS412" s="67"/>
      <c r="AT412" s="67"/>
      <c r="AU412" s="67"/>
      <c r="AV412" s="67"/>
    </row>
    <row r="413" spans="28:65">
      <c r="AB413" s="67"/>
      <c r="AC413" s="67"/>
      <c r="AD413" s="67"/>
      <c r="AE413" s="67"/>
      <c r="AF413" s="67"/>
      <c r="AH413" s="149"/>
      <c r="AO413" s="67"/>
      <c r="AP413" s="67"/>
      <c r="AQ413" s="67"/>
      <c r="AR413" s="67"/>
      <c r="AS413" s="67"/>
      <c r="AT413" s="67"/>
      <c r="AU413" s="67"/>
      <c r="AV413" s="67"/>
    </row>
    <row r="414" spans="28:65">
      <c r="AB414" s="67"/>
      <c r="AC414" s="67"/>
      <c r="AD414" s="67"/>
      <c r="AE414" s="67"/>
      <c r="AF414" s="67"/>
      <c r="AH414" s="149"/>
      <c r="AO414" s="67"/>
      <c r="AP414" s="67"/>
      <c r="AQ414" s="67"/>
      <c r="AR414" s="67"/>
      <c r="AS414" s="67"/>
      <c r="AT414" s="67"/>
      <c r="AU414" s="67"/>
      <c r="AV414" s="67"/>
      <c r="AW414" s="67"/>
    </row>
    <row r="415" spans="28:65">
      <c r="AB415" s="67"/>
      <c r="AC415" s="67"/>
      <c r="AD415" s="67"/>
      <c r="AE415" s="67"/>
      <c r="AF415" s="67"/>
      <c r="AH415" s="149"/>
      <c r="AO415" s="67"/>
      <c r="AP415" s="67"/>
      <c r="AQ415" s="67"/>
      <c r="AR415" s="67"/>
      <c r="AS415" s="67"/>
      <c r="AT415" s="67"/>
      <c r="AU415" s="67"/>
      <c r="AV415" s="67"/>
    </row>
    <row r="416" spans="28:65">
      <c r="AB416" s="67"/>
      <c r="AC416" s="67"/>
      <c r="AD416" s="67"/>
      <c r="AE416" s="67"/>
      <c r="AF416" s="67"/>
      <c r="AH416" s="149"/>
      <c r="AO416" s="67"/>
      <c r="AP416" s="67"/>
      <c r="AQ416" s="67"/>
      <c r="AR416" s="67"/>
      <c r="AS416" s="67"/>
      <c r="AT416" s="67"/>
      <c r="AU416" s="67"/>
      <c r="AV416" s="67"/>
    </row>
    <row r="417" spans="28:48">
      <c r="AB417" s="67"/>
      <c r="AC417" s="67"/>
      <c r="AD417" s="67"/>
      <c r="AE417" s="67"/>
      <c r="AF417" s="67"/>
      <c r="AH417" s="149"/>
      <c r="AO417" s="67"/>
      <c r="AP417" s="67"/>
      <c r="AQ417" s="67"/>
      <c r="AR417" s="67"/>
      <c r="AS417" s="67"/>
      <c r="AT417" s="67"/>
      <c r="AU417" s="67"/>
      <c r="AV417" s="67"/>
    </row>
    <row r="418" spans="28:48">
      <c r="AB418" s="67"/>
      <c r="AC418" s="67"/>
      <c r="AD418" s="67"/>
      <c r="AE418" s="67"/>
      <c r="AF418" s="67"/>
      <c r="AH418" s="149"/>
      <c r="AO418" s="67"/>
      <c r="AP418" s="67"/>
      <c r="AQ418" s="67"/>
      <c r="AR418" s="67"/>
      <c r="AS418" s="67"/>
      <c r="AT418" s="67"/>
      <c r="AU418" s="67"/>
      <c r="AV418" s="67"/>
    </row>
    <row r="419" spans="28:48">
      <c r="AB419" s="67"/>
      <c r="AC419" s="67"/>
      <c r="AD419" s="67"/>
      <c r="AE419" s="67"/>
      <c r="AF419" s="67"/>
      <c r="AH419" s="149"/>
      <c r="AO419" s="67"/>
      <c r="AP419" s="67"/>
      <c r="AQ419" s="67"/>
      <c r="AR419" s="67"/>
      <c r="AS419" s="67"/>
      <c r="AT419" s="67"/>
      <c r="AU419" s="67"/>
      <c r="AV419" s="67"/>
    </row>
    <row r="420" spans="28:48">
      <c r="AB420" s="67"/>
      <c r="AC420" s="67"/>
      <c r="AD420" s="67"/>
      <c r="AE420" s="67"/>
      <c r="AF420" s="67"/>
      <c r="AH420" s="149"/>
      <c r="AO420" s="67"/>
      <c r="AP420" s="67"/>
      <c r="AQ420" s="67"/>
      <c r="AR420" s="67"/>
      <c r="AS420" s="67"/>
      <c r="AT420" s="67"/>
      <c r="AU420" s="67"/>
      <c r="AV420" s="67"/>
    </row>
    <row r="421" spans="28:48">
      <c r="AB421" s="67"/>
      <c r="AC421" s="67"/>
      <c r="AD421" s="67"/>
      <c r="AE421" s="67"/>
      <c r="AF421" s="67"/>
      <c r="AH421" s="149"/>
      <c r="AO421" s="67"/>
      <c r="AP421" s="67"/>
      <c r="AQ421" s="67"/>
      <c r="AR421" s="67"/>
      <c r="AS421" s="67"/>
      <c r="AT421" s="67"/>
      <c r="AU421" s="67"/>
      <c r="AV421" s="67"/>
    </row>
    <row r="422" spans="28:48">
      <c r="AB422" s="67"/>
      <c r="AC422" s="67"/>
      <c r="AD422" s="67"/>
      <c r="AE422" s="67"/>
      <c r="AF422" s="67"/>
      <c r="AH422" s="149"/>
      <c r="AO422" s="67"/>
      <c r="AP422" s="67"/>
      <c r="AQ422" s="67"/>
      <c r="AR422" s="67"/>
      <c r="AS422" s="67"/>
      <c r="AT422" s="67"/>
      <c r="AU422" s="67"/>
      <c r="AV422" s="67"/>
    </row>
    <row r="423" spans="28:48">
      <c r="AB423" s="67"/>
      <c r="AC423" s="67"/>
      <c r="AD423" s="67"/>
      <c r="AE423" s="67"/>
      <c r="AF423" s="67"/>
      <c r="AH423" s="149"/>
      <c r="AO423" s="67"/>
      <c r="AP423" s="67"/>
      <c r="AQ423" s="67"/>
      <c r="AR423" s="67"/>
      <c r="AS423" s="67"/>
      <c r="AT423" s="67"/>
      <c r="AU423" s="67"/>
      <c r="AV423" s="67"/>
    </row>
    <row r="424" spans="28:48">
      <c r="AB424" s="67"/>
      <c r="AC424" s="67"/>
      <c r="AD424" s="67"/>
      <c r="AE424" s="67"/>
      <c r="AF424" s="67"/>
      <c r="AH424" s="149"/>
      <c r="AO424" s="67"/>
      <c r="AP424" s="67"/>
      <c r="AQ424" s="67"/>
      <c r="AR424" s="67"/>
      <c r="AS424" s="67"/>
      <c r="AT424" s="67"/>
      <c r="AU424" s="67"/>
      <c r="AV424" s="67"/>
    </row>
    <row r="425" spans="28:48">
      <c r="AB425" s="67"/>
      <c r="AC425" s="67"/>
      <c r="AD425" s="67"/>
      <c r="AE425" s="67"/>
      <c r="AF425" s="67"/>
      <c r="AH425" s="149"/>
      <c r="AO425" s="67"/>
      <c r="AP425" s="67"/>
      <c r="AQ425" s="67"/>
      <c r="AR425" s="67"/>
      <c r="AS425" s="67"/>
      <c r="AT425" s="67"/>
      <c r="AU425" s="67"/>
      <c r="AV425" s="67"/>
    </row>
    <row r="426" spans="28:48">
      <c r="AB426" s="67"/>
      <c r="AC426" s="67"/>
      <c r="AD426" s="67"/>
      <c r="AE426" s="67"/>
      <c r="AF426" s="67"/>
      <c r="AH426" s="149"/>
      <c r="AO426" s="67"/>
      <c r="AP426" s="67"/>
      <c r="AQ426" s="67"/>
      <c r="AR426" s="67"/>
      <c r="AS426" s="67"/>
      <c r="AT426" s="67"/>
      <c r="AU426" s="67"/>
      <c r="AV426" s="67"/>
    </row>
    <row r="427" spans="28:48">
      <c r="AB427" s="67"/>
      <c r="AC427" s="67"/>
      <c r="AD427" s="67"/>
      <c r="AE427" s="67"/>
      <c r="AF427" s="67"/>
      <c r="AH427" s="149"/>
      <c r="AO427" s="67"/>
      <c r="AP427" s="67"/>
      <c r="AQ427" s="67"/>
      <c r="AR427" s="67"/>
      <c r="AS427" s="67"/>
      <c r="AT427" s="67"/>
      <c r="AU427" s="67"/>
      <c r="AV427" s="67"/>
    </row>
    <row r="428" spans="28:48">
      <c r="AB428" s="67"/>
      <c r="AC428" s="67"/>
      <c r="AD428" s="67"/>
      <c r="AE428" s="67"/>
      <c r="AF428" s="67"/>
      <c r="AH428" s="149"/>
      <c r="AO428" s="67"/>
      <c r="AP428" s="67"/>
      <c r="AQ428" s="67"/>
      <c r="AR428" s="67"/>
      <c r="AS428" s="67"/>
      <c r="AT428" s="67"/>
      <c r="AU428" s="67"/>
      <c r="AV428" s="67"/>
    </row>
    <row r="429" spans="28:48">
      <c r="AB429" s="67"/>
      <c r="AC429" s="67"/>
      <c r="AD429" s="67"/>
      <c r="AE429" s="67"/>
      <c r="AF429" s="67"/>
      <c r="AH429" s="149"/>
      <c r="AO429" s="67"/>
      <c r="AP429" s="67"/>
      <c r="AQ429" s="67"/>
      <c r="AR429" s="67"/>
      <c r="AS429" s="67"/>
      <c r="AT429" s="67"/>
      <c r="AU429" s="67"/>
      <c r="AV429" s="67"/>
    </row>
    <row r="430" spans="28:48">
      <c r="AB430" s="67"/>
      <c r="AC430" s="67"/>
      <c r="AD430" s="67"/>
      <c r="AE430" s="67"/>
      <c r="AF430" s="67"/>
      <c r="AH430" s="149"/>
      <c r="AO430" s="67"/>
      <c r="AP430" s="67"/>
      <c r="AQ430" s="67"/>
      <c r="AR430" s="67"/>
      <c r="AS430" s="67"/>
      <c r="AT430" s="67"/>
      <c r="AU430" s="67"/>
      <c r="AV430" s="67"/>
    </row>
    <row r="431" spans="28:48">
      <c r="AB431" s="67"/>
      <c r="AC431" s="67"/>
      <c r="AD431" s="67"/>
      <c r="AE431" s="67"/>
      <c r="AF431" s="67"/>
      <c r="AH431" s="149"/>
      <c r="AO431" s="67"/>
      <c r="AP431" s="67"/>
      <c r="AQ431" s="67"/>
      <c r="AR431" s="67"/>
      <c r="AS431" s="67"/>
      <c r="AT431" s="67"/>
      <c r="AU431" s="67"/>
      <c r="AV431" s="67"/>
    </row>
    <row r="432" spans="28:48">
      <c r="AB432" s="67"/>
      <c r="AC432" s="67"/>
      <c r="AD432" s="67"/>
      <c r="AE432" s="67"/>
      <c r="AF432" s="67"/>
      <c r="AH432" s="149"/>
      <c r="AO432" s="67"/>
      <c r="AP432" s="67"/>
      <c r="AQ432" s="67"/>
      <c r="AR432" s="67"/>
      <c r="AS432" s="67"/>
      <c r="AT432" s="67"/>
      <c r="AU432" s="67"/>
      <c r="AV432" s="67"/>
    </row>
    <row r="433" spans="28:48">
      <c r="AB433" s="67"/>
      <c r="AC433" s="67"/>
      <c r="AD433" s="67"/>
      <c r="AE433" s="67"/>
      <c r="AF433" s="67"/>
      <c r="AH433" s="149"/>
      <c r="AO433" s="67"/>
      <c r="AP433" s="67"/>
      <c r="AQ433" s="67"/>
      <c r="AR433" s="67"/>
      <c r="AS433" s="67"/>
      <c r="AT433" s="67"/>
      <c r="AU433" s="67"/>
      <c r="AV433" s="67"/>
    </row>
    <row r="434" spans="28:48">
      <c r="AB434" s="67"/>
      <c r="AC434" s="67"/>
      <c r="AD434" s="67"/>
      <c r="AE434" s="67"/>
      <c r="AF434" s="67"/>
      <c r="AH434" s="149"/>
      <c r="AO434" s="67"/>
      <c r="AP434" s="67"/>
      <c r="AQ434" s="67"/>
      <c r="AR434" s="67"/>
      <c r="AS434" s="67"/>
      <c r="AT434" s="67"/>
      <c r="AU434" s="67"/>
      <c r="AV434" s="67"/>
    </row>
    <row r="435" spans="28:48">
      <c r="AB435" s="67"/>
      <c r="AC435" s="67"/>
      <c r="AD435" s="67"/>
      <c r="AE435" s="67"/>
      <c r="AF435" s="67"/>
      <c r="AH435" s="149"/>
      <c r="AO435" s="67"/>
      <c r="AP435" s="67"/>
      <c r="AQ435" s="67"/>
      <c r="AR435" s="67"/>
      <c r="AS435" s="67"/>
      <c r="AT435" s="67"/>
      <c r="AU435" s="67"/>
      <c r="AV435" s="67"/>
    </row>
    <row r="436" spans="28:48">
      <c r="AB436" s="67"/>
      <c r="AC436" s="67"/>
      <c r="AD436" s="67"/>
      <c r="AE436" s="67"/>
      <c r="AF436" s="67"/>
      <c r="AH436" s="149"/>
      <c r="AO436" s="67"/>
      <c r="AP436" s="67"/>
      <c r="AQ436" s="67"/>
      <c r="AR436" s="67"/>
      <c r="AS436" s="67"/>
      <c r="AT436" s="67"/>
      <c r="AU436" s="67"/>
      <c r="AV436" s="67"/>
    </row>
    <row r="437" spans="28:48">
      <c r="AB437" s="67"/>
      <c r="AC437" s="67"/>
      <c r="AD437" s="67"/>
      <c r="AE437" s="67"/>
      <c r="AF437" s="67"/>
      <c r="AH437" s="149"/>
      <c r="AO437" s="67"/>
      <c r="AP437" s="67"/>
      <c r="AQ437" s="67"/>
      <c r="AR437" s="67"/>
      <c r="AS437" s="67"/>
      <c r="AT437" s="67"/>
      <c r="AU437" s="67"/>
      <c r="AV437" s="67"/>
    </row>
    <row r="438" spans="28:48">
      <c r="AB438" s="67"/>
      <c r="AC438" s="67"/>
      <c r="AD438" s="67"/>
      <c r="AE438" s="67"/>
      <c r="AF438" s="67"/>
      <c r="AH438" s="149"/>
      <c r="AO438" s="67"/>
      <c r="AP438" s="67"/>
      <c r="AQ438" s="67"/>
      <c r="AR438" s="67"/>
      <c r="AS438" s="67"/>
      <c r="AT438" s="67"/>
      <c r="AU438" s="67"/>
      <c r="AV438" s="67"/>
    </row>
    <row r="439" spans="28:48">
      <c r="AB439" s="67"/>
      <c r="AC439" s="67"/>
      <c r="AD439" s="67"/>
      <c r="AE439" s="67"/>
      <c r="AF439" s="67"/>
      <c r="AH439" s="149"/>
      <c r="AO439" s="67"/>
      <c r="AP439" s="67"/>
      <c r="AQ439" s="67"/>
      <c r="AR439" s="67"/>
      <c r="AS439" s="67"/>
      <c r="AT439" s="67"/>
      <c r="AU439" s="67"/>
      <c r="AV439" s="67"/>
    </row>
    <row r="440" spans="28:48">
      <c r="AB440" s="67"/>
      <c r="AC440" s="67"/>
      <c r="AD440" s="67"/>
      <c r="AE440" s="67"/>
      <c r="AF440" s="67"/>
      <c r="AH440" s="149"/>
      <c r="AO440" s="67"/>
      <c r="AP440" s="67"/>
      <c r="AQ440" s="67"/>
      <c r="AR440" s="67"/>
      <c r="AS440" s="67"/>
      <c r="AT440" s="67"/>
      <c r="AU440" s="67"/>
      <c r="AV440" s="67"/>
    </row>
    <row r="441" spans="28:48">
      <c r="AB441" s="67"/>
      <c r="AC441" s="67"/>
      <c r="AD441" s="67"/>
      <c r="AE441" s="67"/>
      <c r="AF441" s="67"/>
      <c r="AH441" s="149"/>
      <c r="AO441" s="67"/>
      <c r="AP441" s="67"/>
      <c r="AQ441" s="67"/>
      <c r="AR441" s="67"/>
      <c r="AS441" s="67"/>
      <c r="AT441" s="67"/>
      <c r="AU441" s="67"/>
      <c r="AV441" s="67"/>
    </row>
    <row r="442" spans="28:48">
      <c r="AB442" s="67"/>
      <c r="AC442" s="67"/>
      <c r="AD442" s="67"/>
      <c r="AE442" s="67"/>
      <c r="AF442" s="67"/>
      <c r="AH442" s="149"/>
      <c r="AO442" s="67"/>
      <c r="AP442" s="67"/>
      <c r="AQ442" s="67"/>
      <c r="AR442" s="67"/>
      <c r="AS442" s="67"/>
      <c r="AT442" s="67"/>
      <c r="AU442" s="67"/>
      <c r="AV442" s="67"/>
    </row>
    <row r="443" spans="28:48">
      <c r="AB443" s="67"/>
      <c r="AC443" s="67"/>
      <c r="AD443" s="67"/>
      <c r="AE443" s="67"/>
      <c r="AF443" s="67"/>
      <c r="AH443" s="149"/>
      <c r="AO443" s="67"/>
      <c r="AP443" s="67"/>
      <c r="AQ443" s="67"/>
      <c r="AR443" s="67"/>
      <c r="AS443" s="67"/>
      <c r="AT443" s="67"/>
      <c r="AU443" s="67"/>
      <c r="AV443" s="67"/>
    </row>
    <row r="444" spans="28:48">
      <c r="AB444" s="67"/>
      <c r="AC444" s="67"/>
      <c r="AD444" s="67"/>
      <c r="AE444" s="67"/>
      <c r="AF444" s="67"/>
      <c r="AH444" s="149"/>
      <c r="AO444" s="67"/>
      <c r="AP444" s="67"/>
      <c r="AQ444" s="67"/>
      <c r="AR444" s="67"/>
      <c r="AS444" s="67"/>
      <c r="AT444" s="67"/>
      <c r="AU444" s="67"/>
      <c r="AV444" s="67"/>
    </row>
    <row r="445" spans="28:48">
      <c r="AB445" s="67"/>
      <c r="AC445" s="67"/>
      <c r="AD445" s="67"/>
      <c r="AE445" s="67"/>
      <c r="AF445" s="67"/>
      <c r="AH445" s="149"/>
      <c r="AO445" s="67"/>
      <c r="AP445" s="67"/>
      <c r="AQ445" s="67"/>
      <c r="AR445" s="67"/>
      <c r="AS445" s="67"/>
      <c r="AT445" s="67"/>
      <c r="AU445" s="67"/>
      <c r="AV445" s="67"/>
    </row>
    <row r="446" spans="28:48">
      <c r="AB446" s="67"/>
      <c r="AC446" s="67"/>
      <c r="AD446" s="67"/>
      <c r="AE446" s="67"/>
      <c r="AF446" s="67"/>
      <c r="AH446" s="149"/>
      <c r="AO446" s="67"/>
      <c r="AP446" s="67"/>
      <c r="AQ446" s="67"/>
      <c r="AR446" s="67"/>
      <c r="AS446" s="67"/>
      <c r="AT446" s="67"/>
      <c r="AU446" s="67"/>
      <c r="AV446" s="67"/>
    </row>
    <row r="447" spans="28:48">
      <c r="AB447" s="67"/>
      <c r="AC447" s="67"/>
      <c r="AD447" s="67"/>
      <c r="AE447" s="67"/>
      <c r="AF447" s="67"/>
      <c r="AH447" s="149"/>
      <c r="AO447" s="67"/>
      <c r="AP447" s="67"/>
      <c r="AQ447" s="67"/>
      <c r="AR447" s="67"/>
      <c r="AS447" s="67"/>
      <c r="AT447" s="67"/>
      <c r="AU447" s="67"/>
      <c r="AV447" s="67"/>
    </row>
    <row r="448" spans="28:48">
      <c r="AB448" s="67"/>
      <c r="AC448" s="67"/>
      <c r="AD448" s="67"/>
      <c r="AE448" s="67"/>
      <c r="AF448" s="67"/>
      <c r="AH448" s="149"/>
      <c r="AO448" s="67"/>
      <c r="AP448" s="67"/>
      <c r="AQ448" s="67"/>
      <c r="AR448" s="67"/>
      <c r="AS448" s="67"/>
      <c r="AT448" s="67"/>
      <c r="AU448" s="67"/>
      <c r="AV448" s="67"/>
    </row>
    <row r="449" spans="28:48">
      <c r="AB449" s="67"/>
      <c r="AC449" s="67"/>
      <c r="AD449" s="67"/>
      <c r="AE449" s="67"/>
      <c r="AF449" s="67"/>
      <c r="AH449" s="149"/>
      <c r="AO449" s="67"/>
      <c r="AP449" s="67"/>
      <c r="AQ449" s="67"/>
      <c r="AR449" s="67"/>
      <c r="AS449" s="67"/>
      <c r="AT449" s="67"/>
      <c r="AU449" s="67"/>
      <c r="AV449" s="67"/>
    </row>
    <row r="450" spans="28:48">
      <c r="AB450" s="67"/>
      <c r="AC450" s="67"/>
      <c r="AD450" s="67"/>
      <c r="AE450" s="67"/>
      <c r="AF450" s="67"/>
      <c r="AH450" s="149"/>
      <c r="AO450" s="67"/>
      <c r="AP450" s="67"/>
      <c r="AQ450" s="67"/>
      <c r="AR450" s="67"/>
      <c r="AS450" s="67"/>
      <c r="AT450" s="67"/>
      <c r="AU450" s="67"/>
      <c r="AV450" s="67"/>
    </row>
    <row r="451" spans="28:48">
      <c r="AB451" s="67"/>
      <c r="AC451" s="67"/>
      <c r="AD451" s="67"/>
      <c r="AE451" s="67"/>
      <c r="AF451" s="67"/>
      <c r="AH451" s="149"/>
      <c r="AO451" s="67"/>
      <c r="AP451" s="67"/>
      <c r="AQ451" s="67"/>
      <c r="AR451" s="67"/>
      <c r="AS451" s="67"/>
      <c r="AT451" s="67"/>
      <c r="AU451" s="67"/>
      <c r="AV451" s="67"/>
    </row>
    <row r="452" spans="28:48">
      <c r="AB452" s="67"/>
      <c r="AC452" s="67"/>
      <c r="AD452" s="67"/>
      <c r="AE452" s="67"/>
      <c r="AF452" s="67"/>
      <c r="AH452" s="149"/>
      <c r="AO452" s="67"/>
      <c r="AP452" s="67"/>
      <c r="AQ452" s="67"/>
      <c r="AR452" s="67"/>
      <c r="AS452" s="67"/>
      <c r="AT452" s="67"/>
      <c r="AU452" s="67"/>
      <c r="AV452" s="67"/>
    </row>
    <row r="453" spans="28:48">
      <c r="AB453" s="67"/>
      <c r="AC453" s="67"/>
      <c r="AD453" s="67"/>
      <c r="AE453" s="67"/>
      <c r="AF453" s="67"/>
      <c r="AH453" s="149"/>
      <c r="AO453" s="67"/>
      <c r="AP453" s="67"/>
      <c r="AQ453" s="67"/>
      <c r="AR453" s="67"/>
      <c r="AS453" s="67"/>
      <c r="AT453" s="67"/>
      <c r="AU453" s="67"/>
      <c r="AV453" s="67"/>
    </row>
    <row r="454" spans="28:48">
      <c r="AB454" s="67"/>
      <c r="AC454" s="67"/>
      <c r="AD454" s="67"/>
      <c r="AE454" s="67"/>
      <c r="AF454" s="67"/>
      <c r="AH454" s="149"/>
      <c r="AO454" s="67"/>
      <c r="AP454" s="67"/>
      <c r="AQ454" s="67"/>
      <c r="AR454" s="67"/>
      <c r="AS454" s="67"/>
      <c r="AT454" s="67"/>
      <c r="AU454" s="67"/>
      <c r="AV454" s="67"/>
    </row>
    <row r="455" spans="28:48">
      <c r="AB455" s="67"/>
      <c r="AC455" s="67"/>
      <c r="AD455" s="67"/>
      <c r="AE455" s="67"/>
      <c r="AF455" s="67"/>
      <c r="AH455" s="149"/>
      <c r="AO455" s="67"/>
      <c r="AP455" s="67"/>
      <c r="AQ455" s="67"/>
      <c r="AR455" s="67"/>
      <c r="AS455" s="67"/>
      <c r="AT455" s="67"/>
      <c r="AU455" s="67"/>
      <c r="AV455" s="67"/>
    </row>
    <row r="456" spans="28:48">
      <c r="AB456" s="67"/>
      <c r="AC456" s="67"/>
      <c r="AD456" s="67"/>
      <c r="AE456" s="67"/>
      <c r="AF456" s="67"/>
      <c r="AH456" s="149"/>
      <c r="AO456" s="67"/>
      <c r="AP456" s="67"/>
      <c r="AQ456" s="67"/>
      <c r="AR456" s="67"/>
      <c r="AS456" s="67"/>
      <c r="AT456" s="67"/>
      <c r="AU456" s="67"/>
      <c r="AV456" s="67"/>
    </row>
    <row r="457" spans="28:48">
      <c r="AB457" s="67"/>
      <c r="AC457" s="67"/>
      <c r="AD457" s="67"/>
      <c r="AE457" s="67"/>
      <c r="AF457" s="67"/>
      <c r="AH457" s="149"/>
      <c r="AO457" s="67"/>
      <c r="AP457" s="67"/>
      <c r="AQ457" s="67"/>
      <c r="AR457" s="67"/>
      <c r="AS457" s="67"/>
      <c r="AT457" s="67"/>
      <c r="AU457" s="67"/>
      <c r="AV457" s="67"/>
    </row>
    <row r="458" spans="28:48">
      <c r="AB458" s="67"/>
      <c r="AC458" s="67"/>
      <c r="AD458" s="67"/>
      <c r="AE458" s="67"/>
      <c r="AF458" s="67"/>
      <c r="AH458" s="149"/>
      <c r="AO458" s="67"/>
      <c r="AP458" s="67"/>
      <c r="AQ458" s="67"/>
      <c r="AR458" s="67"/>
      <c r="AS458" s="67"/>
      <c r="AT458" s="67"/>
      <c r="AU458" s="67"/>
      <c r="AV458" s="67"/>
    </row>
    <row r="459" spans="28:48">
      <c r="AB459" s="67"/>
      <c r="AC459" s="67"/>
      <c r="AD459" s="67"/>
      <c r="AE459" s="67"/>
      <c r="AF459" s="67"/>
      <c r="AH459" s="149"/>
      <c r="AO459" s="67"/>
      <c r="AP459" s="67"/>
      <c r="AQ459" s="67"/>
      <c r="AR459" s="67"/>
      <c r="AS459" s="67"/>
      <c r="AT459" s="67"/>
      <c r="AU459" s="67"/>
      <c r="AV459" s="67"/>
    </row>
    <row r="460" spans="28:48">
      <c r="AB460" s="67"/>
      <c r="AC460" s="67"/>
      <c r="AD460" s="67"/>
      <c r="AE460" s="67"/>
      <c r="AF460" s="67"/>
      <c r="AH460" s="149"/>
      <c r="AO460" s="67"/>
      <c r="AP460" s="67"/>
      <c r="AQ460" s="67"/>
      <c r="AR460" s="67"/>
      <c r="AS460" s="67"/>
      <c r="AT460" s="67"/>
      <c r="AU460" s="67"/>
      <c r="AV460" s="67"/>
    </row>
    <row r="461" spans="28:48">
      <c r="AB461" s="67"/>
      <c r="AC461" s="67"/>
      <c r="AD461" s="67"/>
      <c r="AE461" s="67"/>
      <c r="AF461" s="67"/>
      <c r="AH461" s="149"/>
      <c r="AO461" s="67"/>
      <c r="AP461" s="67"/>
      <c r="AQ461" s="67"/>
      <c r="AR461" s="67"/>
      <c r="AS461" s="67"/>
      <c r="AT461" s="67"/>
      <c r="AU461" s="67"/>
      <c r="AV461" s="67"/>
    </row>
    <row r="462" spans="28:48">
      <c r="AB462" s="67"/>
      <c r="AC462" s="67"/>
      <c r="AD462" s="67"/>
      <c r="AE462" s="67"/>
      <c r="AF462" s="67"/>
      <c r="AH462" s="149"/>
      <c r="AO462" s="67"/>
      <c r="AP462" s="67"/>
      <c r="AQ462" s="67"/>
      <c r="AR462" s="67"/>
      <c r="AS462" s="67"/>
      <c r="AT462" s="67"/>
      <c r="AU462" s="67"/>
      <c r="AV462" s="67"/>
    </row>
    <row r="463" spans="28:48">
      <c r="AB463" s="67"/>
      <c r="AC463" s="67"/>
      <c r="AD463" s="67"/>
      <c r="AE463" s="67"/>
      <c r="AF463" s="67"/>
      <c r="AH463" s="149"/>
      <c r="AO463" s="67"/>
      <c r="AP463" s="67"/>
      <c r="AQ463" s="67"/>
      <c r="AR463" s="67"/>
      <c r="AS463" s="67"/>
      <c r="AT463" s="67"/>
      <c r="AU463" s="67"/>
      <c r="AV463" s="67"/>
    </row>
    <row r="464" spans="28:48">
      <c r="AB464" s="67"/>
      <c r="AC464" s="67"/>
      <c r="AD464" s="67"/>
      <c r="AE464" s="67"/>
      <c r="AF464" s="67"/>
      <c r="AH464" s="149"/>
      <c r="AO464" s="67"/>
      <c r="AP464" s="67"/>
      <c r="AQ464" s="67"/>
      <c r="AR464" s="67"/>
      <c r="AS464" s="67"/>
      <c r="AT464" s="67"/>
      <c r="AU464" s="67"/>
      <c r="AV464" s="67"/>
    </row>
    <row r="465" spans="28:51">
      <c r="AB465" s="67"/>
      <c r="AC465" s="67"/>
      <c r="AD465" s="67"/>
      <c r="AE465" s="67"/>
      <c r="AF465" s="67"/>
      <c r="AH465" s="149"/>
      <c r="AO465" s="67"/>
      <c r="AP465" s="67"/>
      <c r="AQ465" s="67"/>
      <c r="AR465" s="67"/>
      <c r="AS465" s="67"/>
      <c r="AT465" s="67"/>
      <c r="AU465" s="67"/>
      <c r="AV465" s="67"/>
    </row>
    <row r="466" spans="28:51">
      <c r="AB466" s="67"/>
      <c r="AC466" s="67"/>
      <c r="AD466" s="67"/>
      <c r="AE466" s="67"/>
      <c r="AF466" s="67"/>
      <c r="AH466" s="149"/>
      <c r="AO466" s="67"/>
      <c r="AP466" s="67"/>
      <c r="AQ466" s="67"/>
      <c r="AR466" s="67"/>
      <c r="AS466" s="67"/>
      <c r="AT466" s="67"/>
      <c r="AU466" s="67"/>
      <c r="AV466" s="67"/>
    </row>
    <row r="467" spans="28:51">
      <c r="AB467" s="67"/>
      <c r="AC467" s="67"/>
      <c r="AD467" s="67"/>
      <c r="AE467" s="67"/>
      <c r="AF467" s="67"/>
      <c r="AH467" s="149"/>
      <c r="AO467" s="67"/>
      <c r="AP467" s="67"/>
      <c r="AQ467" s="67"/>
      <c r="AR467" s="67"/>
      <c r="AS467" s="67"/>
      <c r="AT467" s="67"/>
      <c r="AU467" s="67"/>
      <c r="AV467" s="67"/>
    </row>
    <row r="468" spans="28:51">
      <c r="AB468" s="67"/>
      <c r="AC468" s="67"/>
      <c r="AD468" s="67"/>
      <c r="AE468" s="67"/>
      <c r="AF468" s="67"/>
      <c r="AH468" s="149"/>
      <c r="AO468" s="67"/>
      <c r="AP468" s="67"/>
      <c r="AQ468" s="67"/>
      <c r="AR468" s="67"/>
      <c r="AS468" s="67"/>
      <c r="AT468" s="67"/>
      <c r="AU468" s="67"/>
      <c r="AV468" s="67"/>
    </row>
    <row r="469" spans="28:51">
      <c r="AB469" s="67"/>
      <c r="AC469" s="67"/>
      <c r="AD469" s="67"/>
      <c r="AE469" s="67"/>
      <c r="AF469" s="67"/>
      <c r="AH469" s="149"/>
      <c r="AO469" s="67"/>
      <c r="AP469" s="67"/>
      <c r="AQ469" s="67"/>
      <c r="AR469" s="67"/>
      <c r="AS469" s="67"/>
      <c r="AT469" s="67"/>
      <c r="AU469" s="67"/>
      <c r="AV469" s="67"/>
    </row>
    <row r="470" spans="28:51">
      <c r="AB470" s="67"/>
      <c r="AC470" s="67"/>
      <c r="AD470" s="67"/>
      <c r="AE470" s="67"/>
      <c r="AF470" s="67"/>
      <c r="AH470" s="149"/>
      <c r="AO470" s="67"/>
      <c r="AP470" s="67"/>
      <c r="AQ470" s="67"/>
      <c r="AR470" s="67"/>
      <c r="AS470" s="67"/>
      <c r="AT470" s="67"/>
      <c r="AU470" s="67"/>
      <c r="AV470" s="67"/>
    </row>
    <row r="471" spans="28:51">
      <c r="AB471" s="67"/>
      <c r="AC471" s="67"/>
      <c r="AD471" s="67"/>
      <c r="AE471" s="67"/>
      <c r="AF471" s="67"/>
      <c r="AH471" s="149"/>
      <c r="AO471" s="67"/>
      <c r="AP471" s="67"/>
      <c r="AQ471" s="67"/>
      <c r="AR471" s="67"/>
      <c r="AS471" s="67"/>
      <c r="AT471" s="67"/>
      <c r="AU471" s="67"/>
      <c r="AV471" s="67"/>
    </row>
    <row r="472" spans="28:51">
      <c r="AB472" s="67"/>
      <c r="AC472" s="67"/>
      <c r="AD472" s="67"/>
      <c r="AE472" s="67"/>
      <c r="AF472" s="67"/>
      <c r="AH472" s="149"/>
      <c r="AO472" s="67"/>
      <c r="AP472" s="67"/>
      <c r="AQ472" s="67"/>
      <c r="AR472" s="67"/>
      <c r="AS472" s="67"/>
      <c r="AT472" s="67"/>
      <c r="AU472" s="67"/>
      <c r="AV472" s="67"/>
      <c r="AW472" s="67"/>
      <c r="AY472" s="67"/>
    </row>
    <row r="473" spans="28:51">
      <c r="AB473" s="67"/>
      <c r="AC473" s="67"/>
      <c r="AD473" s="67"/>
      <c r="AE473" s="67"/>
      <c r="AF473" s="67"/>
      <c r="AH473" s="149"/>
      <c r="AO473" s="67"/>
      <c r="AP473" s="67"/>
      <c r="AQ473" s="67"/>
      <c r="AR473" s="67"/>
      <c r="AS473" s="67"/>
      <c r="AT473" s="67"/>
      <c r="AU473" s="67"/>
      <c r="AV473" s="67"/>
    </row>
    <row r="474" spans="28:51">
      <c r="AB474" s="67"/>
      <c r="AC474" s="67"/>
      <c r="AD474" s="67"/>
      <c r="AE474" s="67"/>
      <c r="AF474" s="67"/>
      <c r="AH474" s="149"/>
      <c r="AO474" s="67"/>
      <c r="AP474" s="67"/>
      <c r="AQ474" s="67"/>
      <c r="AR474" s="67"/>
      <c r="AS474" s="67"/>
      <c r="AT474" s="67"/>
      <c r="AU474" s="67"/>
      <c r="AV474" s="67"/>
    </row>
    <row r="475" spans="28:51">
      <c r="AB475" s="67"/>
      <c r="AC475" s="67"/>
      <c r="AD475" s="67"/>
      <c r="AE475" s="67"/>
      <c r="AF475" s="67"/>
      <c r="AH475" s="149"/>
      <c r="AO475" s="67"/>
      <c r="AP475" s="67"/>
      <c r="AQ475" s="67"/>
      <c r="AR475" s="67"/>
      <c r="AS475" s="67"/>
      <c r="AT475" s="67"/>
      <c r="AU475" s="67"/>
      <c r="AV475" s="67"/>
    </row>
    <row r="476" spans="28:51">
      <c r="AB476" s="67"/>
      <c r="AC476" s="67"/>
      <c r="AD476" s="67"/>
      <c r="AE476" s="67"/>
      <c r="AF476" s="67"/>
      <c r="AH476" s="149"/>
      <c r="AO476" s="67"/>
      <c r="AP476" s="67"/>
      <c r="AQ476" s="67"/>
      <c r="AR476" s="67"/>
      <c r="AS476" s="67"/>
      <c r="AT476" s="67"/>
      <c r="AU476" s="67"/>
      <c r="AV476" s="67"/>
    </row>
    <row r="477" spans="28:51">
      <c r="AB477" s="67"/>
      <c r="AC477" s="67"/>
      <c r="AD477" s="67"/>
      <c r="AE477" s="67"/>
      <c r="AF477" s="67"/>
      <c r="AH477" s="149"/>
      <c r="AO477" s="67"/>
      <c r="AP477" s="67"/>
      <c r="AQ477" s="67"/>
      <c r="AR477" s="67"/>
      <c r="AS477" s="67"/>
      <c r="AT477" s="67"/>
      <c r="AU477" s="67"/>
      <c r="AV477" s="67"/>
    </row>
    <row r="478" spans="28:51">
      <c r="AB478" s="67"/>
      <c r="AC478" s="67"/>
      <c r="AD478" s="67"/>
      <c r="AE478" s="67"/>
      <c r="AF478" s="67"/>
      <c r="AH478" s="149"/>
      <c r="AO478" s="67"/>
      <c r="AP478" s="67"/>
      <c r="AQ478" s="67"/>
      <c r="AR478" s="67"/>
      <c r="AS478" s="67"/>
      <c r="AT478" s="67"/>
      <c r="AU478" s="67"/>
      <c r="AV478" s="67"/>
    </row>
    <row r="479" spans="28:51">
      <c r="AB479" s="67"/>
      <c r="AC479" s="67"/>
      <c r="AD479" s="67"/>
      <c r="AE479" s="67"/>
      <c r="AF479" s="67"/>
      <c r="AH479" s="149"/>
      <c r="AO479" s="67"/>
      <c r="AP479" s="67"/>
      <c r="AQ479" s="67"/>
      <c r="AR479" s="67"/>
      <c r="AS479" s="67"/>
      <c r="AT479" s="67"/>
      <c r="AU479" s="67"/>
      <c r="AV479" s="67"/>
    </row>
    <row r="480" spans="28:51">
      <c r="AB480" s="67"/>
      <c r="AC480" s="67"/>
      <c r="AD480" s="67"/>
      <c r="AE480" s="67"/>
      <c r="AF480" s="67"/>
      <c r="AH480" s="149"/>
      <c r="AO480" s="67"/>
      <c r="AP480" s="67"/>
      <c r="AQ480" s="67"/>
      <c r="AR480" s="67"/>
      <c r="AS480" s="67"/>
      <c r="AT480" s="67"/>
      <c r="AU480" s="67"/>
      <c r="AV480" s="67"/>
    </row>
    <row r="481" spans="28:65">
      <c r="AB481" s="67"/>
      <c r="AC481" s="67"/>
      <c r="AD481" s="67"/>
      <c r="AE481" s="67"/>
      <c r="AF481" s="67"/>
      <c r="AH481" s="149"/>
      <c r="AO481" s="67"/>
      <c r="AP481" s="67"/>
      <c r="AQ481" s="67"/>
      <c r="AR481" s="67"/>
      <c r="AS481" s="67"/>
      <c r="AT481" s="67"/>
      <c r="AU481" s="67"/>
      <c r="AV481" s="67"/>
    </row>
    <row r="482" spans="28:65">
      <c r="AB482" s="67"/>
      <c r="AC482" s="67"/>
      <c r="AD482" s="67"/>
      <c r="AE482" s="67"/>
      <c r="AF482" s="67"/>
      <c r="AH482" s="149"/>
      <c r="AO482" s="67"/>
      <c r="AP482" s="67"/>
      <c r="AQ482" s="67"/>
      <c r="AR482" s="67"/>
      <c r="AS482" s="67"/>
      <c r="AT482" s="67"/>
      <c r="AU482" s="67"/>
      <c r="AV482" s="67"/>
    </row>
    <row r="483" spans="28:65">
      <c r="AB483" s="67"/>
      <c r="AC483" s="67"/>
      <c r="AD483" s="67"/>
      <c r="AE483" s="67"/>
      <c r="AF483" s="67"/>
      <c r="AH483" s="149"/>
      <c r="AO483" s="67"/>
      <c r="AP483" s="67"/>
      <c r="AQ483" s="67"/>
      <c r="AR483" s="67"/>
      <c r="AS483" s="67"/>
      <c r="AT483" s="67"/>
      <c r="AU483" s="67"/>
      <c r="AV483" s="67"/>
    </row>
    <row r="484" spans="28:65">
      <c r="AB484" s="67"/>
      <c r="AC484" s="67"/>
      <c r="AD484" s="67"/>
      <c r="AE484" s="67"/>
      <c r="AF484" s="67"/>
      <c r="AH484" s="149"/>
      <c r="AO484" s="67"/>
      <c r="AP484" s="67"/>
      <c r="AQ484" s="67"/>
      <c r="AR484" s="67"/>
      <c r="AS484" s="67"/>
      <c r="AT484" s="67"/>
      <c r="AU484" s="67"/>
      <c r="AV484" s="67"/>
    </row>
    <row r="485" spans="28:65">
      <c r="AB485" s="67"/>
      <c r="AC485" s="67"/>
      <c r="AD485" s="67"/>
      <c r="AE485" s="67"/>
      <c r="AF485" s="67"/>
      <c r="AH485" s="149"/>
      <c r="AO485" s="67"/>
      <c r="AP485" s="67"/>
      <c r="AQ485" s="67"/>
      <c r="AR485" s="67"/>
      <c r="AS485" s="67"/>
      <c r="AT485" s="67"/>
      <c r="AU485" s="67"/>
      <c r="AV485" s="67"/>
      <c r="AW485" s="67"/>
      <c r="AX485" s="67"/>
      <c r="AY485" s="67"/>
      <c r="AZ485" s="67"/>
      <c r="BA485" s="67"/>
      <c r="BB485" s="67"/>
      <c r="BC485" s="67"/>
      <c r="BD485" s="67"/>
      <c r="BE485" s="67"/>
      <c r="BF485" s="67"/>
      <c r="BG485" s="67"/>
      <c r="BH485" s="67"/>
      <c r="BI485" s="67"/>
      <c r="BJ485" s="67"/>
      <c r="BK485" s="67"/>
      <c r="BL485" s="67"/>
      <c r="BM485" s="67"/>
    </row>
    <row r="486" spans="28:65">
      <c r="AB486" s="67"/>
      <c r="AC486" s="67"/>
      <c r="AD486" s="67"/>
      <c r="AE486" s="67"/>
      <c r="AF486" s="67"/>
      <c r="AH486" s="149"/>
      <c r="AO486" s="67"/>
      <c r="AP486" s="67"/>
      <c r="AQ486" s="67"/>
      <c r="AR486" s="67"/>
      <c r="AS486" s="67"/>
      <c r="AT486" s="67"/>
      <c r="AU486" s="67"/>
      <c r="AV486" s="67"/>
    </row>
    <row r="487" spans="28:65">
      <c r="AB487" s="67"/>
      <c r="AC487" s="67"/>
      <c r="AD487" s="67"/>
      <c r="AE487" s="67"/>
      <c r="AF487" s="67"/>
      <c r="AH487" s="149"/>
      <c r="AO487" s="67"/>
      <c r="AP487" s="67"/>
      <c r="AQ487" s="67"/>
      <c r="AR487" s="67"/>
      <c r="AS487" s="67"/>
      <c r="AT487" s="67"/>
      <c r="AU487" s="67"/>
      <c r="AV487" s="67"/>
    </row>
    <row r="488" spans="28:65">
      <c r="AB488" s="67"/>
      <c r="AC488" s="67"/>
      <c r="AD488" s="67"/>
      <c r="AE488" s="67"/>
      <c r="AF488" s="67"/>
      <c r="AH488" s="149"/>
      <c r="AO488" s="67"/>
      <c r="AP488" s="67"/>
      <c r="AQ488" s="67"/>
      <c r="AR488" s="67"/>
      <c r="AS488" s="67"/>
      <c r="AT488" s="67"/>
      <c r="AU488" s="67"/>
      <c r="AV488" s="67"/>
    </row>
    <row r="489" spans="28:65">
      <c r="AB489" s="67"/>
      <c r="AC489" s="67"/>
      <c r="AD489" s="67"/>
      <c r="AE489" s="67"/>
      <c r="AF489" s="67"/>
      <c r="AH489" s="149"/>
      <c r="AO489" s="67"/>
      <c r="AP489" s="67"/>
      <c r="AQ489" s="67"/>
      <c r="AR489" s="67"/>
      <c r="AS489" s="67"/>
      <c r="AT489" s="67"/>
      <c r="AU489" s="67"/>
      <c r="AV489" s="67"/>
    </row>
    <row r="490" spans="28:65">
      <c r="AB490" s="67"/>
      <c r="AC490" s="67"/>
      <c r="AD490" s="67"/>
      <c r="AE490" s="67"/>
      <c r="AF490" s="67"/>
      <c r="AH490" s="149"/>
      <c r="AO490" s="67"/>
      <c r="AP490" s="67"/>
      <c r="AQ490" s="67"/>
      <c r="AR490" s="67"/>
      <c r="AS490" s="67"/>
      <c r="AT490" s="67"/>
      <c r="AU490" s="67"/>
      <c r="AV490" s="67"/>
    </row>
    <row r="491" spans="28:65">
      <c r="AB491" s="67"/>
      <c r="AC491" s="67"/>
      <c r="AD491" s="67"/>
      <c r="AE491" s="67"/>
      <c r="AF491" s="67"/>
      <c r="AH491" s="149"/>
      <c r="AO491" s="67"/>
      <c r="AP491" s="67"/>
      <c r="AQ491" s="67"/>
      <c r="AR491" s="67"/>
      <c r="AS491" s="67"/>
      <c r="AT491" s="67"/>
      <c r="AU491" s="67"/>
      <c r="AV491" s="67"/>
    </row>
    <row r="492" spans="28:65">
      <c r="AB492" s="67"/>
      <c r="AC492" s="67"/>
      <c r="AD492" s="67"/>
      <c r="AE492" s="67"/>
      <c r="AF492" s="67"/>
      <c r="AH492" s="149"/>
      <c r="AO492" s="67"/>
      <c r="AP492" s="67"/>
      <c r="AQ492" s="67"/>
      <c r="AR492" s="67"/>
      <c r="AS492" s="67"/>
      <c r="AT492" s="67"/>
      <c r="AU492" s="67"/>
      <c r="AV492" s="67"/>
    </row>
    <row r="493" spans="28:65">
      <c r="AB493" s="67"/>
      <c r="AC493" s="67"/>
      <c r="AD493" s="67"/>
      <c r="AE493" s="67"/>
      <c r="AF493" s="67"/>
      <c r="AH493" s="149"/>
      <c r="AO493" s="67"/>
      <c r="AP493" s="67"/>
      <c r="AQ493" s="67"/>
      <c r="AR493" s="67"/>
      <c r="AS493" s="67"/>
      <c r="AT493" s="67"/>
      <c r="AU493" s="67"/>
      <c r="AV493" s="67"/>
    </row>
    <row r="494" spans="28:65">
      <c r="AB494" s="67"/>
      <c r="AC494" s="67"/>
      <c r="AD494" s="67"/>
      <c r="AE494" s="67"/>
      <c r="AF494" s="67"/>
      <c r="AH494" s="149"/>
      <c r="AO494" s="67"/>
      <c r="AP494" s="67"/>
      <c r="AQ494" s="67"/>
      <c r="AR494" s="67"/>
      <c r="AS494" s="67"/>
      <c r="AT494" s="67"/>
      <c r="AU494" s="67"/>
      <c r="AV494" s="67"/>
    </row>
    <row r="495" spans="28:65">
      <c r="AB495" s="67"/>
      <c r="AC495" s="67"/>
      <c r="AD495" s="67"/>
      <c r="AE495" s="67"/>
      <c r="AF495" s="67"/>
      <c r="AH495" s="149"/>
      <c r="AO495" s="67"/>
      <c r="AP495" s="67"/>
      <c r="AQ495" s="67"/>
      <c r="AR495" s="67"/>
      <c r="AS495" s="67"/>
      <c r="AT495" s="67"/>
      <c r="AU495" s="67"/>
      <c r="AV495" s="67"/>
    </row>
    <row r="496" spans="28:65">
      <c r="AB496" s="67"/>
      <c r="AC496" s="67"/>
      <c r="AD496" s="67"/>
      <c r="AE496" s="67"/>
      <c r="AF496" s="67"/>
      <c r="AH496" s="149"/>
      <c r="AO496" s="67"/>
      <c r="AP496" s="67"/>
      <c r="AQ496" s="67"/>
      <c r="AR496" s="67"/>
      <c r="AS496" s="67"/>
      <c r="AT496" s="67"/>
      <c r="AU496" s="67"/>
      <c r="AV496" s="67"/>
    </row>
    <row r="497" spans="28:48">
      <c r="AB497" s="67"/>
      <c r="AC497" s="67"/>
      <c r="AD497" s="67"/>
      <c r="AE497" s="67"/>
      <c r="AF497" s="67"/>
      <c r="AH497" s="149"/>
      <c r="AO497" s="67"/>
      <c r="AP497" s="67"/>
      <c r="AQ497" s="67"/>
      <c r="AR497" s="67"/>
      <c r="AS497" s="67"/>
      <c r="AT497" s="67"/>
      <c r="AU497" s="67"/>
      <c r="AV497" s="67"/>
    </row>
    <row r="498" spans="28:48">
      <c r="AB498" s="67"/>
      <c r="AC498" s="67"/>
      <c r="AD498" s="67"/>
      <c r="AE498" s="67"/>
      <c r="AF498" s="67"/>
      <c r="AH498" s="149"/>
      <c r="AO498" s="67"/>
      <c r="AP498" s="67"/>
      <c r="AQ498" s="67"/>
      <c r="AR498" s="67"/>
      <c r="AS498" s="67"/>
      <c r="AT498" s="67"/>
      <c r="AU498" s="67"/>
      <c r="AV498" s="67"/>
    </row>
    <row r="499" spans="28:48">
      <c r="AB499" s="67"/>
      <c r="AC499" s="67"/>
      <c r="AD499" s="67"/>
      <c r="AE499" s="67"/>
      <c r="AF499" s="67"/>
      <c r="AH499" s="149"/>
      <c r="AO499" s="67"/>
      <c r="AP499" s="67"/>
      <c r="AQ499" s="67"/>
      <c r="AR499" s="67"/>
      <c r="AS499" s="67"/>
      <c r="AT499" s="67"/>
      <c r="AU499" s="67"/>
      <c r="AV499" s="67"/>
    </row>
    <row r="500" spans="28:48">
      <c r="AB500" s="67"/>
      <c r="AC500" s="67"/>
      <c r="AD500" s="67"/>
      <c r="AE500" s="67"/>
      <c r="AF500" s="67"/>
      <c r="AH500" s="149"/>
      <c r="AO500" s="67"/>
      <c r="AP500" s="67"/>
      <c r="AQ500" s="67"/>
      <c r="AR500" s="67"/>
      <c r="AS500" s="67"/>
      <c r="AT500" s="67"/>
      <c r="AU500" s="67"/>
      <c r="AV500" s="67"/>
    </row>
    <row r="501" spans="28:48">
      <c r="AB501" s="67"/>
      <c r="AC501" s="67"/>
      <c r="AD501" s="67"/>
      <c r="AE501" s="67"/>
      <c r="AF501" s="67"/>
      <c r="AH501" s="149"/>
      <c r="AO501" s="67"/>
      <c r="AP501" s="67"/>
      <c r="AQ501" s="67"/>
      <c r="AR501" s="67"/>
      <c r="AS501" s="67"/>
      <c r="AT501" s="67"/>
      <c r="AU501" s="67"/>
      <c r="AV501" s="67"/>
    </row>
    <row r="502" spans="28:48">
      <c r="AB502" s="67"/>
      <c r="AC502" s="67"/>
      <c r="AD502" s="67"/>
      <c r="AE502" s="67"/>
      <c r="AF502" s="67"/>
      <c r="AH502" s="149"/>
      <c r="AO502" s="67"/>
      <c r="AP502" s="67"/>
      <c r="AQ502" s="67"/>
      <c r="AR502" s="67"/>
      <c r="AS502" s="67"/>
      <c r="AT502" s="67"/>
      <c r="AU502" s="67"/>
      <c r="AV502" s="67"/>
    </row>
    <row r="503" spans="28:48">
      <c r="AB503" s="67"/>
      <c r="AC503" s="67"/>
      <c r="AD503" s="67"/>
      <c r="AE503" s="67"/>
      <c r="AF503" s="67"/>
      <c r="AH503" s="149"/>
      <c r="AO503" s="67"/>
      <c r="AP503" s="67"/>
      <c r="AQ503" s="67"/>
      <c r="AR503" s="67"/>
      <c r="AS503" s="67"/>
      <c r="AT503" s="67"/>
      <c r="AU503" s="67"/>
      <c r="AV503" s="67"/>
    </row>
    <row r="504" spans="28:48">
      <c r="AB504" s="67"/>
      <c r="AC504" s="67"/>
      <c r="AD504" s="67"/>
      <c r="AE504" s="67"/>
      <c r="AF504" s="67"/>
      <c r="AH504" s="149"/>
      <c r="AO504" s="67"/>
      <c r="AP504" s="67"/>
      <c r="AQ504" s="67"/>
      <c r="AR504" s="67"/>
      <c r="AS504" s="67"/>
      <c r="AT504" s="67"/>
      <c r="AU504" s="67"/>
      <c r="AV504" s="67"/>
    </row>
    <row r="505" spans="28:48">
      <c r="AB505" s="67"/>
      <c r="AC505" s="67"/>
      <c r="AD505" s="67"/>
      <c r="AE505" s="67"/>
      <c r="AF505" s="67"/>
      <c r="AH505" s="149"/>
      <c r="AO505" s="67"/>
      <c r="AP505" s="67"/>
      <c r="AQ505" s="67"/>
      <c r="AR505" s="67"/>
      <c r="AS505" s="67"/>
      <c r="AT505" s="67"/>
      <c r="AU505" s="67"/>
      <c r="AV505" s="67"/>
    </row>
    <row r="506" spans="28:48">
      <c r="AB506" s="67"/>
      <c r="AC506" s="67"/>
      <c r="AD506" s="67"/>
      <c r="AE506" s="67"/>
      <c r="AF506" s="67"/>
      <c r="AH506" s="149"/>
      <c r="AO506" s="67"/>
      <c r="AP506" s="67"/>
      <c r="AQ506" s="67"/>
      <c r="AR506" s="67"/>
      <c r="AS506" s="67"/>
      <c r="AT506" s="67"/>
      <c r="AU506" s="67"/>
      <c r="AV506" s="67"/>
    </row>
    <row r="507" spans="28:48">
      <c r="AB507" s="67"/>
      <c r="AC507" s="67"/>
      <c r="AD507" s="67"/>
      <c r="AE507" s="67"/>
      <c r="AF507" s="67"/>
      <c r="AH507" s="149"/>
      <c r="AO507" s="67"/>
      <c r="AP507" s="67"/>
      <c r="AQ507" s="67"/>
      <c r="AR507" s="67"/>
      <c r="AS507" s="67"/>
      <c r="AT507" s="67"/>
      <c r="AU507" s="67"/>
      <c r="AV507" s="67"/>
    </row>
    <row r="508" spans="28:48">
      <c r="AB508" s="67"/>
      <c r="AC508" s="67"/>
      <c r="AD508" s="67"/>
      <c r="AE508" s="67"/>
      <c r="AF508" s="67"/>
      <c r="AH508" s="149"/>
      <c r="AO508" s="67"/>
      <c r="AP508" s="67"/>
      <c r="AQ508" s="67"/>
      <c r="AR508" s="67"/>
      <c r="AS508" s="67"/>
      <c r="AT508" s="67"/>
      <c r="AU508" s="67"/>
      <c r="AV508" s="67"/>
    </row>
    <row r="509" spans="28:48">
      <c r="AB509" s="67"/>
      <c r="AC509" s="67"/>
      <c r="AD509" s="67"/>
      <c r="AE509" s="67"/>
      <c r="AF509" s="67"/>
      <c r="AH509" s="149"/>
      <c r="AO509" s="67"/>
      <c r="AP509" s="67"/>
      <c r="AQ509" s="67"/>
      <c r="AR509" s="67"/>
      <c r="AS509" s="67"/>
      <c r="AT509" s="67"/>
      <c r="AU509" s="67"/>
      <c r="AV509" s="67"/>
    </row>
    <row r="510" spans="28:48">
      <c r="AB510" s="67"/>
      <c r="AC510" s="67"/>
      <c r="AD510" s="67"/>
      <c r="AE510" s="67"/>
      <c r="AF510" s="67"/>
      <c r="AH510" s="149"/>
      <c r="AO510" s="67"/>
      <c r="AP510" s="67"/>
      <c r="AQ510" s="67"/>
      <c r="AR510" s="67"/>
      <c r="AS510" s="67"/>
      <c r="AT510" s="67"/>
      <c r="AU510" s="67"/>
      <c r="AV510" s="67"/>
    </row>
    <row r="511" spans="28:48">
      <c r="AB511" s="67"/>
      <c r="AC511" s="67"/>
      <c r="AD511" s="67"/>
      <c r="AE511" s="67"/>
      <c r="AF511" s="67"/>
      <c r="AH511" s="149"/>
      <c r="AO511" s="67"/>
      <c r="AP511" s="67"/>
      <c r="AQ511" s="67"/>
      <c r="AR511" s="67"/>
      <c r="AS511" s="67"/>
      <c r="AT511" s="67"/>
      <c r="AU511" s="67"/>
      <c r="AV511" s="67"/>
    </row>
    <row r="512" spans="28:48">
      <c r="AB512" s="67"/>
      <c r="AC512" s="67"/>
      <c r="AD512" s="67"/>
      <c r="AE512" s="67"/>
      <c r="AF512" s="67"/>
      <c r="AH512" s="149"/>
      <c r="AO512" s="67"/>
      <c r="AP512" s="67"/>
      <c r="AQ512" s="67"/>
      <c r="AR512" s="67"/>
      <c r="AS512" s="67"/>
      <c r="AT512" s="67"/>
      <c r="AU512" s="67"/>
      <c r="AV512" s="67"/>
    </row>
    <row r="513" spans="28:65">
      <c r="AB513" s="67"/>
      <c r="AC513" s="67"/>
      <c r="AD513" s="67"/>
      <c r="AE513" s="67"/>
      <c r="AF513" s="67"/>
      <c r="AH513" s="149"/>
      <c r="AO513" s="67"/>
      <c r="AP513" s="67"/>
      <c r="AQ513" s="67"/>
      <c r="AR513" s="67"/>
      <c r="AS513" s="67"/>
      <c r="AT513" s="67"/>
      <c r="AU513" s="67"/>
      <c r="AV513" s="67"/>
    </row>
    <row r="514" spans="28:65">
      <c r="AB514" s="67"/>
      <c r="AC514" s="67"/>
      <c r="AD514" s="67"/>
      <c r="AE514" s="67"/>
      <c r="AF514" s="67"/>
      <c r="AH514" s="149"/>
      <c r="AO514" s="67"/>
      <c r="AP514" s="67"/>
      <c r="AQ514" s="67"/>
      <c r="AR514" s="67"/>
      <c r="AS514" s="67"/>
      <c r="AT514" s="67"/>
      <c r="AU514" s="67"/>
      <c r="AV514" s="67"/>
    </row>
    <row r="515" spans="28:65">
      <c r="AB515" s="67"/>
      <c r="AC515" s="67"/>
      <c r="AD515" s="67"/>
      <c r="AE515" s="67"/>
      <c r="AF515" s="67"/>
      <c r="AH515" s="149"/>
      <c r="AO515" s="67"/>
      <c r="AP515" s="67"/>
      <c r="AQ515" s="67"/>
      <c r="AR515" s="67"/>
      <c r="AS515" s="67"/>
      <c r="AT515" s="67"/>
      <c r="AU515" s="67"/>
      <c r="AV515" s="67"/>
      <c r="AW515" s="67"/>
    </row>
    <row r="516" spans="28:65">
      <c r="AB516" s="67"/>
      <c r="AC516" s="67"/>
      <c r="AD516" s="67"/>
      <c r="AE516" s="67"/>
      <c r="AF516" s="67"/>
      <c r="AH516" s="149"/>
      <c r="AO516" s="67"/>
      <c r="AP516" s="67"/>
      <c r="AQ516" s="67"/>
      <c r="AR516" s="67"/>
      <c r="AS516" s="67"/>
      <c r="AT516" s="67"/>
      <c r="AU516" s="67"/>
      <c r="AV516" s="67"/>
    </row>
    <row r="517" spans="28:65">
      <c r="AB517" s="67"/>
      <c r="AC517" s="67"/>
      <c r="AD517" s="67"/>
      <c r="AE517" s="67"/>
      <c r="AF517" s="67"/>
      <c r="AH517" s="149"/>
      <c r="AO517" s="67"/>
      <c r="AP517" s="67"/>
      <c r="AQ517" s="67"/>
      <c r="AR517" s="67"/>
      <c r="AS517" s="67"/>
      <c r="AT517" s="67"/>
      <c r="AU517" s="67"/>
      <c r="AV517" s="67"/>
    </row>
    <row r="518" spans="28:65">
      <c r="AB518" s="67"/>
      <c r="AC518" s="67"/>
      <c r="AD518" s="67"/>
      <c r="AE518" s="67"/>
      <c r="AF518" s="67"/>
      <c r="AH518" s="149"/>
      <c r="AO518" s="67"/>
      <c r="AP518" s="67"/>
      <c r="AQ518" s="67"/>
      <c r="AR518" s="67"/>
      <c r="AS518" s="67"/>
      <c r="AT518" s="67"/>
      <c r="AU518" s="67"/>
      <c r="AV518" s="67"/>
      <c r="AW518" s="67"/>
    </row>
    <row r="519" spans="28:65">
      <c r="AB519" s="67"/>
      <c r="AC519" s="67"/>
      <c r="AD519" s="67"/>
      <c r="AE519" s="67"/>
      <c r="AF519" s="67"/>
      <c r="AH519" s="149"/>
      <c r="AO519" s="67"/>
      <c r="AP519" s="67"/>
      <c r="AQ519" s="67"/>
      <c r="AR519" s="67"/>
      <c r="AS519" s="67"/>
      <c r="AT519" s="67"/>
      <c r="AU519" s="67"/>
      <c r="AV519" s="67"/>
      <c r="AW519" s="67"/>
      <c r="AX519" s="67"/>
      <c r="AY519" s="67"/>
      <c r="AZ519" s="67"/>
      <c r="BA519" s="67"/>
      <c r="BB519" s="67"/>
      <c r="BC519" s="67"/>
      <c r="BD519" s="67"/>
      <c r="BE519" s="67"/>
      <c r="BF519" s="67"/>
      <c r="BG519" s="67"/>
      <c r="BH519" s="67"/>
      <c r="BI519" s="67"/>
      <c r="BJ519" s="67"/>
      <c r="BK519" s="67"/>
      <c r="BL519" s="67"/>
      <c r="BM519" s="67"/>
    </row>
    <row r="520" spans="28:65">
      <c r="AB520" s="67"/>
      <c r="AC520" s="67"/>
      <c r="AD520" s="67"/>
      <c r="AE520" s="67"/>
      <c r="AF520" s="67"/>
      <c r="AH520" s="149"/>
      <c r="AO520" s="67"/>
      <c r="AP520" s="67"/>
      <c r="AQ520" s="67"/>
      <c r="AR520" s="67"/>
      <c r="AS520" s="67"/>
      <c r="AT520" s="67"/>
      <c r="AU520" s="67"/>
      <c r="AV520" s="67"/>
    </row>
    <row r="521" spans="28:65">
      <c r="AB521" s="67"/>
      <c r="AC521" s="67"/>
      <c r="AD521" s="67"/>
      <c r="AE521" s="67"/>
      <c r="AF521" s="67"/>
      <c r="AH521" s="149"/>
      <c r="AO521" s="67"/>
      <c r="AP521" s="67"/>
      <c r="AQ521" s="67"/>
      <c r="AR521" s="67"/>
      <c r="AS521" s="67"/>
      <c r="AT521" s="67"/>
      <c r="AU521" s="67"/>
      <c r="AV521" s="67"/>
    </row>
    <row r="522" spans="28:65">
      <c r="AB522" s="67"/>
      <c r="AC522" s="67"/>
      <c r="AD522" s="67"/>
      <c r="AE522" s="67"/>
      <c r="AF522" s="67"/>
      <c r="AH522" s="149"/>
      <c r="AO522" s="67"/>
      <c r="AP522" s="67"/>
      <c r="AQ522" s="67"/>
      <c r="AR522" s="67"/>
      <c r="AS522" s="67"/>
      <c r="AT522" s="67"/>
      <c r="AU522" s="67"/>
      <c r="AV522" s="67"/>
    </row>
    <row r="523" spans="28:65">
      <c r="AB523" s="67"/>
      <c r="AC523" s="67"/>
      <c r="AD523" s="67"/>
      <c r="AE523" s="67"/>
      <c r="AF523" s="67"/>
      <c r="AH523" s="149"/>
      <c r="AO523" s="67"/>
      <c r="AP523" s="67"/>
      <c r="AQ523" s="67"/>
      <c r="AR523" s="67"/>
      <c r="AS523" s="67"/>
      <c r="AT523" s="67"/>
      <c r="AU523" s="67"/>
      <c r="AV523" s="67"/>
    </row>
    <row r="524" spans="28:65">
      <c r="AB524" s="67"/>
      <c r="AC524" s="67"/>
      <c r="AD524" s="67"/>
      <c r="AE524" s="67"/>
      <c r="AF524" s="67"/>
      <c r="AH524" s="149"/>
      <c r="AO524" s="67"/>
      <c r="AP524" s="67"/>
      <c r="AQ524" s="67"/>
      <c r="AR524" s="67"/>
      <c r="AS524" s="67"/>
      <c r="AT524" s="67"/>
      <c r="AU524" s="67"/>
      <c r="AV524" s="67"/>
    </row>
    <row r="525" spans="28:65">
      <c r="AB525" s="67"/>
      <c r="AC525" s="67"/>
      <c r="AD525" s="67"/>
      <c r="AE525" s="67"/>
      <c r="AF525" s="67"/>
      <c r="AH525" s="149"/>
      <c r="AO525" s="67"/>
      <c r="AP525" s="67"/>
      <c r="AQ525" s="67"/>
      <c r="AR525" s="67"/>
      <c r="AS525" s="67"/>
      <c r="AT525" s="67"/>
      <c r="AU525" s="67"/>
      <c r="AV525" s="67"/>
    </row>
    <row r="526" spans="28:65">
      <c r="AB526" s="67"/>
      <c r="AC526" s="67"/>
      <c r="AD526" s="67"/>
      <c r="AE526" s="67"/>
      <c r="AF526" s="67"/>
      <c r="AH526" s="149"/>
      <c r="AO526" s="67"/>
      <c r="AP526" s="67"/>
      <c r="AQ526" s="67"/>
      <c r="AR526" s="67"/>
      <c r="AS526" s="67"/>
      <c r="AT526" s="67"/>
      <c r="AU526" s="67"/>
      <c r="AV526" s="67"/>
    </row>
    <row r="527" spans="28:65">
      <c r="AB527" s="67"/>
      <c r="AC527" s="67"/>
      <c r="AD527" s="67"/>
      <c r="AE527" s="67"/>
      <c r="AF527" s="67"/>
      <c r="AH527" s="149"/>
      <c r="AO527" s="67"/>
      <c r="AP527" s="67"/>
      <c r="AQ527" s="67"/>
      <c r="AR527" s="67"/>
      <c r="AS527" s="67"/>
      <c r="AT527" s="67"/>
      <c r="AU527" s="67"/>
      <c r="AV527" s="67"/>
    </row>
    <row r="528" spans="28:65">
      <c r="AB528" s="67"/>
      <c r="AC528" s="67"/>
      <c r="AD528" s="67"/>
      <c r="AE528" s="67"/>
      <c r="AF528" s="67"/>
      <c r="AH528" s="149"/>
      <c r="AO528" s="67"/>
      <c r="AP528" s="67"/>
      <c r="AQ528" s="67"/>
      <c r="AR528" s="67"/>
      <c r="AS528" s="67"/>
      <c r="AT528" s="67"/>
      <c r="AU528" s="67"/>
      <c r="AV528" s="67"/>
      <c r="AW528" s="67"/>
      <c r="AY528" s="67"/>
    </row>
    <row r="529" spans="28:65">
      <c r="AB529" s="67"/>
      <c r="AC529" s="67"/>
      <c r="AD529" s="67"/>
      <c r="AE529" s="67"/>
      <c r="AF529" s="67"/>
      <c r="AH529" s="149"/>
      <c r="AO529" s="67"/>
      <c r="AP529" s="67"/>
      <c r="AQ529" s="67"/>
      <c r="AR529" s="67"/>
      <c r="AS529" s="67"/>
      <c r="AT529" s="67"/>
      <c r="AU529" s="67"/>
      <c r="AV529" s="67"/>
    </row>
    <row r="530" spans="28:65">
      <c r="AB530" s="67"/>
      <c r="AC530" s="67"/>
      <c r="AD530" s="67"/>
      <c r="AE530" s="67"/>
      <c r="AF530" s="67"/>
      <c r="AH530" s="149"/>
      <c r="AO530" s="67"/>
      <c r="AP530" s="67"/>
      <c r="AQ530" s="67"/>
      <c r="AR530" s="67"/>
      <c r="AS530" s="67"/>
      <c r="AT530" s="67"/>
      <c r="AU530" s="67"/>
      <c r="AV530" s="67"/>
    </row>
    <row r="531" spans="28:65">
      <c r="AB531" s="67"/>
      <c r="AC531" s="67"/>
      <c r="AD531" s="67"/>
      <c r="AE531" s="67"/>
      <c r="AF531" s="67"/>
      <c r="AH531" s="149"/>
      <c r="AO531" s="67"/>
      <c r="AP531" s="67"/>
      <c r="AQ531" s="67"/>
      <c r="AR531" s="67"/>
      <c r="AS531" s="67"/>
      <c r="AT531" s="67"/>
      <c r="AU531" s="67"/>
      <c r="AV531" s="67"/>
    </row>
    <row r="532" spans="28:65">
      <c r="AB532" s="67"/>
      <c r="AC532" s="67"/>
      <c r="AD532" s="67"/>
      <c r="AE532" s="67"/>
      <c r="AF532" s="67"/>
      <c r="AH532" s="149"/>
      <c r="AO532" s="67"/>
      <c r="AP532" s="67"/>
      <c r="AQ532" s="67"/>
      <c r="AR532" s="67"/>
      <c r="AS532" s="67"/>
      <c r="AT532" s="67"/>
      <c r="AU532" s="67"/>
      <c r="AV532" s="67"/>
    </row>
    <row r="533" spans="28:65">
      <c r="AB533" s="67"/>
      <c r="AC533" s="67"/>
      <c r="AD533" s="67"/>
      <c r="AE533" s="67"/>
      <c r="AF533" s="67"/>
      <c r="AH533" s="149"/>
      <c r="AO533" s="67"/>
      <c r="AP533" s="67"/>
      <c r="AQ533" s="67"/>
      <c r="AR533" s="67"/>
      <c r="AS533" s="67"/>
      <c r="AT533" s="67"/>
      <c r="AU533" s="67"/>
      <c r="AV533" s="67"/>
    </row>
    <row r="534" spans="28:65">
      <c r="AB534" s="67"/>
      <c r="AC534" s="67"/>
      <c r="AD534" s="67"/>
      <c r="AE534" s="67"/>
      <c r="AF534" s="67"/>
      <c r="AH534" s="149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  <c r="BB534" s="67"/>
      <c r="BC534" s="67"/>
      <c r="BD534" s="67"/>
      <c r="BE534" s="67"/>
      <c r="BF534" s="67"/>
      <c r="BG534" s="67"/>
      <c r="BH534" s="67"/>
      <c r="BI534" s="67"/>
      <c r="BJ534" s="67"/>
      <c r="BK534" s="67"/>
      <c r="BL534" s="67"/>
      <c r="BM534" s="67"/>
    </row>
    <row r="535" spans="28:65">
      <c r="AB535" s="67"/>
      <c r="AC535" s="67"/>
      <c r="AD535" s="67"/>
      <c r="AE535" s="67"/>
      <c r="AF535" s="67"/>
      <c r="AH535" s="149"/>
      <c r="AO535" s="67"/>
      <c r="AP535" s="67"/>
      <c r="AQ535" s="67"/>
      <c r="AR535" s="67"/>
      <c r="AS535" s="67"/>
      <c r="AT535" s="67"/>
      <c r="AU535" s="67"/>
      <c r="AV535" s="67"/>
    </row>
    <row r="536" spans="28:65">
      <c r="AB536" s="67"/>
      <c r="AC536" s="67"/>
      <c r="AD536" s="67"/>
      <c r="AE536" s="67"/>
      <c r="AF536" s="67"/>
      <c r="AH536" s="149"/>
      <c r="AO536" s="67"/>
      <c r="AP536" s="67"/>
      <c r="AQ536" s="67"/>
      <c r="AR536" s="67"/>
      <c r="AS536" s="67"/>
      <c r="AT536" s="67"/>
      <c r="AU536" s="67"/>
      <c r="AV536" s="67"/>
    </row>
    <row r="537" spans="28:65">
      <c r="AB537" s="67"/>
      <c r="AC537" s="67"/>
      <c r="AD537" s="67"/>
      <c r="AE537" s="67"/>
      <c r="AF537" s="67"/>
      <c r="AH537" s="149"/>
      <c r="AO537" s="67"/>
      <c r="AP537" s="67"/>
      <c r="AQ537" s="67"/>
      <c r="AR537" s="67"/>
      <c r="AS537" s="67"/>
      <c r="AT537" s="67"/>
      <c r="AU537" s="67"/>
      <c r="AV537" s="67"/>
    </row>
    <row r="538" spans="28:65">
      <c r="AB538" s="67"/>
      <c r="AC538" s="67"/>
      <c r="AD538" s="67"/>
      <c r="AE538" s="67"/>
      <c r="AF538" s="67"/>
      <c r="AH538" s="149"/>
      <c r="AO538" s="67"/>
      <c r="AP538" s="67"/>
      <c r="AQ538" s="67"/>
      <c r="AR538" s="67"/>
      <c r="AS538" s="67"/>
      <c r="AT538" s="67"/>
      <c r="AU538" s="67"/>
      <c r="AV538" s="67"/>
    </row>
    <row r="539" spans="28:65">
      <c r="AB539" s="67"/>
      <c r="AC539" s="67"/>
      <c r="AD539" s="67"/>
      <c r="AE539" s="67"/>
      <c r="AF539" s="67"/>
      <c r="AH539" s="149"/>
      <c r="AO539" s="67"/>
      <c r="AP539" s="67"/>
      <c r="AQ539" s="67"/>
      <c r="AR539" s="67"/>
      <c r="AS539" s="67"/>
      <c r="AT539" s="67"/>
      <c r="AU539" s="67"/>
      <c r="AV539" s="67"/>
    </row>
    <row r="540" spans="28:65">
      <c r="AB540" s="67"/>
      <c r="AC540" s="67"/>
      <c r="AD540" s="67"/>
      <c r="AE540" s="67"/>
      <c r="AF540" s="67"/>
      <c r="AH540" s="149"/>
      <c r="AO540" s="67"/>
      <c r="AP540" s="67"/>
      <c r="AQ540" s="67"/>
      <c r="AR540" s="67"/>
      <c r="AS540" s="67"/>
      <c r="AT540" s="67"/>
      <c r="AU540" s="67"/>
      <c r="AV540" s="67"/>
    </row>
    <row r="541" spans="28:65">
      <c r="AB541" s="67"/>
      <c r="AC541" s="67"/>
      <c r="AD541" s="67"/>
      <c r="AE541" s="67"/>
      <c r="AF541" s="67"/>
      <c r="AH541" s="149"/>
      <c r="AO541" s="67"/>
      <c r="AP541" s="67"/>
      <c r="AQ541" s="67"/>
      <c r="AR541" s="67"/>
      <c r="AS541" s="67"/>
      <c r="AT541" s="67"/>
      <c r="AU541" s="67"/>
      <c r="AV541" s="67"/>
    </row>
    <row r="542" spans="28:65">
      <c r="AB542" s="67"/>
      <c r="AC542" s="67"/>
      <c r="AD542" s="67"/>
      <c r="AE542" s="67"/>
      <c r="AF542" s="67"/>
      <c r="AH542" s="149"/>
      <c r="AO542" s="67"/>
      <c r="AP542" s="67"/>
      <c r="AQ542" s="67"/>
      <c r="AR542" s="67"/>
      <c r="AS542" s="67"/>
      <c r="AT542" s="67"/>
      <c r="AU542" s="67"/>
      <c r="AV542" s="67"/>
    </row>
    <row r="543" spans="28:65">
      <c r="AB543" s="67"/>
      <c r="AC543" s="67"/>
      <c r="AD543" s="67"/>
      <c r="AE543" s="67"/>
      <c r="AF543" s="67"/>
      <c r="AH543" s="149"/>
      <c r="AO543" s="67"/>
      <c r="AP543" s="67"/>
      <c r="AQ543" s="67"/>
      <c r="AR543" s="67"/>
      <c r="AS543" s="67"/>
      <c r="AT543" s="67"/>
      <c r="AU543" s="67"/>
      <c r="AV543" s="67"/>
    </row>
    <row r="544" spans="28:65">
      <c r="AB544" s="67"/>
      <c r="AC544" s="67"/>
      <c r="AD544" s="67"/>
      <c r="AE544" s="67"/>
      <c r="AF544" s="67"/>
      <c r="AH544" s="149"/>
      <c r="AO544" s="67"/>
      <c r="AP544" s="67"/>
      <c r="AQ544" s="67"/>
      <c r="AR544" s="67"/>
      <c r="AS544" s="67"/>
      <c r="AT544" s="67"/>
      <c r="AU544" s="67"/>
      <c r="AV544" s="67"/>
    </row>
    <row r="545" spans="28:49">
      <c r="AB545" s="67"/>
      <c r="AC545" s="67"/>
      <c r="AD545" s="67"/>
      <c r="AE545" s="67"/>
      <c r="AF545" s="67"/>
      <c r="AH545" s="149"/>
      <c r="AO545" s="67"/>
      <c r="AP545" s="67"/>
      <c r="AQ545" s="67"/>
      <c r="AR545" s="67"/>
      <c r="AS545" s="67"/>
      <c r="AT545" s="67"/>
      <c r="AU545" s="67"/>
      <c r="AV545" s="67"/>
    </row>
    <row r="546" spans="28:49">
      <c r="AB546" s="67"/>
      <c r="AC546" s="67"/>
      <c r="AD546" s="67"/>
      <c r="AE546" s="67"/>
      <c r="AF546" s="67"/>
      <c r="AH546" s="149"/>
      <c r="AO546" s="67"/>
      <c r="AP546" s="67"/>
      <c r="AQ546" s="67"/>
      <c r="AR546" s="67"/>
      <c r="AS546" s="67"/>
      <c r="AT546" s="67"/>
      <c r="AU546" s="67"/>
      <c r="AV546" s="67"/>
    </row>
    <row r="547" spans="28:49">
      <c r="AB547" s="67"/>
      <c r="AC547" s="67"/>
      <c r="AD547" s="67"/>
      <c r="AE547" s="67"/>
      <c r="AF547" s="67"/>
      <c r="AH547" s="149"/>
      <c r="AO547" s="67"/>
      <c r="AP547" s="67"/>
      <c r="AQ547" s="67"/>
      <c r="AR547" s="67"/>
      <c r="AS547" s="67"/>
      <c r="AT547" s="67"/>
      <c r="AU547" s="67"/>
      <c r="AV547" s="67"/>
    </row>
    <row r="548" spans="28:49">
      <c r="AB548" s="67"/>
      <c r="AC548" s="67"/>
      <c r="AD548" s="67"/>
      <c r="AE548" s="67"/>
      <c r="AF548" s="67"/>
      <c r="AH548" s="149"/>
      <c r="AO548" s="67"/>
      <c r="AP548" s="67"/>
      <c r="AQ548" s="67"/>
      <c r="AR548" s="67"/>
      <c r="AS548" s="67"/>
      <c r="AT548" s="67"/>
      <c r="AU548" s="67"/>
      <c r="AV548" s="67"/>
    </row>
    <row r="549" spans="28:49">
      <c r="AB549" s="67"/>
      <c r="AC549" s="67"/>
      <c r="AD549" s="67"/>
      <c r="AE549" s="67"/>
      <c r="AF549" s="67"/>
      <c r="AH549" s="149"/>
      <c r="AO549" s="67"/>
      <c r="AP549" s="67"/>
      <c r="AQ549" s="67"/>
      <c r="AR549" s="67"/>
      <c r="AS549" s="67"/>
      <c r="AT549" s="67"/>
      <c r="AU549" s="67"/>
      <c r="AV549" s="67"/>
    </row>
    <row r="550" spans="28:49">
      <c r="AB550" s="67"/>
      <c r="AC550" s="67"/>
      <c r="AD550" s="67"/>
      <c r="AE550" s="67"/>
      <c r="AF550" s="67"/>
      <c r="AH550" s="149"/>
      <c r="AO550" s="67"/>
      <c r="AP550" s="67"/>
      <c r="AQ550" s="67"/>
      <c r="AR550" s="67"/>
      <c r="AS550" s="67"/>
      <c r="AT550" s="67"/>
      <c r="AU550" s="67"/>
      <c r="AV550" s="67"/>
    </row>
    <row r="551" spans="28:49">
      <c r="AB551" s="67"/>
      <c r="AC551" s="67"/>
      <c r="AD551" s="67"/>
      <c r="AE551" s="67"/>
      <c r="AF551" s="67"/>
      <c r="AH551" s="149"/>
      <c r="AO551" s="67"/>
      <c r="AP551" s="67"/>
      <c r="AQ551" s="67"/>
      <c r="AR551" s="67"/>
      <c r="AS551" s="67"/>
      <c r="AT551" s="67"/>
      <c r="AU551" s="67"/>
      <c r="AV551" s="67"/>
    </row>
    <row r="552" spans="28:49">
      <c r="AB552" s="67"/>
      <c r="AC552" s="67"/>
      <c r="AD552" s="67"/>
      <c r="AE552" s="67"/>
      <c r="AF552" s="67"/>
      <c r="AH552" s="149"/>
      <c r="AO552" s="67"/>
      <c r="AP552" s="67"/>
      <c r="AQ552" s="67"/>
      <c r="AR552" s="67"/>
      <c r="AS552" s="67"/>
      <c r="AT552" s="67"/>
      <c r="AU552" s="67"/>
      <c r="AV552" s="67"/>
    </row>
    <row r="553" spans="28:49">
      <c r="AB553" s="67"/>
      <c r="AC553" s="67"/>
      <c r="AD553" s="67"/>
      <c r="AE553" s="67"/>
      <c r="AF553" s="67"/>
      <c r="AH553" s="149"/>
      <c r="AO553" s="67"/>
      <c r="AP553" s="67"/>
      <c r="AQ553" s="67"/>
      <c r="AR553" s="67"/>
      <c r="AS553" s="67"/>
      <c r="AT553" s="67"/>
      <c r="AU553" s="67"/>
      <c r="AV553" s="67"/>
    </row>
    <row r="554" spans="28:49">
      <c r="AB554" s="67"/>
      <c r="AC554" s="67"/>
      <c r="AD554" s="67"/>
      <c r="AE554" s="67"/>
      <c r="AF554" s="67"/>
      <c r="AH554" s="149"/>
      <c r="AO554" s="67"/>
      <c r="AP554" s="67"/>
      <c r="AQ554" s="67"/>
      <c r="AR554" s="67"/>
      <c r="AS554" s="67"/>
      <c r="AT554" s="67"/>
      <c r="AU554" s="67"/>
      <c r="AV554" s="67"/>
    </row>
    <row r="555" spans="28:49">
      <c r="AB555" s="67"/>
      <c r="AC555" s="67"/>
      <c r="AD555" s="67"/>
      <c r="AE555" s="67"/>
      <c r="AF555" s="67"/>
      <c r="AH555" s="149"/>
      <c r="AO555" s="67"/>
      <c r="AP555" s="67"/>
      <c r="AQ555" s="67"/>
      <c r="AR555" s="67"/>
      <c r="AS555" s="67"/>
      <c r="AT555" s="67"/>
      <c r="AU555" s="67"/>
      <c r="AV555" s="67"/>
    </row>
    <row r="556" spans="28:49">
      <c r="AB556" s="67"/>
      <c r="AC556" s="67"/>
      <c r="AD556" s="67"/>
      <c r="AE556" s="67"/>
      <c r="AF556" s="67"/>
      <c r="AH556" s="149"/>
      <c r="AO556" s="67"/>
      <c r="AP556" s="67"/>
      <c r="AQ556" s="67"/>
      <c r="AR556" s="67"/>
      <c r="AS556" s="67"/>
      <c r="AT556" s="67"/>
      <c r="AU556" s="67"/>
      <c r="AV556" s="67"/>
    </row>
    <row r="557" spans="28:49">
      <c r="AB557" s="67"/>
      <c r="AC557" s="67"/>
      <c r="AD557" s="67"/>
      <c r="AE557" s="67"/>
      <c r="AF557" s="67"/>
      <c r="AH557" s="149"/>
      <c r="AO557" s="67"/>
      <c r="AP557" s="67"/>
      <c r="AQ557" s="67"/>
      <c r="AR557" s="67"/>
      <c r="AS557" s="67"/>
      <c r="AT557" s="67"/>
      <c r="AU557" s="67"/>
      <c r="AV557" s="67"/>
    </row>
    <row r="558" spans="28:49">
      <c r="AB558" s="67"/>
      <c r="AC558" s="67"/>
      <c r="AD558" s="67"/>
      <c r="AE558" s="67"/>
      <c r="AF558" s="67"/>
      <c r="AH558" s="149"/>
      <c r="AO558" s="67"/>
      <c r="AP558" s="67"/>
      <c r="AQ558" s="67"/>
      <c r="AR558" s="67"/>
      <c r="AS558" s="67"/>
      <c r="AT558" s="67"/>
      <c r="AU558" s="67"/>
      <c r="AV558" s="67"/>
    </row>
    <row r="559" spans="28:49">
      <c r="AB559" s="67"/>
      <c r="AC559" s="67"/>
      <c r="AD559" s="67"/>
      <c r="AE559" s="67"/>
      <c r="AF559" s="67"/>
      <c r="AH559" s="149"/>
      <c r="AO559" s="67"/>
      <c r="AP559" s="67"/>
      <c r="AQ559" s="67"/>
      <c r="AR559" s="67"/>
      <c r="AS559" s="67"/>
      <c r="AT559" s="67"/>
      <c r="AU559" s="67"/>
      <c r="AV559" s="67"/>
      <c r="AW559" s="67"/>
    </row>
    <row r="560" spans="28:49">
      <c r="AB560" s="67"/>
      <c r="AC560" s="67"/>
      <c r="AD560" s="67"/>
      <c r="AE560" s="67"/>
      <c r="AF560" s="67"/>
      <c r="AH560" s="149"/>
      <c r="AO560" s="67"/>
      <c r="AP560" s="67"/>
      <c r="AQ560" s="67"/>
      <c r="AR560" s="67"/>
      <c r="AS560" s="67"/>
      <c r="AT560" s="67"/>
      <c r="AU560" s="67"/>
      <c r="AV560" s="67"/>
    </row>
    <row r="561" spans="28:48">
      <c r="AB561" s="67"/>
      <c r="AC561" s="67"/>
      <c r="AD561" s="67"/>
      <c r="AE561" s="67"/>
      <c r="AF561" s="67"/>
      <c r="AH561" s="149"/>
      <c r="AO561" s="67"/>
      <c r="AP561" s="67"/>
      <c r="AQ561" s="67"/>
      <c r="AR561" s="67"/>
      <c r="AS561" s="67"/>
      <c r="AT561" s="67"/>
      <c r="AU561" s="67"/>
      <c r="AV561" s="67"/>
    </row>
    <row r="562" spans="28:48">
      <c r="AB562" s="67"/>
      <c r="AC562" s="67"/>
      <c r="AD562" s="67"/>
      <c r="AE562" s="67"/>
      <c r="AF562" s="67"/>
      <c r="AH562" s="149"/>
      <c r="AO562" s="67"/>
      <c r="AP562" s="67"/>
      <c r="AQ562" s="67"/>
      <c r="AR562" s="67"/>
      <c r="AS562" s="67"/>
      <c r="AT562" s="67"/>
      <c r="AU562" s="67"/>
      <c r="AV562" s="67"/>
    </row>
    <row r="563" spans="28:48">
      <c r="AB563" s="67"/>
      <c r="AC563" s="67"/>
      <c r="AD563" s="67"/>
      <c r="AE563" s="67"/>
      <c r="AF563" s="67"/>
      <c r="AH563" s="149"/>
      <c r="AO563" s="67"/>
      <c r="AP563" s="67"/>
      <c r="AQ563" s="67"/>
      <c r="AR563" s="67"/>
      <c r="AS563" s="67"/>
      <c r="AT563" s="67"/>
      <c r="AU563" s="67"/>
      <c r="AV563" s="67"/>
    </row>
    <row r="564" spans="28:48">
      <c r="AB564" s="67"/>
      <c r="AC564" s="67"/>
      <c r="AD564" s="67"/>
      <c r="AE564" s="67"/>
      <c r="AF564" s="67"/>
      <c r="AH564" s="149"/>
      <c r="AO564" s="67"/>
      <c r="AP564" s="67"/>
      <c r="AQ564" s="67"/>
      <c r="AR564" s="67"/>
      <c r="AS564" s="67"/>
      <c r="AT564" s="67"/>
      <c r="AU564" s="67"/>
      <c r="AV564" s="67"/>
    </row>
    <row r="565" spans="28:48">
      <c r="AB565" s="67"/>
      <c r="AC565" s="67"/>
      <c r="AD565" s="67"/>
      <c r="AE565" s="67"/>
      <c r="AF565" s="67"/>
      <c r="AH565" s="149"/>
      <c r="AO565" s="67"/>
      <c r="AP565" s="67"/>
      <c r="AQ565" s="67"/>
      <c r="AR565" s="67"/>
      <c r="AS565" s="67"/>
      <c r="AT565" s="67"/>
      <c r="AU565" s="67"/>
      <c r="AV565" s="67"/>
    </row>
    <row r="566" spans="28:48">
      <c r="AB566" s="67"/>
      <c r="AC566" s="67"/>
      <c r="AD566" s="67"/>
      <c r="AE566" s="67"/>
      <c r="AF566" s="67"/>
      <c r="AH566" s="149"/>
      <c r="AO566" s="67"/>
      <c r="AP566" s="67"/>
      <c r="AQ566" s="67"/>
      <c r="AR566" s="67"/>
      <c r="AS566" s="67"/>
      <c r="AT566" s="67"/>
      <c r="AU566" s="67"/>
      <c r="AV566" s="67"/>
    </row>
    <row r="567" spans="28:48">
      <c r="AB567" s="67"/>
      <c r="AC567" s="67"/>
      <c r="AD567" s="67"/>
      <c r="AE567" s="67"/>
      <c r="AF567" s="67"/>
      <c r="AH567" s="149"/>
      <c r="AO567" s="67"/>
      <c r="AP567" s="67"/>
      <c r="AQ567" s="67"/>
      <c r="AR567" s="67"/>
      <c r="AS567" s="67"/>
      <c r="AT567" s="67"/>
      <c r="AU567" s="67"/>
      <c r="AV567" s="67"/>
    </row>
    <row r="568" spans="28:48">
      <c r="AB568" s="67"/>
      <c r="AC568" s="67"/>
      <c r="AD568" s="67"/>
      <c r="AE568" s="67"/>
      <c r="AF568" s="67"/>
      <c r="AH568" s="149"/>
      <c r="AO568" s="67"/>
      <c r="AP568" s="67"/>
      <c r="AQ568" s="67"/>
      <c r="AR568" s="67"/>
      <c r="AS568" s="67"/>
      <c r="AT568" s="67"/>
      <c r="AU568" s="67"/>
      <c r="AV568" s="67"/>
    </row>
    <row r="569" spans="28:48">
      <c r="AB569" s="67"/>
      <c r="AC569" s="67"/>
      <c r="AD569" s="67"/>
      <c r="AE569" s="67"/>
      <c r="AF569" s="67"/>
      <c r="AH569" s="149"/>
      <c r="AO569" s="67"/>
      <c r="AP569" s="67"/>
      <c r="AQ569" s="67"/>
      <c r="AR569" s="67"/>
      <c r="AS569" s="67"/>
      <c r="AT569" s="67"/>
      <c r="AU569" s="67"/>
      <c r="AV569" s="67"/>
    </row>
    <row r="570" spans="28:48">
      <c r="AB570" s="67"/>
      <c r="AC570" s="67"/>
      <c r="AD570" s="67"/>
      <c r="AE570" s="67"/>
      <c r="AF570" s="67"/>
      <c r="AH570" s="149"/>
      <c r="AO570" s="67"/>
      <c r="AP570" s="67"/>
      <c r="AQ570" s="67"/>
      <c r="AR570" s="67"/>
      <c r="AS570" s="67"/>
      <c r="AT570" s="67"/>
      <c r="AU570" s="67"/>
      <c r="AV570" s="67"/>
    </row>
    <row r="571" spans="28:48">
      <c r="AB571" s="67"/>
      <c r="AC571" s="67"/>
      <c r="AD571" s="67"/>
      <c r="AE571" s="67"/>
      <c r="AF571" s="67"/>
      <c r="AH571" s="149"/>
      <c r="AO571" s="67"/>
      <c r="AP571" s="67"/>
      <c r="AQ571" s="67"/>
      <c r="AR571" s="67"/>
      <c r="AS571" s="67"/>
      <c r="AT571" s="67"/>
      <c r="AU571" s="67"/>
      <c r="AV571" s="67"/>
    </row>
    <row r="572" spans="28:48">
      <c r="AB572" s="67"/>
      <c r="AC572" s="67"/>
      <c r="AD572" s="67"/>
      <c r="AE572" s="67"/>
      <c r="AF572" s="67"/>
      <c r="AH572" s="149"/>
      <c r="AO572" s="67"/>
      <c r="AP572" s="67"/>
      <c r="AQ572" s="67"/>
      <c r="AR572" s="67"/>
      <c r="AS572" s="67"/>
      <c r="AT572" s="67"/>
      <c r="AU572" s="67"/>
      <c r="AV572" s="67"/>
    </row>
    <row r="573" spans="28:48">
      <c r="AB573" s="67"/>
      <c r="AC573" s="67"/>
      <c r="AD573" s="67"/>
      <c r="AE573" s="67"/>
      <c r="AF573" s="67"/>
      <c r="AH573" s="149"/>
      <c r="AO573" s="67"/>
      <c r="AP573" s="67"/>
      <c r="AQ573" s="67"/>
      <c r="AR573" s="67"/>
      <c r="AS573" s="67"/>
      <c r="AT573" s="67"/>
      <c r="AU573" s="67"/>
      <c r="AV573" s="67"/>
    </row>
    <row r="574" spans="28:48">
      <c r="AB574" s="67"/>
      <c r="AC574" s="67"/>
      <c r="AD574" s="67"/>
      <c r="AE574" s="67"/>
      <c r="AF574" s="67"/>
      <c r="AH574" s="149"/>
      <c r="AO574" s="67"/>
      <c r="AP574" s="67"/>
      <c r="AQ574" s="67"/>
      <c r="AR574" s="67"/>
      <c r="AS574" s="67"/>
      <c r="AT574" s="67"/>
      <c r="AU574" s="67"/>
      <c r="AV574" s="67"/>
    </row>
    <row r="575" spans="28:48">
      <c r="AB575" s="67"/>
      <c r="AC575" s="67"/>
      <c r="AD575" s="67"/>
      <c r="AE575" s="67"/>
      <c r="AF575" s="67"/>
      <c r="AH575" s="149"/>
      <c r="AO575" s="67"/>
      <c r="AP575" s="67"/>
      <c r="AQ575" s="67"/>
      <c r="AR575" s="67"/>
      <c r="AS575" s="67"/>
      <c r="AT575" s="67"/>
      <c r="AU575" s="67"/>
      <c r="AV575" s="67"/>
    </row>
    <row r="576" spans="28:48">
      <c r="AB576" s="67"/>
      <c r="AC576" s="67"/>
      <c r="AD576" s="67"/>
      <c r="AE576" s="67"/>
      <c r="AF576" s="67"/>
      <c r="AH576" s="149"/>
      <c r="AO576" s="67"/>
      <c r="AP576" s="67"/>
      <c r="AQ576" s="67"/>
      <c r="AR576" s="67"/>
      <c r="AS576" s="67"/>
      <c r="AT576" s="67"/>
      <c r="AU576" s="67"/>
      <c r="AV576" s="67"/>
    </row>
    <row r="577" spans="28:49">
      <c r="AB577" s="67"/>
      <c r="AC577" s="67"/>
      <c r="AD577" s="67"/>
      <c r="AE577" s="67"/>
      <c r="AF577" s="67"/>
      <c r="AH577" s="149"/>
      <c r="AO577" s="67"/>
      <c r="AP577" s="67"/>
      <c r="AQ577" s="67"/>
      <c r="AR577" s="67"/>
      <c r="AS577" s="67"/>
      <c r="AT577" s="67"/>
      <c r="AU577" s="67"/>
      <c r="AV577" s="67"/>
    </row>
    <row r="578" spans="28:49">
      <c r="AB578" s="67"/>
      <c r="AC578" s="67"/>
      <c r="AD578" s="67"/>
      <c r="AE578" s="67"/>
      <c r="AF578" s="67"/>
      <c r="AH578" s="149"/>
      <c r="AO578" s="67"/>
      <c r="AP578" s="67"/>
      <c r="AQ578" s="67"/>
      <c r="AR578" s="67"/>
      <c r="AS578" s="67"/>
      <c r="AT578" s="67"/>
      <c r="AU578" s="67"/>
      <c r="AV578" s="67"/>
    </row>
    <row r="579" spans="28:49">
      <c r="AB579" s="67"/>
      <c r="AC579" s="67"/>
      <c r="AD579" s="67"/>
      <c r="AE579" s="67"/>
      <c r="AF579" s="67"/>
      <c r="AH579" s="149"/>
      <c r="AO579" s="67"/>
      <c r="AP579" s="67"/>
      <c r="AQ579" s="67"/>
      <c r="AR579" s="67"/>
      <c r="AS579" s="67"/>
      <c r="AT579" s="67"/>
      <c r="AU579" s="67"/>
      <c r="AV579" s="67"/>
      <c r="AW579" s="67"/>
    </row>
    <row r="580" spans="28:49">
      <c r="AB580" s="67"/>
      <c r="AC580" s="67"/>
      <c r="AD580" s="67"/>
      <c r="AE580" s="67"/>
      <c r="AF580" s="67"/>
      <c r="AH580" s="149"/>
      <c r="AO580" s="67"/>
      <c r="AP580" s="67"/>
      <c r="AQ580" s="67"/>
      <c r="AR580" s="67"/>
      <c r="AS580" s="67"/>
      <c r="AT580" s="67"/>
      <c r="AU580" s="67"/>
      <c r="AV580" s="67"/>
    </row>
    <row r="581" spans="28:49">
      <c r="AB581" s="67"/>
      <c r="AC581" s="67"/>
      <c r="AD581" s="67"/>
      <c r="AE581" s="67"/>
      <c r="AF581" s="67"/>
      <c r="AH581" s="149"/>
      <c r="AO581" s="67"/>
      <c r="AP581" s="67"/>
      <c r="AQ581" s="67"/>
      <c r="AR581" s="67"/>
      <c r="AS581" s="67"/>
      <c r="AT581" s="67"/>
      <c r="AU581" s="67"/>
      <c r="AV581" s="67"/>
    </row>
    <row r="582" spans="28:49">
      <c r="AB582" s="67"/>
      <c r="AC582" s="67"/>
      <c r="AD582" s="67"/>
      <c r="AE582" s="67"/>
      <c r="AF582" s="67"/>
      <c r="AH582" s="149"/>
      <c r="AO582" s="67"/>
      <c r="AP582" s="67"/>
      <c r="AQ582" s="67"/>
      <c r="AR582" s="67"/>
      <c r="AS582" s="67"/>
      <c r="AT582" s="67"/>
      <c r="AU582" s="67"/>
      <c r="AV582" s="67"/>
    </row>
    <row r="583" spans="28:49">
      <c r="AB583" s="67"/>
      <c r="AC583" s="67"/>
      <c r="AD583" s="67"/>
      <c r="AE583" s="67"/>
      <c r="AF583" s="67"/>
      <c r="AH583" s="149"/>
      <c r="AO583" s="67"/>
      <c r="AP583" s="67"/>
      <c r="AQ583" s="67"/>
      <c r="AR583" s="67"/>
      <c r="AS583" s="67"/>
      <c r="AT583" s="67"/>
      <c r="AU583" s="67"/>
      <c r="AV583" s="67"/>
    </row>
    <row r="584" spans="28:49">
      <c r="AB584" s="67"/>
      <c r="AC584" s="67"/>
      <c r="AD584" s="67"/>
      <c r="AE584" s="67"/>
      <c r="AF584" s="67"/>
      <c r="AH584" s="149"/>
      <c r="AO584" s="67"/>
      <c r="AP584" s="67"/>
      <c r="AQ584" s="67"/>
      <c r="AR584" s="67"/>
      <c r="AS584" s="67"/>
      <c r="AT584" s="67"/>
      <c r="AU584" s="67"/>
      <c r="AV584" s="67"/>
    </row>
    <row r="585" spans="28:49">
      <c r="AB585" s="67"/>
      <c r="AC585" s="67"/>
      <c r="AD585" s="67"/>
      <c r="AE585" s="67"/>
      <c r="AF585" s="67"/>
      <c r="AH585" s="149"/>
      <c r="AO585" s="67"/>
      <c r="AP585" s="67"/>
      <c r="AQ585" s="67"/>
      <c r="AR585" s="67"/>
      <c r="AS585" s="67"/>
      <c r="AT585" s="67"/>
      <c r="AU585" s="67"/>
      <c r="AV585" s="67"/>
    </row>
    <row r="586" spans="28:49">
      <c r="AB586" s="67"/>
      <c r="AC586" s="67"/>
      <c r="AD586" s="67"/>
      <c r="AE586" s="67"/>
      <c r="AF586" s="67"/>
      <c r="AH586" s="149"/>
      <c r="AO586" s="67"/>
      <c r="AP586" s="67"/>
      <c r="AQ586" s="67"/>
      <c r="AR586" s="67"/>
      <c r="AS586" s="67"/>
      <c r="AT586" s="67"/>
      <c r="AU586" s="67"/>
      <c r="AV586" s="67"/>
    </row>
    <row r="587" spans="28:49">
      <c r="AB587" s="67"/>
      <c r="AC587" s="67"/>
      <c r="AD587" s="67"/>
      <c r="AE587" s="67"/>
      <c r="AF587" s="67"/>
      <c r="AH587" s="149"/>
      <c r="AO587" s="67"/>
      <c r="AP587" s="67"/>
      <c r="AQ587" s="67"/>
      <c r="AR587" s="67"/>
      <c r="AS587" s="67"/>
      <c r="AT587" s="67"/>
      <c r="AU587" s="67"/>
      <c r="AV587" s="67"/>
    </row>
    <row r="588" spans="28:49">
      <c r="AB588" s="67"/>
      <c r="AC588" s="67"/>
      <c r="AD588" s="67"/>
      <c r="AE588" s="67"/>
      <c r="AF588" s="67"/>
      <c r="AH588" s="149"/>
      <c r="AO588" s="67"/>
      <c r="AP588" s="67"/>
      <c r="AQ588" s="67"/>
      <c r="AR588" s="67"/>
      <c r="AS588" s="67"/>
      <c r="AT588" s="67"/>
      <c r="AU588" s="67"/>
      <c r="AV588" s="67"/>
    </row>
    <row r="589" spans="28:49">
      <c r="AB589" s="67"/>
      <c r="AC589" s="67"/>
      <c r="AD589" s="67"/>
      <c r="AE589" s="67"/>
      <c r="AF589" s="67"/>
      <c r="AH589" s="149"/>
      <c r="AO589" s="67"/>
      <c r="AP589" s="67"/>
      <c r="AQ589" s="67"/>
      <c r="AR589" s="67"/>
      <c r="AS589" s="67"/>
      <c r="AT589" s="67"/>
      <c r="AU589" s="67"/>
      <c r="AV589" s="67"/>
    </row>
    <row r="590" spans="28:49">
      <c r="AB590" s="67"/>
      <c r="AC590" s="67"/>
      <c r="AD590" s="67"/>
      <c r="AE590" s="67"/>
      <c r="AF590" s="67"/>
      <c r="AH590" s="149"/>
      <c r="AO590" s="67"/>
      <c r="AP590" s="67"/>
      <c r="AQ590" s="67"/>
      <c r="AR590" s="67"/>
      <c r="AS590" s="67"/>
      <c r="AT590" s="67"/>
      <c r="AU590" s="67"/>
      <c r="AV590" s="67"/>
    </row>
    <row r="591" spans="28:49">
      <c r="AB591" s="67"/>
      <c r="AC591" s="67"/>
      <c r="AD591" s="67"/>
      <c r="AE591" s="67"/>
      <c r="AF591" s="67"/>
      <c r="AH591" s="149"/>
      <c r="AO591" s="67"/>
      <c r="AP591" s="67"/>
      <c r="AQ591" s="67"/>
      <c r="AR591" s="67"/>
      <c r="AS591" s="67"/>
      <c r="AT591" s="67"/>
      <c r="AU591" s="67"/>
      <c r="AV591" s="67"/>
      <c r="AW591" s="67"/>
    </row>
    <row r="592" spans="28:49">
      <c r="AB592" s="67"/>
      <c r="AC592" s="67"/>
      <c r="AD592" s="67"/>
      <c r="AE592" s="67"/>
      <c r="AF592" s="67"/>
      <c r="AH592" s="149"/>
      <c r="AO592" s="67"/>
      <c r="AP592" s="67"/>
      <c r="AQ592" s="67"/>
      <c r="AR592" s="67"/>
      <c r="AS592" s="67"/>
      <c r="AT592" s="67"/>
      <c r="AU592" s="67"/>
      <c r="AV592" s="67"/>
      <c r="AW592" s="67"/>
    </row>
    <row r="593" spans="28:65">
      <c r="AB593" s="67"/>
      <c r="AC593" s="67"/>
      <c r="AD593" s="67"/>
      <c r="AE593" s="67"/>
      <c r="AF593" s="67"/>
      <c r="AH593" s="149"/>
      <c r="AO593" s="67"/>
      <c r="AP593" s="67"/>
      <c r="AQ593" s="67"/>
      <c r="AR593" s="67"/>
      <c r="AS593" s="67"/>
      <c r="AT593" s="67"/>
      <c r="AU593" s="67"/>
      <c r="AV593" s="67"/>
      <c r="AW593" s="67"/>
      <c r="AY593" s="67"/>
    </row>
    <row r="594" spans="28:65">
      <c r="AB594" s="67"/>
      <c r="AC594" s="67"/>
      <c r="AD594" s="67"/>
      <c r="AE594" s="67"/>
      <c r="AF594" s="67"/>
      <c r="AH594" s="149"/>
      <c r="AO594" s="67"/>
      <c r="AP594" s="67"/>
      <c r="AQ594" s="67"/>
      <c r="AR594" s="67"/>
      <c r="AS594" s="67"/>
      <c r="AT594" s="67"/>
      <c r="AU594" s="67"/>
      <c r="AV594" s="67"/>
      <c r="AW594" s="67"/>
    </row>
    <row r="595" spans="28:65">
      <c r="AB595" s="67"/>
      <c r="AC595" s="67"/>
      <c r="AD595" s="67"/>
      <c r="AE595" s="67"/>
      <c r="AF595" s="67"/>
      <c r="AH595" s="149"/>
      <c r="AO595" s="67"/>
      <c r="AP595" s="67"/>
      <c r="AQ595" s="67"/>
      <c r="AR595" s="67"/>
      <c r="AS595" s="67"/>
      <c r="AT595" s="67"/>
      <c r="AU595" s="67"/>
      <c r="AV595" s="67"/>
    </row>
    <row r="596" spans="28:65">
      <c r="AB596" s="67"/>
      <c r="AC596" s="67"/>
      <c r="AD596" s="67"/>
      <c r="AE596" s="67"/>
      <c r="AF596" s="67"/>
      <c r="AH596" s="149"/>
      <c r="AO596" s="67"/>
      <c r="AP596" s="67"/>
      <c r="AQ596" s="67"/>
      <c r="AR596" s="67"/>
      <c r="AS596" s="67"/>
      <c r="AT596" s="67"/>
      <c r="AU596" s="67"/>
      <c r="AV596" s="67"/>
    </row>
    <row r="597" spans="28:65">
      <c r="AB597" s="67"/>
      <c r="AC597" s="67"/>
      <c r="AD597" s="67"/>
      <c r="AE597" s="67"/>
      <c r="AF597" s="67"/>
      <c r="AH597" s="149"/>
      <c r="AO597" s="67"/>
      <c r="AP597" s="67"/>
      <c r="AQ597" s="67"/>
      <c r="AR597" s="67"/>
      <c r="AS597" s="67"/>
      <c r="AT597" s="67"/>
      <c r="AU597" s="67"/>
      <c r="AV597" s="67"/>
    </row>
    <row r="598" spans="28:65">
      <c r="AB598" s="67"/>
      <c r="AC598" s="67"/>
      <c r="AD598" s="67"/>
      <c r="AE598" s="67"/>
      <c r="AF598" s="67"/>
      <c r="AH598" s="149"/>
      <c r="AO598" s="67"/>
      <c r="AP598" s="67"/>
      <c r="AQ598" s="67"/>
      <c r="AR598" s="67"/>
      <c r="AS598" s="67"/>
      <c r="AT598" s="67"/>
      <c r="AU598" s="67"/>
      <c r="AV598" s="67"/>
    </row>
    <row r="599" spans="28:65">
      <c r="AB599" s="67"/>
      <c r="AC599" s="67"/>
      <c r="AD599" s="67"/>
      <c r="AE599" s="67"/>
      <c r="AF599" s="67"/>
      <c r="AH599" s="149"/>
      <c r="AO599" s="67"/>
      <c r="AP599" s="67"/>
      <c r="AQ599" s="67"/>
      <c r="AR599" s="67"/>
      <c r="AS599" s="67"/>
      <c r="AT599" s="67"/>
      <c r="AU599" s="67"/>
      <c r="AV599" s="67"/>
    </row>
    <row r="600" spans="28:65">
      <c r="AB600" s="67"/>
      <c r="AC600" s="67"/>
      <c r="AD600" s="67"/>
      <c r="AE600" s="67"/>
      <c r="AF600" s="67"/>
      <c r="AH600" s="149"/>
      <c r="AO600" s="67"/>
      <c r="AP600" s="67"/>
      <c r="AQ600" s="67"/>
      <c r="AR600" s="67"/>
      <c r="AS600" s="67"/>
      <c r="AT600" s="67"/>
      <c r="AU600" s="67"/>
      <c r="AV600" s="67"/>
    </row>
    <row r="601" spans="28:65">
      <c r="AB601" s="67"/>
      <c r="AC601" s="67"/>
      <c r="AD601" s="67"/>
      <c r="AE601" s="67"/>
      <c r="AF601" s="67"/>
      <c r="AH601" s="149"/>
      <c r="AO601" s="67"/>
      <c r="AP601" s="67"/>
      <c r="AQ601" s="67"/>
      <c r="AR601" s="67"/>
      <c r="AS601" s="67"/>
      <c r="AT601" s="67"/>
      <c r="AU601" s="67"/>
      <c r="AV601" s="67"/>
    </row>
    <row r="602" spans="28:65">
      <c r="AB602" s="67"/>
      <c r="AC602" s="67"/>
      <c r="AD602" s="67"/>
      <c r="AE602" s="67"/>
      <c r="AF602" s="67"/>
      <c r="AH602" s="149"/>
      <c r="AO602" s="67"/>
      <c r="AP602" s="67"/>
      <c r="AQ602" s="67"/>
      <c r="AR602" s="67"/>
      <c r="AS602" s="67"/>
      <c r="AT602" s="67"/>
      <c r="AU602" s="67"/>
      <c r="AV602" s="67"/>
    </row>
    <row r="603" spans="28:65">
      <c r="AB603" s="67"/>
      <c r="AC603" s="67"/>
      <c r="AD603" s="67"/>
      <c r="AE603" s="67"/>
      <c r="AF603" s="67"/>
      <c r="AH603" s="149"/>
      <c r="AO603" s="67"/>
      <c r="AP603" s="67"/>
      <c r="AQ603" s="67"/>
      <c r="AR603" s="67"/>
      <c r="AS603" s="67"/>
      <c r="AT603" s="67"/>
      <c r="AU603" s="67"/>
      <c r="AV603" s="67"/>
    </row>
    <row r="604" spans="28:65">
      <c r="AB604" s="67"/>
      <c r="AC604" s="67"/>
      <c r="AD604" s="67"/>
      <c r="AE604" s="67"/>
      <c r="AF604" s="67"/>
      <c r="AH604" s="149"/>
      <c r="AO604" s="67"/>
      <c r="AP604" s="67"/>
      <c r="AQ604" s="67"/>
      <c r="AR604" s="67"/>
      <c r="AS604" s="67"/>
      <c r="AT604" s="67"/>
      <c r="AU604" s="67"/>
      <c r="AV604" s="67"/>
    </row>
    <row r="605" spans="28:65">
      <c r="AB605" s="67"/>
      <c r="AC605" s="67"/>
      <c r="AD605" s="67"/>
      <c r="AE605" s="67"/>
      <c r="AF605" s="67"/>
      <c r="AH605" s="149"/>
      <c r="AO605" s="67"/>
      <c r="AP605" s="67"/>
      <c r="AQ605" s="67"/>
      <c r="AR605" s="67"/>
      <c r="AS605" s="67"/>
      <c r="AT605" s="67"/>
      <c r="AU605" s="67"/>
      <c r="AV605" s="67"/>
      <c r="AW605" s="67"/>
      <c r="AX605" s="67"/>
      <c r="AY605" s="67"/>
      <c r="AZ605" s="67"/>
      <c r="BA605" s="67"/>
      <c r="BB605" s="67"/>
      <c r="BC605" s="67"/>
      <c r="BD605" s="67"/>
      <c r="BE605" s="67"/>
      <c r="BF605" s="67"/>
      <c r="BG605" s="67"/>
      <c r="BH605" s="67"/>
      <c r="BI605" s="67"/>
      <c r="BJ605" s="67"/>
      <c r="BK605" s="67"/>
      <c r="BL605" s="67"/>
      <c r="BM605" s="67"/>
    </row>
    <row r="606" spans="28:65">
      <c r="AB606" s="67"/>
      <c r="AC606" s="67"/>
      <c r="AD606" s="67"/>
      <c r="AE606" s="67"/>
      <c r="AF606" s="67"/>
      <c r="AH606" s="149"/>
      <c r="AO606" s="67"/>
      <c r="AP606" s="67"/>
      <c r="AQ606" s="67"/>
      <c r="AR606" s="67"/>
      <c r="AS606" s="67"/>
      <c r="AT606" s="67"/>
      <c r="AU606" s="67"/>
      <c r="AV606" s="67"/>
    </row>
    <row r="607" spans="28:65">
      <c r="AB607" s="67"/>
      <c r="AC607" s="67"/>
      <c r="AD607" s="67"/>
      <c r="AE607" s="67"/>
      <c r="AF607" s="67"/>
      <c r="AH607" s="149"/>
      <c r="AO607" s="67"/>
      <c r="AP607" s="67"/>
      <c r="AQ607" s="67"/>
      <c r="AR607" s="67"/>
      <c r="AS607" s="67"/>
      <c r="AT607" s="67"/>
      <c r="AU607" s="67"/>
      <c r="AV607" s="67"/>
    </row>
    <row r="608" spans="28:65">
      <c r="AB608" s="67"/>
      <c r="AC608" s="67"/>
      <c r="AD608" s="67"/>
      <c r="AE608" s="67"/>
      <c r="AF608" s="67"/>
      <c r="AH608" s="149"/>
      <c r="AO608" s="67"/>
      <c r="AP608" s="67"/>
      <c r="AQ608" s="67"/>
      <c r="AR608" s="67"/>
      <c r="AS608" s="67"/>
      <c r="AT608" s="67"/>
      <c r="AU608" s="67"/>
      <c r="AV608" s="67"/>
    </row>
    <row r="609" spans="28:65">
      <c r="AB609" s="67"/>
      <c r="AC609" s="67"/>
      <c r="AD609" s="67"/>
      <c r="AE609" s="67"/>
      <c r="AF609" s="67"/>
      <c r="AH609" s="149"/>
      <c r="AO609" s="67"/>
      <c r="AP609" s="67"/>
      <c r="AQ609" s="67"/>
      <c r="AR609" s="67"/>
      <c r="AS609" s="67"/>
      <c r="AT609" s="67"/>
      <c r="AU609" s="67"/>
      <c r="AV609" s="67"/>
    </row>
    <row r="610" spans="28:65">
      <c r="AB610" s="67"/>
      <c r="AC610" s="67"/>
      <c r="AD610" s="67"/>
      <c r="AE610" s="67"/>
      <c r="AF610" s="67"/>
      <c r="AH610" s="149"/>
      <c r="AO610" s="67"/>
      <c r="AP610" s="67"/>
      <c r="AQ610" s="67"/>
      <c r="AR610" s="67"/>
      <c r="AS610" s="67"/>
      <c r="AT610" s="67"/>
      <c r="AU610" s="67"/>
      <c r="AV610" s="67"/>
    </row>
    <row r="611" spans="28:65">
      <c r="AB611" s="67"/>
      <c r="AC611" s="67"/>
      <c r="AD611" s="67"/>
      <c r="AE611" s="67"/>
      <c r="AF611" s="67"/>
      <c r="AH611" s="149"/>
      <c r="AO611" s="67"/>
      <c r="AP611" s="67"/>
      <c r="AQ611" s="67"/>
      <c r="AR611" s="67"/>
      <c r="AS611" s="67"/>
      <c r="AT611" s="67"/>
      <c r="AU611" s="67"/>
      <c r="AV611" s="67"/>
    </row>
    <row r="612" spans="28:65">
      <c r="AB612" s="67"/>
      <c r="AC612" s="67"/>
      <c r="AD612" s="67"/>
      <c r="AE612" s="67"/>
      <c r="AF612" s="67"/>
      <c r="AH612" s="149"/>
      <c r="AO612" s="67"/>
      <c r="AP612" s="67"/>
      <c r="AQ612" s="67"/>
      <c r="AR612" s="67"/>
      <c r="AS612" s="67"/>
      <c r="AT612" s="67"/>
      <c r="AU612" s="67"/>
      <c r="AV612" s="67"/>
    </row>
    <row r="613" spans="28:65">
      <c r="AB613" s="67"/>
      <c r="AC613" s="67"/>
      <c r="AD613" s="67"/>
      <c r="AE613" s="67"/>
      <c r="AF613" s="67"/>
      <c r="AH613" s="149"/>
      <c r="AO613" s="67"/>
      <c r="AP613" s="67"/>
      <c r="AQ613" s="67"/>
      <c r="AR613" s="67"/>
      <c r="AS613" s="67"/>
      <c r="AT613" s="67"/>
      <c r="AU613" s="67"/>
      <c r="AV613" s="67"/>
    </row>
    <row r="614" spans="28:65">
      <c r="AB614" s="67"/>
      <c r="AC614" s="67"/>
      <c r="AD614" s="67"/>
      <c r="AE614" s="67"/>
      <c r="AF614" s="67"/>
      <c r="AH614" s="149"/>
      <c r="AO614" s="67"/>
      <c r="AP614" s="67"/>
      <c r="AQ614" s="67"/>
      <c r="AR614" s="67"/>
      <c r="AS614" s="67"/>
      <c r="AT614" s="67"/>
      <c r="AU614" s="67"/>
      <c r="AV614" s="67"/>
      <c r="AW614" s="67"/>
    </row>
    <row r="615" spans="28:65">
      <c r="AB615" s="67"/>
      <c r="AC615" s="67"/>
      <c r="AD615" s="67"/>
      <c r="AE615" s="67"/>
      <c r="AF615" s="67"/>
      <c r="AH615" s="149"/>
      <c r="AO615" s="67"/>
      <c r="AP615" s="67"/>
      <c r="AQ615" s="67"/>
      <c r="AR615" s="67"/>
      <c r="AS615" s="67"/>
      <c r="AT615" s="67"/>
      <c r="AU615" s="67"/>
      <c r="AV615" s="67"/>
    </row>
    <row r="616" spans="28:65">
      <c r="AB616" s="67"/>
      <c r="AC616" s="67"/>
      <c r="AD616" s="67"/>
      <c r="AE616" s="67"/>
      <c r="AF616" s="67"/>
      <c r="AH616" s="149"/>
      <c r="AO616" s="67"/>
      <c r="AP616" s="67"/>
      <c r="AQ616" s="67"/>
      <c r="AR616" s="67"/>
      <c r="AS616" s="67"/>
      <c r="AT616" s="67"/>
      <c r="AU616" s="67"/>
      <c r="AV616" s="67"/>
    </row>
    <row r="617" spans="28:65">
      <c r="AB617" s="67"/>
      <c r="AC617" s="67"/>
      <c r="AD617" s="67"/>
      <c r="AE617" s="67"/>
      <c r="AF617" s="67"/>
      <c r="AH617" s="149"/>
      <c r="AO617" s="67"/>
      <c r="AP617" s="67"/>
      <c r="AQ617" s="67"/>
      <c r="AR617" s="67"/>
      <c r="AS617" s="67"/>
      <c r="AT617" s="67"/>
      <c r="AU617" s="67"/>
      <c r="AV617" s="67"/>
    </row>
    <row r="618" spans="28:65">
      <c r="AB618" s="67"/>
      <c r="AC618" s="67"/>
      <c r="AD618" s="67"/>
      <c r="AE618" s="67"/>
      <c r="AF618" s="67"/>
      <c r="AH618" s="149"/>
      <c r="AO618" s="67"/>
      <c r="AP618" s="67"/>
      <c r="AQ618" s="67"/>
      <c r="AR618" s="67"/>
      <c r="AS618" s="67"/>
      <c r="AT618" s="67"/>
      <c r="AU618" s="67"/>
      <c r="AV618" s="67"/>
      <c r="AW618" s="67"/>
      <c r="AX618" s="67"/>
      <c r="AY618" s="67"/>
      <c r="AZ618" s="67"/>
      <c r="BA618" s="67"/>
      <c r="BB618" s="67"/>
      <c r="BC618" s="67"/>
      <c r="BD618" s="67"/>
      <c r="BE618" s="67"/>
      <c r="BF618" s="67"/>
      <c r="BG618" s="67"/>
      <c r="BH618" s="67"/>
      <c r="BI618" s="67"/>
      <c r="BJ618" s="67"/>
      <c r="BK618" s="67"/>
      <c r="BL618" s="67"/>
      <c r="BM618" s="67"/>
    </row>
    <row r="619" spans="28:65">
      <c r="AB619" s="67"/>
      <c r="AC619" s="67"/>
      <c r="AD619" s="67"/>
      <c r="AE619" s="67"/>
      <c r="AF619" s="67"/>
      <c r="AH619" s="149"/>
      <c r="AO619" s="67"/>
      <c r="AP619" s="67"/>
      <c r="AQ619" s="67"/>
      <c r="AR619" s="67"/>
      <c r="AS619" s="67"/>
      <c r="AT619" s="67"/>
      <c r="AU619" s="67"/>
      <c r="AV619" s="67"/>
    </row>
    <row r="620" spans="28:65">
      <c r="AB620" s="67"/>
      <c r="AC620" s="67"/>
      <c r="AD620" s="67"/>
      <c r="AE620" s="67"/>
      <c r="AF620" s="67"/>
      <c r="AH620" s="149"/>
      <c r="AO620" s="67"/>
      <c r="AP620" s="67"/>
      <c r="AQ620" s="67"/>
      <c r="AR620" s="67"/>
      <c r="AS620" s="67"/>
      <c r="AT620" s="67"/>
      <c r="AU620" s="67"/>
      <c r="AV620" s="67"/>
    </row>
    <row r="621" spans="28:65">
      <c r="AB621" s="67"/>
      <c r="AC621" s="67"/>
      <c r="AD621" s="67"/>
      <c r="AE621" s="67"/>
      <c r="AF621" s="67"/>
      <c r="AH621" s="149"/>
      <c r="AO621" s="67"/>
      <c r="AP621" s="67"/>
      <c r="AQ621" s="67"/>
      <c r="AR621" s="67"/>
      <c r="AS621" s="67"/>
      <c r="AT621" s="67"/>
      <c r="AU621" s="67"/>
      <c r="AV621" s="67"/>
    </row>
    <row r="622" spans="28:65">
      <c r="AB622" s="67"/>
      <c r="AC622" s="67"/>
      <c r="AD622" s="67"/>
      <c r="AE622" s="67"/>
      <c r="AF622" s="67"/>
      <c r="AH622" s="149"/>
      <c r="AO622" s="67"/>
      <c r="AP622" s="67"/>
      <c r="AQ622" s="67"/>
      <c r="AR622" s="67"/>
      <c r="AS622" s="67"/>
      <c r="AT622" s="67"/>
      <c r="AU622" s="67"/>
      <c r="AV622" s="67"/>
    </row>
    <row r="623" spans="28:65">
      <c r="AB623" s="67"/>
      <c r="AC623" s="67"/>
      <c r="AD623" s="67"/>
      <c r="AE623" s="67"/>
      <c r="AF623" s="67"/>
      <c r="AH623" s="149"/>
      <c r="AO623" s="67"/>
      <c r="AP623" s="67"/>
      <c r="AQ623" s="67"/>
      <c r="AR623" s="67"/>
      <c r="AS623" s="67"/>
      <c r="AT623" s="67"/>
      <c r="AU623" s="67"/>
      <c r="AV623" s="67"/>
    </row>
    <row r="624" spans="28:65">
      <c r="AB624" s="67"/>
      <c r="AC624" s="67"/>
      <c r="AD624" s="67"/>
      <c r="AE624" s="67"/>
      <c r="AF624" s="67"/>
      <c r="AH624" s="149"/>
      <c r="AO624" s="67"/>
      <c r="AP624" s="67"/>
      <c r="AQ624" s="67"/>
      <c r="AR624" s="67"/>
      <c r="AS624" s="67"/>
      <c r="AT624" s="67"/>
      <c r="AU624" s="67"/>
      <c r="AV624" s="67"/>
    </row>
    <row r="625" spans="28:65">
      <c r="AB625" s="67"/>
      <c r="AC625" s="67"/>
      <c r="AD625" s="67"/>
      <c r="AE625" s="67"/>
      <c r="AF625" s="67"/>
      <c r="AH625" s="149"/>
      <c r="AO625" s="67"/>
      <c r="AP625" s="67"/>
      <c r="AQ625" s="67"/>
      <c r="AR625" s="67"/>
      <c r="AS625" s="67"/>
      <c r="AT625" s="67"/>
      <c r="AU625" s="67"/>
      <c r="AV625" s="67"/>
    </row>
    <row r="626" spans="28:65">
      <c r="AB626" s="67"/>
      <c r="AC626" s="67"/>
      <c r="AD626" s="67"/>
      <c r="AE626" s="67"/>
      <c r="AF626" s="67"/>
      <c r="AH626" s="149"/>
      <c r="AO626" s="67"/>
      <c r="AP626" s="67"/>
      <c r="AQ626" s="67"/>
      <c r="AR626" s="67"/>
      <c r="AS626" s="67"/>
      <c r="AT626" s="67"/>
      <c r="AU626" s="67"/>
      <c r="AV626" s="67"/>
      <c r="AW626" s="67"/>
      <c r="AX626" s="67"/>
      <c r="AY626" s="67"/>
      <c r="AZ626" s="67"/>
      <c r="BA626" s="67"/>
      <c r="BB626" s="67"/>
      <c r="BC626" s="67"/>
      <c r="BD626" s="67"/>
      <c r="BE626" s="67"/>
      <c r="BF626" s="67"/>
      <c r="BG626" s="67"/>
      <c r="BH626" s="67"/>
      <c r="BI626" s="67"/>
      <c r="BJ626" s="67"/>
      <c r="BK626" s="67"/>
      <c r="BL626" s="67"/>
      <c r="BM626" s="67"/>
    </row>
    <row r="627" spans="28:65">
      <c r="AB627" s="67"/>
      <c r="AC627" s="67"/>
      <c r="AD627" s="67"/>
      <c r="AE627" s="67"/>
      <c r="AF627" s="67"/>
      <c r="AH627" s="149"/>
      <c r="AO627" s="67"/>
      <c r="AP627" s="67"/>
      <c r="AQ627" s="67"/>
      <c r="AR627" s="67"/>
      <c r="AS627" s="67"/>
      <c r="AT627" s="67"/>
      <c r="AU627" s="67"/>
      <c r="AV627" s="67"/>
    </row>
    <row r="628" spans="28:65">
      <c r="AB628" s="67"/>
      <c r="AC628" s="67"/>
      <c r="AD628" s="67"/>
      <c r="AE628" s="67"/>
      <c r="AF628" s="67"/>
      <c r="AH628" s="149"/>
      <c r="AO628" s="67"/>
      <c r="AP628" s="67"/>
      <c r="AQ628" s="67"/>
      <c r="AR628" s="67"/>
      <c r="AS628" s="67"/>
      <c r="AT628" s="67"/>
      <c r="AU628" s="67"/>
      <c r="AV628" s="67"/>
    </row>
    <row r="629" spans="28:65">
      <c r="AB629" s="67"/>
      <c r="AC629" s="67"/>
      <c r="AD629" s="67"/>
      <c r="AE629" s="67"/>
      <c r="AF629" s="67"/>
      <c r="AH629" s="149"/>
      <c r="AO629" s="67"/>
      <c r="AP629" s="67"/>
      <c r="AQ629" s="67"/>
      <c r="AR629" s="67"/>
      <c r="AS629" s="67"/>
      <c r="AT629" s="67"/>
      <c r="AU629" s="67"/>
      <c r="AV629" s="67"/>
    </row>
    <row r="630" spans="28:65">
      <c r="AB630" s="67"/>
      <c r="AC630" s="67"/>
      <c r="AD630" s="67"/>
      <c r="AE630" s="67"/>
      <c r="AF630" s="67"/>
      <c r="AH630" s="149"/>
      <c r="AO630" s="67"/>
      <c r="AP630" s="67"/>
      <c r="AQ630" s="67"/>
      <c r="AR630" s="67"/>
      <c r="AS630" s="67"/>
      <c r="AT630" s="67"/>
      <c r="AU630" s="67"/>
      <c r="AV630" s="67"/>
    </row>
    <row r="631" spans="28:65">
      <c r="AB631" s="67"/>
      <c r="AC631" s="67"/>
      <c r="AD631" s="67"/>
      <c r="AE631" s="67"/>
      <c r="AF631" s="67"/>
      <c r="AH631" s="149"/>
      <c r="AO631" s="67"/>
      <c r="AP631" s="67"/>
      <c r="AQ631" s="67"/>
      <c r="AR631" s="67"/>
      <c r="AS631" s="67"/>
      <c r="AT631" s="67"/>
      <c r="AU631" s="67"/>
      <c r="AV631" s="67"/>
    </row>
    <row r="632" spans="28:65">
      <c r="AB632" s="67"/>
      <c r="AC632" s="67"/>
      <c r="AD632" s="67"/>
      <c r="AE632" s="67"/>
      <c r="AF632" s="67"/>
      <c r="AH632" s="149"/>
      <c r="AO632" s="67"/>
      <c r="AP632" s="67"/>
      <c r="AQ632" s="67"/>
      <c r="AR632" s="67"/>
      <c r="AS632" s="67"/>
      <c r="AT632" s="67"/>
      <c r="AU632" s="67"/>
      <c r="AV632" s="67"/>
    </row>
    <row r="633" spans="28:65">
      <c r="AB633" s="67"/>
      <c r="AC633" s="67"/>
      <c r="AD633" s="67"/>
      <c r="AE633" s="67"/>
      <c r="AF633" s="67"/>
      <c r="AH633" s="149"/>
      <c r="AO633" s="67"/>
      <c r="AP633" s="67"/>
      <c r="AQ633" s="67"/>
      <c r="AR633" s="67"/>
      <c r="AS633" s="67"/>
      <c r="AT633" s="67"/>
      <c r="AU633" s="67"/>
      <c r="AV633" s="67"/>
    </row>
    <row r="634" spans="28:65">
      <c r="AB634" s="67"/>
      <c r="AC634" s="67"/>
      <c r="AD634" s="67"/>
      <c r="AE634" s="67"/>
      <c r="AF634" s="67"/>
      <c r="AH634" s="149"/>
      <c r="AO634" s="67"/>
      <c r="AP634" s="67"/>
      <c r="AQ634" s="67"/>
      <c r="AR634" s="67"/>
      <c r="AS634" s="67"/>
      <c r="AT634" s="67"/>
      <c r="AU634" s="67"/>
      <c r="AV634" s="67"/>
    </row>
    <row r="635" spans="28:65">
      <c r="AB635" s="67"/>
      <c r="AC635" s="67"/>
      <c r="AD635" s="67"/>
      <c r="AE635" s="67"/>
      <c r="AF635" s="67"/>
      <c r="AH635" s="149"/>
      <c r="AO635" s="67"/>
      <c r="AP635" s="67"/>
      <c r="AQ635" s="67"/>
      <c r="AR635" s="67"/>
      <c r="AS635" s="67"/>
      <c r="AT635" s="67"/>
      <c r="AU635" s="67"/>
      <c r="AV635" s="67"/>
    </row>
    <row r="636" spans="28:65">
      <c r="AB636" s="67"/>
      <c r="AC636" s="67"/>
      <c r="AD636" s="67"/>
      <c r="AE636" s="67"/>
      <c r="AF636" s="67"/>
      <c r="AH636" s="149"/>
      <c r="AO636" s="67"/>
      <c r="AP636" s="67"/>
      <c r="AQ636" s="67"/>
      <c r="AR636" s="67"/>
      <c r="AS636" s="67"/>
      <c r="AT636" s="67"/>
      <c r="AU636" s="67"/>
      <c r="AV636" s="67"/>
    </row>
    <row r="637" spans="28:65">
      <c r="AB637" s="67"/>
      <c r="AC637" s="67"/>
      <c r="AD637" s="67"/>
      <c r="AE637" s="67"/>
      <c r="AF637" s="67"/>
      <c r="AH637" s="149"/>
      <c r="AO637" s="67"/>
      <c r="AP637" s="67"/>
      <c r="AQ637" s="67"/>
      <c r="AR637" s="67"/>
      <c r="AS637" s="67"/>
      <c r="AT637" s="67"/>
      <c r="AU637" s="67"/>
      <c r="AV637" s="67"/>
    </row>
    <row r="638" spans="28:65">
      <c r="AB638" s="67"/>
      <c r="AC638" s="67"/>
      <c r="AD638" s="67"/>
      <c r="AE638" s="67"/>
      <c r="AF638" s="67"/>
      <c r="AH638" s="149"/>
      <c r="AO638" s="67"/>
      <c r="AP638" s="67"/>
      <c r="AQ638" s="67"/>
      <c r="AR638" s="67"/>
      <c r="AS638" s="67"/>
      <c r="AT638" s="67"/>
      <c r="AU638" s="67"/>
      <c r="AV638" s="67"/>
    </row>
    <row r="639" spans="28:65">
      <c r="AB639" s="67"/>
      <c r="AC639" s="67"/>
      <c r="AD639" s="67"/>
      <c r="AE639" s="67"/>
      <c r="AF639" s="67"/>
      <c r="AH639" s="149"/>
      <c r="AO639" s="67"/>
      <c r="AP639" s="67"/>
      <c r="AQ639" s="67"/>
      <c r="AR639" s="67"/>
      <c r="AS639" s="67"/>
      <c r="AT639" s="67"/>
      <c r="AU639" s="67"/>
      <c r="AV639" s="67"/>
    </row>
    <row r="640" spans="28:65">
      <c r="AB640" s="67"/>
      <c r="AC640" s="67"/>
      <c r="AD640" s="67"/>
      <c r="AE640" s="67"/>
      <c r="AF640" s="67"/>
      <c r="AH640" s="149"/>
      <c r="AO640" s="67"/>
      <c r="AP640" s="67"/>
      <c r="AQ640" s="67"/>
      <c r="AR640" s="67"/>
      <c r="AS640" s="67"/>
      <c r="AT640" s="67"/>
      <c r="AU640" s="67"/>
      <c r="AV640" s="67"/>
      <c r="AW640" s="67"/>
    </row>
    <row r="641" spans="28:48">
      <c r="AB641" s="67"/>
      <c r="AC641" s="67"/>
      <c r="AD641" s="67"/>
      <c r="AE641" s="67"/>
      <c r="AF641" s="67"/>
      <c r="AH641" s="149"/>
      <c r="AO641" s="67"/>
      <c r="AP641" s="67"/>
      <c r="AQ641" s="67"/>
      <c r="AR641" s="67"/>
      <c r="AS641" s="67"/>
      <c r="AT641" s="67"/>
      <c r="AU641" s="67"/>
      <c r="AV641" s="67"/>
    </row>
    <row r="642" spans="28:48">
      <c r="AB642" s="67"/>
      <c r="AC642" s="67"/>
      <c r="AD642" s="67"/>
      <c r="AE642" s="67"/>
      <c r="AF642" s="67"/>
      <c r="AH642" s="149"/>
      <c r="AO642" s="67"/>
      <c r="AP642" s="67"/>
      <c r="AQ642" s="67"/>
      <c r="AR642" s="67"/>
      <c r="AS642" s="67"/>
      <c r="AT642" s="67"/>
      <c r="AU642" s="67"/>
      <c r="AV642" s="67"/>
    </row>
    <row r="643" spans="28:48">
      <c r="AB643" s="67"/>
      <c r="AC643" s="67"/>
      <c r="AD643" s="67"/>
      <c r="AE643" s="67"/>
      <c r="AF643" s="67"/>
      <c r="AH643" s="149"/>
      <c r="AO643" s="67"/>
      <c r="AP643" s="67"/>
      <c r="AQ643" s="67"/>
      <c r="AR643" s="67"/>
      <c r="AS643" s="67"/>
      <c r="AT643" s="67"/>
      <c r="AU643" s="67"/>
      <c r="AV643" s="67"/>
    </row>
    <row r="644" spans="28:48">
      <c r="AB644" s="67"/>
      <c r="AC644" s="67"/>
      <c r="AD644" s="67"/>
      <c r="AE644" s="67"/>
      <c r="AF644" s="67"/>
      <c r="AH644" s="149"/>
      <c r="AO644" s="67"/>
      <c r="AP644" s="67"/>
      <c r="AQ644" s="67"/>
      <c r="AR644" s="67"/>
      <c r="AS644" s="67"/>
      <c r="AT644" s="67"/>
      <c r="AU644" s="67"/>
      <c r="AV644" s="67"/>
    </row>
    <row r="645" spans="28:48">
      <c r="AB645" s="67"/>
      <c r="AC645" s="67"/>
      <c r="AD645" s="67"/>
      <c r="AE645" s="67"/>
      <c r="AF645" s="67"/>
      <c r="AH645" s="149"/>
      <c r="AO645" s="67"/>
      <c r="AP645" s="67"/>
      <c r="AQ645" s="67"/>
      <c r="AR645" s="67"/>
      <c r="AS645" s="67"/>
      <c r="AT645" s="67"/>
      <c r="AU645" s="67"/>
      <c r="AV645" s="67"/>
    </row>
    <row r="646" spans="28:48">
      <c r="AB646" s="67"/>
      <c r="AC646" s="67"/>
      <c r="AD646" s="67"/>
      <c r="AE646" s="67"/>
      <c r="AF646" s="67"/>
      <c r="AH646" s="149"/>
      <c r="AO646" s="67"/>
      <c r="AP646" s="67"/>
      <c r="AQ646" s="67"/>
      <c r="AR646" s="67"/>
      <c r="AS646" s="67"/>
      <c r="AT646" s="67"/>
      <c r="AU646" s="67"/>
      <c r="AV646" s="67"/>
    </row>
    <row r="647" spans="28:48">
      <c r="AB647" s="67"/>
      <c r="AC647" s="67"/>
      <c r="AD647" s="67"/>
      <c r="AE647" s="67"/>
      <c r="AF647" s="67"/>
      <c r="AH647" s="149"/>
      <c r="AO647" s="67"/>
      <c r="AP647" s="67"/>
      <c r="AQ647" s="67"/>
      <c r="AR647" s="67"/>
      <c r="AS647" s="67"/>
      <c r="AT647" s="67"/>
      <c r="AU647" s="67"/>
      <c r="AV647" s="67"/>
    </row>
    <row r="648" spans="28:48">
      <c r="AB648" s="67"/>
      <c r="AC648" s="67"/>
      <c r="AD648" s="67"/>
      <c r="AE648" s="67"/>
      <c r="AF648" s="67"/>
      <c r="AH648" s="149"/>
      <c r="AO648" s="67"/>
      <c r="AP648" s="67"/>
      <c r="AQ648" s="67"/>
      <c r="AR648" s="67"/>
      <c r="AS648" s="67"/>
      <c r="AT648" s="67"/>
      <c r="AU648" s="67"/>
      <c r="AV648" s="67"/>
    </row>
    <row r="649" spans="28:48">
      <c r="AB649" s="67"/>
      <c r="AC649" s="67"/>
      <c r="AD649" s="67"/>
      <c r="AE649" s="67"/>
      <c r="AF649" s="67"/>
      <c r="AH649" s="149"/>
      <c r="AO649" s="67"/>
      <c r="AP649" s="67"/>
      <c r="AQ649" s="67"/>
      <c r="AR649" s="67"/>
      <c r="AS649" s="67"/>
      <c r="AT649" s="67"/>
      <c r="AU649" s="67"/>
      <c r="AV649" s="67"/>
    </row>
    <row r="650" spans="28:48">
      <c r="AB650" s="67"/>
      <c r="AC650" s="67"/>
      <c r="AD650" s="67"/>
      <c r="AE650" s="67"/>
      <c r="AF650" s="67"/>
      <c r="AH650" s="149"/>
      <c r="AO650" s="67"/>
      <c r="AP650" s="67"/>
      <c r="AQ650" s="67"/>
      <c r="AR650" s="67"/>
      <c r="AS650" s="67"/>
      <c r="AT650" s="67"/>
      <c r="AU650" s="67"/>
      <c r="AV650" s="67"/>
    </row>
    <row r="651" spans="28:48">
      <c r="AB651" s="67"/>
      <c r="AC651" s="67"/>
      <c r="AD651" s="67"/>
      <c r="AE651" s="67"/>
      <c r="AF651" s="67"/>
      <c r="AH651" s="149"/>
      <c r="AO651" s="67"/>
      <c r="AP651" s="67"/>
      <c r="AQ651" s="67"/>
      <c r="AR651" s="67"/>
      <c r="AS651" s="67"/>
      <c r="AT651" s="67"/>
      <c r="AU651" s="67"/>
      <c r="AV651" s="67"/>
    </row>
    <row r="652" spans="28:48">
      <c r="AB652" s="67"/>
      <c r="AC652" s="67"/>
      <c r="AD652" s="67"/>
      <c r="AE652" s="67"/>
      <c r="AF652" s="67"/>
      <c r="AH652" s="149"/>
      <c r="AO652" s="67"/>
      <c r="AP652" s="67"/>
      <c r="AQ652" s="67"/>
      <c r="AR652" s="67"/>
      <c r="AS652" s="67"/>
      <c r="AT652" s="67"/>
      <c r="AU652" s="67"/>
      <c r="AV652" s="67"/>
    </row>
    <row r="653" spans="28:48">
      <c r="AB653" s="67"/>
      <c r="AC653" s="67"/>
      <c r="AD653" s="67"/>
      <c r="AE653" s="67"/>
      <c r="AF653" s="67"/>
      <c r="AH653" s="149"/>
      <c r="AO653" s="67"/>
      <c r="AP653" s="67"/>
      <c r="AQ653" s="67"/>
      <c r="AR653" s="67"/>
      <c r="AS653" s="67"/>
      <c r="AT653" s="67"/>
      <c r="AU653" s="67"/>
      <c r="AV653" s="67"/>
    </row>
    <row r="654" spans="28:48">
      <c r="AB654" s="67"/>
      <c r="AC654" s="67"/>
      <c r="AD654" s="67"/>
      <c r="AE654" s="67"/>
      <c r="AF654" s="67"/>
      <c r="AH654" s="149"/>
      <c r="AO654" s="67"/>
      <c r="AP654" s="67"/>
      <c r="AQ654" s="67"/>
      <c r="AR654" s="67"/>
      <c r="AS654" s="67"/>
      <c r="AT654" s="67"/>
      <c r="AU654" s="67"/>
      <c r="AV654" s="67"/>
    </row>
    <row r="655" spans="28:48">
      <c r="AB655" s="67"/>
      <c r="AC655" s="67"/>
      <c r="AD655" s="67"/>
      <c r="AE655" s="67"/>
      <c r="AF655" s="67"/>
      <c r="AH655" s="149"/>
      <c r="AO655" s="67"/>
      <c r="AP655" s="67"/>
      <c r="AQ655" s="67"/>
      <c r="AR655" s="67"/>
      <c r="AS655" s="67"/>
      <c r="AT655" s="67"/>
      <c r="AU655" s="67"/>
      <c r="AV655" s="67"/>
    </row>
    <row r="656" spans="28:48">
      <c r="AB656" s="67"/>
      <c r="AC656" s="67"/>
      <c r="AD656" s="67"/>
      <c r="AE656" s="67"/>
      <c r="AF656" s="67"/>
      <c r="AH656" s="149"/>
      <c r="AO656" s="67"/>
      <c r="AP656" s="67"/>
      <c r="AQ656" s="67"/>
      <c r="AR656" s="67"/>
      <c r="AS656" s="67"/>
      <c r="AT656" s="67"/>
      <c r="AU656" s="67"/>
      <c r="AV656" s="67"/>
    </row>
    <row r="657" spans="28:65">
      <c r="AB657" s="67"/>
      <c r="AC657" s="67"/>
      <c r="AD657" s="67"/>
      <c r="AE657" s="67"/>
      <c r="AF657" s="67"/>
      <c r="AH657" s="149"/>
      <c r="AO657" s="67"/>
      <c r="AP657" s="67"/>
      <c r="AQ657" s="67"/>
      <c r="AR657" s="67"/>
      <c r="AS657" s="67"/>
      <c r="AT657" s="67"/>
      <c r="AU657" s="67"/>
      <c r="AV657" s="67"/>
    </row>
    <row r="658" spans="28:65">
      <c r="AB658" s="67"/>
      <c r="AC658" s="67"/>
      <c r="AD658" s="67"/>
      <c r="AE658" s="67"/>
      <c r="AF658" s="67"/>
      <c r="AH658" s="149"/>
      <c r="AO658" s="67"/>
      <c r="AP658" s="67"/>
      <c r="AQ658" s="67"/>
      <c r="AR658" s="67"/>
      <c r="AS658" s="67"/>
      <c r="AT658" s="67"/>
      <c r="AU658" s="67"/>
      <c r="AV658" s="67"/>
    </row>
    <row r="659" spans="28:65">
      <c r="AB659" s="67"/>
      <c r="AC659" s="67"/>
      <c r="AD659" s="67"/>
      <c r="AE659" s="67"/>
      <c r="AF659" s="67"/>
      <c r="AH659" s="149"/>
      <c r="AO659" s="67"/>
      <c r="AP659" s="67"/>
      <c r="AQ659" s="67"/>
      <c r="AR659" s="67"/>
      <c r="AS659" s="67"/>
      <c r="AT659" s="67"/>
      <c r="AU659" s="67"/>
      <c r="AV659" s="67"/>
      <c r="AW659" s="67"/>
      <c r="AX659" s="67"/>
      <c r="AY659" s="67"/>
      <c r="AZ659" s="67"/>
      <c r="BA659" s="67"/>
      <c r="BB659" s="67"/>
      <c r="BC659" s="67"/>
      <c r="BD659" s="67"/>
      <c r="BE659" s="67"/>
      <c r="BF659" s="67"/>
      <c r="BG659" s="67"/>
      <c r="BH659" s="67"/>
      <c r="BI659" s="67"/>
      <c r="BJ659" s="67"/>
      <c r="BK659" s="67"/>
      <c r="BL659" s="67"/>
      <c r="BM659" s="67"/>
    </row>
    <row r="660" spans="28:65">
      <c r="AB660" s="67"/>
      <c r="AC660" s="67"/>
      <c r="AD660" s="67"/>
      <c r="AE660" s="67"/>
      <c r="AF660" s="67"/>
      <c r="AH660" s="149"/>
      <c r="AO660" s="67"/>
      <c r="AP660" s="67"/>
      <c r="AQ660" s="67"/>
      <c r="AR660" s="67"/>
      <c r="AS660" s="67"/>
      <c r="AT660" s="67"/>
      <c r="AU660" s="67"/>
      <c r="AV660" s="67"/>
    </row>
    <row r="661" spans="28:65">
      <c r="AB661" s="67"/>
      <c r="AC661" s="67"/>
      <c r="AD661" s="67"/>
      <c r="AE661" s="67"/>
      <c r="AF661" s="67"/>
      <c r="AH661" s="149"/>
      <c r="AO661" s="67"/>
      <c r="AP661" s="67"/>
      <c r="AQ661" s="67"/>
      <c r="AR661" s="67"/>
      <c r="AS661" s="67"/>
      <c r="AT661" s="67"/>
      <c r="AU661" s="67"/>
      <c r="AV661" s="67"/>
    </row>
    <row r="662" spans="28:65">
      <c r="AB662" s="67"/>
      <c r="AC662" s="67"/>
      <c r="AD662" s="67"/>
      <c r="AE662" s="67"/>
      <c r="AF662" s="67"/>
      <c r="AH662" s="149"/>
      <c r="AO662" s="67"/>
      <c r="AP662" s="67"/>
      <c r="AQ662" s="67"/>
      <c r="AR662" s="67"/>
      <c r="AS662" s="67"/>
      <c r="AT662" s="67"/>
      <c r="AU662" s="67"/>
      <c r="AV662" s="67"/>
    </row>
    <row r="663" spans="28:65">
      <c r="AB663" s="67"/>
      <c r="AC663" s="67"/>
      <c r="AD663" s="67"/>
      <c r="AE663" s="67"/>
      <c r="AF663" s="67"/>
      <c r="AH663" s="149"/>
      <c r="AO663" s="67"/>
      <c r="AP663" s="67"/>
      <c r="AQ663" s="67"/>
      <c r="AR663" s="67"/>
      <c r="AS663" s="67"/>
      <c r="AT663" s="67"/>
      <c r="AU663" s="67"/>
      <c r="AV663" s="67"/>
    </row>
    <row r="664" spans="28:65">
      <c r="AB664" s="67"/>
      <c r="AC664" s="67"/>
      <c r="AD664" s="67"/>
      <c r="AE664" s="67"/>
      <c r="AF664" s="67"/>
      <c r="AH664" s="149"/>
      <c r="AO664" s="67"/>
      <c r="AP664" s="67"/>
      <c r="AQ664" s="67"/>
      <c r="AR664" s="67"/>
      <c r="AS664" s="67"/>
      <c r="AT664" s="67"/>
      <c r="AU664" s="67"/>
      <c r="AV664" s="67"/>
      <c r="AW664" s="67"/>
      <c r="AX664" s="67"/>
      <c r="AY664" s="67"/>
      <c r="AZ664" s="67"/>
      <c r="BA664" s="67"/>
      <c r="BB664" s="67"/>
      <c r="BC664" s="67"/>
      <c r="BD664" s="67"/>
      <c r="BE664" s="67"/>
      <c r="BF664" s="67"/>
      <c r="BG664" s="67"/>
      <c r="BH664" s="67"/>
      <c r="BI664" s="67"/>
      <c r="BJ664" s="67"/>
      <c r="BK664" s="67"/>
      <c r="BL664" s="67"/>
      <c r="BM664" s="67"/>
    </row>
    <row r="665" spans="28:65">
      <c r="AB665" s="67"/>
      <c r="AC665" s="67"/>
      <c r="AD665" s="67"/>
      <c r="AE665" s="67"/>
      <c r="AF665" s="67"/>
      <c r="AH665" s="149"/>
      <c r="AO665" s="67"/>
      <c r="AP665" s="67"/>
      <c r="AQ665" s="67"/>
      <c r="AR665" s="67"/>
      <c r="AS665" s="67"/>
      <c r="AT665" s="67"/>
      <c r="AU665" s="67"/>
      <c r="AV665" s="67"/>
    </row>
    <row r="666" spans="28:65">
      <c r="AB666" s="67"/>
      <c r="AC666" s="67"/>
      <c r="AD666" s="67"/>
      <c r="AE666" s="67"/>
      <c r="AF666" s="67"/>
      <c r="AH666" s="149"/>
      <c r="AO666" s="67"/>
      <c r="AP666" s="67"/>
      <c r="AQ666" s="67"/>
      <c r="AR666" s="67"/>
      <c r="AS666" s="67"/>
      <c r="AT666" s="67"/>
      <c r="AU666" s="67"/>
      <c r="AV666" s="67"/>
    </row>
    <row r="667" spans="28:65">
      <c r="AB667" s="67"/>
      <c r="AC667" s="67"/>
      <c r="AD667" s="67"/>
      <c r="AE667" s="67"/>
      <c r="AF667" s="67"/>
      <c r="AH667" s="149"/>
      <c r="AO667" s="67"/>
      <c r="AP667" s="67"/>
      <c r="AQ667" s="67"/>
      <c r="AR667" s="67"/>
      <c r="AS667" s="67"/>
      <c r="AT667" s="67"/>
      <c r="AU667" s="67"/>
      <c r="AV667" s="67"/>
    </row>
    <row r="668" spans="28:65">
      <c r="AB668" s="67"/>
      <c r="AC668" s="67"/>
      <c r="AD668" s="67"/>
      <c r="AE668" s="67"/>
      <c r="AF668" s="67"/>
      <c r="AH668" s="149"/>
      <c r="AO668" s="67"/>
      <c r="AP668" s="67"/>
      <c r="AQ668" s="67"/>
      <c r="AR668" s="67"/>
      <c r="AS668" s="67"/>
      <c r="AT668" s="67"/>
      <c r="AU668" s="67"/>
      <c r="AV668" s="67"/>
    </row>
    <row r="669" spans="28:65">
      <c r="AB669" s="67"/>
      <c r="AC669" s="67"/>
      <c r="AD669" s="67"/>
      <c r="AE669" s="67"/>
      <c r="AF669" s="67"/>
      <c r="AH669" s="149"/>
      <c r="AO669" s="67"/>
      <c r="AP669" s="67"/>
      <c r="AQ669" s="67"/>
      <c r="AR669" s="67"/>
      <c r="AS669" s="67"/>
      <c r="AT669" s="67"/>
      <c r="AU669" s="67"/>
      <c r="AV669" s="67"/>
      <c r="AW669" s="67"/>
      <c r="AY669" s="67"/>
    </row>
    <row r="670" spans="28:65">
      <c r="AB670" s="67"/>
      <c r="AC670" s="67"/>
      <c r="AD670" s="67"/>
      <c r="AE670" s="67"/>
      <c r="AF670" s="67"/>
      <c r="AH670" s="149"/>
      <c r="AO670" s="67"/>
      <c r="AP670" s="67"/>
      <c r="AQ670" s="67"/>
      <c r="AR670" s="67"/>
      <c r="AS670" s="67"/>
      <c r="AT670" s="67"/>
      <c r="AU670" s="67"/>
      <c r="AV670" s="67"/>
    </row>
    <row r="671" spans="28:65">
      <c r="AB671" s="67"/>
      <c r="AC671" s="67"/>
      <c r="AD671" s="67"/>
      <c r="AE671" s="67"/>
      <c r="AF671" s="67"/>
      <c r="AH671" s="149"/>
      <c r="AO671" s="67"/>
      <c r="AP671" s="67"/>
      <c r="AQ671" s="67"/>
      <c r="AR671" s="67"/>
      <c r="AS671" s="67"/>
      <c r="AT671" s="67"/>
      <c r="AU671" s="67"/>
      <c r="AV671" s="67"/>
    </row>
    <row r="672" spans="28:65">
      <c r="AB672" s="67"/>
      <c r="AC672" s="67"/>
      <c r="AD672" s="67"/>
      <c r="AE672" s="67"/>
      <c r="AF672" s="67"/>
      <c r="AH672" s="149"/>
      <c r="AO672" s="67"/>
      <c r="AP672" s="67"/>
      <c r="AQ672" s="67"/>
      <c r="AR672" s="67"/>
      <c r="AS672" s="67"/>
      <c r="AT672" s="67"/>
      <c r="AU672" s="67"/>
      <c r="AV672" s="67"/>
    </row>
    <row r="673" spans="28:48">
      <c r="AB673" s="67"/>
      <c r="AC673" s="67"/>
      <c r="AD673" s="67"/>
      <c r="AE673" s="67"/>
      <c r="AF673" s="67"/>
      <c r="AH673" s="149"/>
      <c r="AO673" s="67"/>
      <c r="AP673" s="67"/>
      <c r="AQ673" s="67"/>
      <c r="AR673" s="67"/>
      <c r="AS673" s="67"/>
      <c r="AT673" s="67"/>
      <c r="AU673" s="67"/>
      <c r="AV673" s="67"/>
    </row>
    <row r="674" spans="28:48">
      <c r="AB674" s="67"/>
      <c r="AC674" s="67"/>
      <c r="AD674" s="67"/>
      <c r="AE674" s="67"/>
      <c r="AF674" s="67"/>
      <c r="AH674" s="149"/>
      <c r="AO674" s="67"/>
      <c r="AP674" s="67"/>
      <c r="AQ674" s="67"/>
      <c r="AR674" s="67"/>
      <c r="AS674" s="67"/>
      <c r="AT674" s="67"/>
      <c r="AU674" s="67"/>
      <c r="AV674" s="67"/>
    </row>
    <row r="675" spans="28:48">
      <c r="AB675" s="67"/>
      <c r="AC675" s="67"/>
      <c r="AD675" s="67"/>
      <c r="AE675" s="67"/>
      <c r="AF675" s="67"/>
      <c r="AH675" s="149"/>
      <c r="AO675" s="67"/>
      <c r="AP675" s="67"/>
      <c r="AQ675" s="67"/>
      <c r="AR675" s="67"/>
      <c r="AS675" s="67"/>
      <c r="AT675" s="67"/>
      <c r="AU675" s="67"/>
      <c r="AV675" s="67"/>
    </row>
    <row r="676" spans="28:48">
      <c r="AB676" s="67"/>
      <c r="AC676" s="67"/>
      <c r="AD676" s="67"/>
      <c r="AE676" s="67"/>
      <c r="AF676" s="67"/>
      <c r="AH676" s="149"/>
      <c r="AO676" s="67"/>
      <c r="AP676" s="67"/>
      <c r="AQ676" s="67"/>
      <c r="AR676" s="67"/>
      <c r="AS676" s="67"/>
      <c r="AT676" s="67"/>
      <c r="AU676" s="67"/>
      <c r="AV676" s="67"/>
    </row>
    <row r="677" spans="28:48">
      <c r="AB677" s="67"/>
      <c r="AC677" s="67"/>
      <c r="AD677" s="67"/>
      <c r="AE677" s="67"/>
      <c r="AF677" s="67"/>
      <c r="AH677" s="149"/>
      <c r="AO677" s="67"/>
      <c r="AP677" s="67"/>
      <c r="AQ677" s="67"/>
      <c r="AR677" s="67"/>
      <c r="AS677" s="67"/>
      <c r="AT677" s="67"/>
      <c r="AU677" s="67"/>
      <c r="AV677" s="67"/>
    </row>
    <row r="678" spans="28:48">
      <c r="AB678" s="67"/>
      <c r="AC678" s="67"/>
      <c r="AD678" s="67"/>
      <c r="AE678" s="67"/>
      <c r="AF678" s="67"/>
      <c r="AH678" s="149"/>
      <c r="AO678" s="67"/>
      <c r="AP678" s="67"/>
      <c r="AQ678" s="67"/>
      <c r="AR678" s="67"/>
      <c r="AS678" s="67"/>
      <c r="AT678" s="67"/>
      <c r="AU678" s="67"/>
      <c r="AV678" s="67"/>
    </row>
    <row r="679" spans="28:48">
      <c r="AB679" s="67"/>
      <c r="AC679" s="67"/>
      <c r="AD679" s="67"/>
      <c r="AE679" s="67"/>
      <c r="AF679" s="67"/>
      <c r="AH679" s="149"/>
      <c r="AO679" s="67"/>
      <c r="AP679" s="67"/>
      <c r="AQ679" s="67"/>
      <c r="AR679" s="67"/>
      <c r="AS679" s="67"/>
      <c r="AT679" s="67"/>
      <c r="AU679" s="67"/>
      <c r="AV679" s="67"/>
    </row>
    <row r="680" spans="28:48">
      <c r="AB680" s="67"/>
      <c r="AC680" s="67"/>
      <c r="AD680" s="67"/>
      <c r="AE680" s="67"/>
      <c r="AF680" s="67"/>
      <c r="AH680" s="149"/>
      <c r="AO680" s="67"/>
      <c r="AP680" s="67"/>
      <c r="AQ680" s="67"/>
      <c r="AR680" s="67"/>
      <c r="AS680" s="67"/>
      <c r="AT680" s="67"/>
      <c r="AU680" s="67"/>
      <c r="AV680" s="67"/>
    </row>
    <row r="681" spans="28:48">
      <c r="AB681" s="67"/>
      <c r="AC681" s="67"/>
      <c r="AD681" s="67"/>
      <c r="AE681" s="67"/>
      <c r="AF681" s="67"/>
      <c r="AH681" s="149"/>
      <c r="AO681" s="67"/>
      <c r="AP681" s="67"/>
      <c r="AQ681" s="67"/>
      <c r="AR681" s="67"/>
      <c r="AS681" s="67"/>
      <c r="AT681" s="67"/>
      <c r="AU681" s="67"/>
      <c r="AV681" s="67"/>
    </row>
    <row r="682" spans="28:48">
      <c r="AB682" s="67"/>
      <c r="AC682" s="67"/>
      <c r="AD682" s="67"/>
      <c r="AE682" s="67"/>
      <c r="AF682" s="67"/>
      <c r="AH682" s="149"/>
      <c r="AO682" s="67"/>
      <c r="AP682" s="67"/>
      <c r="AQ682" s="67"/>
      <c r="AR682" s="67"/>
      <c r="AS682" s="67"/>
      <c r="AT682" s="67"/>
      <c r="AU682" s="67"/>
      <c r="AV682" s="67"/>
    </row>
    <row r="683" spans="28:48">
      <c r="AB683" s="67"/>
      <c r="AC683" s="67"/>
      <c r="AD683" s="67"/>
      <c r="AE683" s="67"/>
      <c r="AF683" s="67"/>
      <c r="AH683" s="149"/>
      <c r="AO683" s="67"/>
      <c r="AP683" s="67"/>
      <c r="AQ683" s="67"/>
      <c r="AR683" s="67"/>
      <c r="AS683" s="67"/>
      <c r="AT683" s="67"/>
      <c r="AU683" s="67"/>
      <c r="AV683" s="67"/>
    </row>
    <row r="684" spans="28:48">
      <c r="AB684" s="67"/>
      <c r="AC684" s="67"/>
      <c r="AD684" s="67"/>
      <c r="AE684" s="67"/>
      <c r="AF684" s="67"/>
      <c r="AH684" s="149"/>
      <c r="AO684" s="67"/>
      <c r="AP684" s="67"/>
      <c r="AQ684" s="67"/>
      <c r="AR684" s="67"/>
      <c r="AS684" s="67"/>
      <c r="AT684" s="67"/>
      <c r="AU684" s="67"/>
      <c r="AV684" s="67"/>
    </row>
    <row r="685" spans="28:48">
      <c r="AB685" s="67"/>
      <c r="AC685" s="67"/>
      <c r="AD685" s="67"/>
      <c r="AE685" s="67"/>
      <c r="AF685" s="67"/>
      <c r="AH685" s="149"/>
      <c r="AO685" s="67"/>
      <c r="AP685" s="67"/>
      <c r="AQ685" s="67"/>
      <c r="AR685" s="67"/>
      <c r="AS685" s="67"/>
      <c r="AT685" s="67"/>
      <c r="AU685" s="67"/>
      <c r="AV685" s="67"/>
    </row>
    <row r="686" spans="28:48">
      <c r="AB686" s="67"/>
      <c r="AC686" s="67"/>
      <c r="AD686" s="67"/>
      <c r="AE686" s="67"/>
      <c r="AF686" s="67"/>
      <c r="AH686" s="149"/>
      <c r="AO686" s="67"/>
      <c r="AP686" s="67"/>
      <c r="AQ686" s="67"/>
      <c r="AR686" s="67"/>
      <c r="AS686" s="67"/>
      <c r="AT686" s="67"/>
      <c r="AU686" s="67"/>
      <c r="AV686" s="67"/>
    </row>
    <row r="687" spans="28:48">
      <c r="AB687" s="67"/>
      <c r="AC687" s="67"/>
      <c r="AD687" s="67"/>
      <c r="AE687" s="67"/>
      <c r="AF687" s="67"/>
      <c r="AH687" s="149"/>
      <c r="AO687" s="67"/>
      <c r="AP687" s="67"/>
      <c r="AQ687" s="67"/>
      <c r="AR687" s="67"/>
      <c r="AS687" s="67"/>
      <c r="AT687" s="67"/>
      <c r="AU687" s="67"/>
      <c r="AV687" s="67"/>
    </row>
    <row r="688" spans="28:48">
      <c r="AB688" s="67"/>
      <c r="AC688" s="67"/>
      <c r="AD688" s="67"/>
      <c r="AE688" s="67"/>
      <c r="AF688" s="67"/>
      <c r="AH688" s="149"/>
      <c r="AO688" s="67"/>
      <c r="AP688" s="67"/>
      <c r="AQ688" s="67"/>
      <c r="AR688" s="67"/>
      <c r="AS688" s="67"/>
      <c r="AT688" s="67"/>
      <c r="AU688" s="67"/>
      <c r="AV688" s="67"/>
    </row>
    <row r="689" spans="28:65">
      <c r="AB689" s="67"/>
      <c r="AC689" s="67"/>
      <c r="AD689" s="67"/>
      <c r="AE689" s="67"/>
      <c r="AF689" s="67"/>
      <c r="AH689" s="149"/>
      <c r="AO689" s="67"/>
      <c r="AP689" s="67"/>
      <c r="AQ689" s="67"/>
      <c r="AR689" s="67"/>
      <c r="AS689" s="67"/>
      <c r="AT689" s="67"/>
      <c r="AU689" s="67"/>
      <c r="AV689" s="67"/>
    </row>
    <row r="690" spans="28:65">
      <c r="AB690" s="67"/>
      <c r="AC690" s="67"/>
      <c r="AD690" s="67"/>
      <c r="AE690" s="67"/>
      <c r="AF690" s="67"/>
      <c r="AH690" s="149"/>
      <c r="AO690" s="67"/>
      <c r="AP690" s="67"/>
      <c r="AQ690" s="67"/>
      <c r="AR690" s="67"/>
      <c r="AS690" s="67"/>
      <c r="AT690" s="67"/>
      <c r="AU690" s="67"/>
      <c r="AV690" s="67"/>
    </row>
    <row r="691" spans="28:65">
      <c r="AB691" s="67"/>
      <c r="AC691" s="67"/>
      <c r="AD691" s="67"/>
      <c r="AE691" s="67"/>
      <c r="AF691" s="67"/>
      <c r="AH691" s="149"/>
      <c r="AO691" s="67"/>
      <c r="AP691" s="67"/>
      <c r="AQ691" s="67"/>
      <c r="AR691" s="67"/>
      <c r="AS691" s="67"/>
      <c r="AT691" s="67"/>
      <c r="AU691" s="67"/>
      <c r="AV691" s="67"/>
      <c r="AW691" s="67"/>
      <c r="AX691" s="67"/>
      <c r="AY691" s="67"/>
      <c r="AZ691" s="67"/>
      <c r="BA691" s="67"/>
      <c r="BB691" s="67"/>
      <c r="BC691" s="67"/>
      <c r="BD691" s="67"/>
      <c r="BE691" s="67"/>
      <c r="BF691" s="67"/>
      <c r="BG691" s="67"/>
      <c r="BH691" s="67"/>
      <c r="BI691" s="67"/>
      <c r="BJ691" s="67"/>
      <c r="BK691" s="67"/>
      <c r="BL691" s="67"/>
      <c r="BM691" s="67"/>
    </row>
    <row r="692" spans="28:65">
      <c r="AB692" s="67"/>
      <c r="AC692" s="67"/>
      <c r="AD692" s="67"/>
      <c r="AE692" s="67"/>
      <c r="AF692" s="67"/>
      <c r="AH692" s="149"/>
      <c r="AO692" s="67"/>
      <c r="AP692" s="67"/>
      <c r="AQ692" s="67"/>
      <c r="AR692" s="67"/>
      <c r="AS692" s="67"/>
      <c r="AT692" s="67"/>
      <c r="AU692" s="67"/>
      <c r="AV692" s="67"/>
    </row>
    <row r="693" spans="28:65">
      <c r="AB693" s="67"/>
      <c r="AC693" s="67"/>
      <c r="AD693" s="67"/>
      <c r="AE693" s="67"/>
      <c r="AF693" s="67"/>
      <c r="AH693" s="149"/>
      <c r="AO693" s="67"/>
      <c r="AP693" s="67"/>
      <c r="AQ693" s="67"/>
      <c r="AR693" s="67"/>
      <c r="AS693" s="67"/>
      <c r="AT693" s="67"/>
      <c r="AU693" s="67"/>
      <c r="AV693" s="67"/>
    </row>
    <row r="694" spans="28:65">
      <c r="AB694" s="67"/>
      <c r="AC694" s="67"/>
      <c r="AD694" s="67"/>
      <c r="AE694" s="67"/>
      <c r="AF694" s="67"/>
      <c r="AH694" s="149"/>
      <c r="AO694" s="67"/>
      <c r="AP694" s="67"/>
      <c r="AQ694" s="67"/>
      <c r="AR694" s="67"/>
      <c r="AS694" s="67"/>
      <c r="AT694" s="67"/>
      <c r="AU694" s="67"/>
      <c r="AV694" s="67"/>
    </row>
    <row r="695" spans="28:65">
      <c r="AB695" s="67"/>
      <c r="AC695" s="67"/>
      <c r="AD695" s="67"/>
      <c r="AE695" s="67"/>
      <c r="AF695" s="67"/>
      <c r="AH695" s="149"/>
      <c r="AO695" s="67"/>
      <c r="AP695" s="67"/>
      <c r="AQ695" s="67"/>
      <c r="AR695" s="67"/>
      <c r="AS695" s="67"/>
      <c r="AT695" s="67"/>
      <c r="AU695" s="67"/>
      <c r="AV695" s="67"/>
    </row>
    <row r="696" spans="28:65">
      <c r="AB696" s="67"/>
      <c r="AC696" s="67"/>
      <c r="AD696" s="67"/>
      <c r="AE696" s="67"/>
      <c r="AF696" s="67"/>
      <c r="AH696" s="149"/>
      <c r="AO696" s="67"/>
      <c r="AP696" s="67"/>
      <c r="AQ696" s="67"/>
      <c r="AR696" s="67"/>
      <c r="AS696" s="67"/>
      <c r="AT696" s="67"/>
      <c r="AU696" s="67"/>
      <c r="AV696" s="67"/>
    </row>
    <row r="697" spans="28:65">
      <c r="AB697" s="67"/>
      <c r="AC697" s="67"/>
      <c r="AD697" s="67"/>
      <c r="AE697" s="67"/>
      <c r="AF697" s="67"/>
      <c r="AH697" s="149"/>
      <c r="AO697" s="67"/>
      <c r="AP697" s="67"/>
      <c r="AQ697" s="67"/>
      <c r="AR697" s="67"/>
      <c r="AS697" s="67"/>
      <c r="AT697" s="67"/>
      <c r="AU697" s="67"/>
      <c r="AV697" s="67"/>
    </row>
    <row r="698" spans="28:65">
      <c r="AB698" s="67"/>
      <c r="AC698" s="67"/>
      <c r="AD698" s="67"/>
      <c r="AE698" s="67"/>
      <c r="AF698" s="67"/>
      <c r="AH698" s="149"/>
      <c r="AO698" s="67"/>
      <c r="AP698" s="67"/>
      <c r="AQ698" s="67"/>
      <c r="AR698" s="67"/>
      <c r="AS698" s="67"/>
      <c r="AT698" s="67"/>
      <c r="AU698" s="67"/>
      <c r="AV698" s="67"/>
    </row>
    <row r="699" spans="28:65">
      <c r="AB699" s="67"/>
      <c r="AC699" s="67"/>
      <c r="AD699" s="67"/>
      <c r="AE699" s="67"/>
      <c r="AF699" s="67"/>
      <c r="AH699" s="149"/>
      <c r="AO699" s="67"/>
      <c r="AP699" s="67"/>
      <c r="AQ699" s="67"/>
      <c r="AR699" s="67"/>
      <c r="AS699" s="67"/>
      <c r="AT699" s="67"/>
      <c r="AU699" s="67"/>
      <c r="AV699" s="67"/>
    </row>
    <row r="700" spans="28:65">
      <c r="AB700" s="67"/>
      <c r="AC700" s="67"/>
      <c r="AD700" s="67"/>
      <c r="AE700" s="67"/>
      <c r="AF700" s="67"/>
      <c r="AH700" s="149"/>
      <c r="AO700" s="67"/>
      <c r="AP700" s="67"/>
      <c r="AQ700" s="67"/>
      <c r="AR700" s="67"/>
      <c r="AS700" s="67"/>
      <c r="AT700" s="67"/>
      <c r="AU700" s="67"/>
      <c r="AV700" s="67"/>
    </row>
    <row r="701" spans="28:65">
      <c r="AB701" s="67"/>
      <c r="AC701" s="67"/>
      <c r="AD701" s="67"/>
      <c r="AE701" s="67"/>
      <c r="AF701" s="67"/>
      <c r="AH701" s="149"/>
      <c r="AO701" s="67"/>
      <c r="AP701" s="67"/>
      <c r="AQ701" s="67"/>
      <c r="AR701" s="67"/>
      <c r="AS701" s="67"/>
      <c r="AT701" s="67"/>
      <c r="AU701" s="67"/>
      <c r="AV701" s="67"/>
    </row>
    <row r="702" spans="28:65">
      <c r="AB702" s="67"/>
      <c r="AC702" s="67"/>
      <c r="AD702" s="67"/>
      <c r="AE702" s="67"/>
      <c r="AF702" s="67"/>
      <c r="AH702" s="149"/>
      <c r="AO702" s="67"/>
      <c r="AP702" s="67"/>
      <c r="AQ702" s="67"/>
      <c r="AR702" s="67"/>
      <c r="AS702" s="67"/>
      <c r="AT702" s="67"/>
      <c r="AU702" s="67"/>
      <c r="AV702" s="67"/>
    </row>
    <row r="703" spans="28:65">
      <c r="AB703" s="67"/>
      <c r="AC703" s="67"/>
      <c r="AD703" s="67"/>
      <c r="AE703" s="67"/>
      <c r="AF703" s="67"/>
      <c r="AH703" s="149"/>
      <c r="AO703" s="67"/>
      <c r="AP703" s="67"/>
      <c r="AQ703" s="67"/>
      <c r="AR703" s="67"/>
      <c r="AS703" s="67"/>
      <c r="AT703" s="67"/>
      <c r="AU703" s="67"/>
      <c r="AV703" s="67"/>
    </row>
    <row r="704" spans="28:65">
      <c r="AB704" s="67"/>
      <c r="AC704" s="67"/>
      <c r="AD704" s="67"/>
      <c r="AE704" s="67"/>
      <c r="AF704" s="67"/>
      <c r="AH704" s="149"/>
      <c r="AO704" s="67"/>
      <c r="AP704" s="67"/>
      <c r="AQ704" s="67"/>
      <c r="AR704" s="67"/>
      <c r="AS704" s="67"/>
      <c r="AT704" s="67"/>
      <c r="AU704" s="67"/>
      <c r="AV704" s="67"/>
    </row>
    <row r="705" spans="28:48">
      <c r="AB705" s="67"/>
      <c r="AC705" s="67"/>
      <c r="AD705" s="67"/>
      <c r="AE705" s="67"/>
      <c r="AF705" s="67"/>
      <c r="AH705" s="149"/>
      <c r="AO705" s="67"/>
      <c r="AP705" s="67"/>
      <c r="AQ705" s="67"/>
      <c r="AR705" s="67"/>
      <c r="AS705" s="67"/>
      <c r="AT705" s="67"/>
      <c r="AU705" s="67"/>
      <c r="AV705" s="67"/>
    </row>
    <row r="706" spans="28:48">
      <c r="AB706" s="67"/>
      <c r="AC706" s="67"/>
      <c r="AD706" s="67"/>
      <c r="AE706" s="67"/>
      <c r="AF706" s="67"/>
      <c r="AH706" s="149"/>
      <c r="AO706" s="67"/>
      <c r="AP706" s="67"/>
      <c r="AQ706" s="67"/>
      <c r="AR706" s="67"/>
      <c r="AS706" s="67"/>
      <c r="AT706" s="67"/>
      <c r="AU706" s="67"/>
      <c r="AV706" s="67"/>
    </row>
    <row r="707" spans="28:48">
      <c r="AB707" s="67"/>
      <c r="AC707" s="67"/>
      <c r="AD707" s="67"/>
      <c r="AE707" s="67"/>
      <c r="AF707" s="67"/>
      <c r="AH707" s="149"/>
      <c r="AO707" s="67"/>
      <c r="AP707" s="67"/>
      <c r="AQ707" s="67"/>
      <c r="AR707" s="67"/>
      <c r="AS707" s="67"/>
      <c r="AT707" s="67"/>
      <c r="AU707" s="67"/>
      <c r="AV707" s="67"/>
    </row>
    <row r="708" spans="28:48">
      <c r="AB708" s="67"/>
      <c r="AC708" s="67"/>
      <c r="AD708" s="67"/>
      <c r="AE708" s="67"/>
      <c r="AF708" s="67"/>
      <c r="AH708" s="149"/>
      <c r="AO708" s="67"/>
      <c r="AP708" s="67"/>
      <c r="AQ708" s="67"/>
      <c r="AR708" s="67"/>
      <c r="AS708" s="67"/>
      <c r="AT708" s="67"/>
      <c r="AU708" s="67"/>
      <c r="AV708" s="67"/>
    </row>
    <row r="709" spans="28:48">
      <c r="AB709" s="67"/>
      <c r="AC709" s="67"/>
      <c r="AD709" s="67"/>
      <c r="AE709" s="67"/>
      <c r="AF709" s="67"/>
      <c r="AH709" s="149"/>
      <c r="AO709" s="67"/>
      <c r="AP709" s="67"/>
      <c r="AQ709" s="67"/>
      <c r="AR709" s="67"/>
      <c r="AS709" s="67"/>
      <c r="AT709" s="67"/>
      <c r="AU709" s="67"/>
      <c r="AV709" s="67"/>
    </row>
    <row r="710" spans="28:48">
      <c r="AB710" s="67"/>
      <c r="AC710" s="67"/>
      <c r="AD710" s="67"/>
      <c r="AE710" s="67"/>
      <c r="AF710" s="67"/>
      <c r="AH710" s="149"/>
      <c r="AO710" s="67"/>
      <c r="AP710" s="67"/>
      <c r="AQ710" s="67"/>
      <c r="AR710" s="67"/>
      <c r="AS710" s="67"/>
      <c r="AT710" s="67"/>
      <c r="AU710" s="67"/>
      <c r="AV710" s="67"/>
    </row>
    <row r="711" spans="28:48">
      <c r="AB711" s="67"/>
      <c r="AC711" s="67"/>
      <c r="AD711" s="67"/>
      <c r="AE711" s="67"/>
      <c r="AF711" s="67"/>
      <c r="AH711" s="149"/>
      <c r="AO711" s="67"/>
      <c r="AP711" s="67"/>
      <c r="AQ711" s="67"/>
      <c r="AR711" s="67"/>
      <c r="AS711" s="67"/>
      <c r="AT711" s="67"/>
      <c r="AU711" s="67"/>
      <c r="AV711" s="67"/>
    </row>
    <row r="712" spans="28:48">
      <c r="AB712" s="67"/>
      <c r="AC712" s="67"/>
      <c r="AD712" s="67"/>
      <c r="AE712" s="67"/>
      <c r="AF712" s="67"/>
      <c r="AH712" s="149"/>
      <c r="AO712" s="67"/>
      <c r="AP712" s="67"/>
      <c r="AQ712" s="67"/>
      <c r="AR712" s="67"/>
      <c r="AS712" s="67"/>
      <c r="AT712" s="67"/>
      <c r="AU712" s="67"/>
      <c r="AV712" s="67"/>
    </row>
    <row r="713" spans="28:48">
      <c r="AB713" s="67"/>
      <c r="AC713" s="67"/>
      <c r="AD713" s="67"/>
      <c r="AE713" s="67"/>
      <c r="AF713" s="67"/>
      <c r="AH713" s="149"/>
      <c r="AO713" s="67"/>
      <c r="AP713" s="67"/>
      <c r="AQ713" s="67"/>
      <c r="AR713" s="67"/>
      <c r="AS713" s="67"/>
      <c r="AT713" s="67"/>
      <c r="AU713" s="67"/>
      <c r="AV713" s="67"/>
    </row>
    <row r="714" spans="28:48">
      <c r="AB714" s="67"/>
      <c r="AC714" s="67"/>
      <c r="AD714" s="67"/>
      <c r="AE714" s="67"/>
      <c r="AF714" s="67"/>
      <c r="AH714" s="149"/>
      <c r="AO714" s="67"/>
      <c r="AP714" s="67"/>
      <c r="AQ714" s="67"/>
      <c r="AR714" s="67"/>
      <c r="AS714" s="67"/>
      <c r="AT714" s="67"/>
      <c r="AU714" s="67"/>
      <c r="AV714" s="67"/>
    </row>
    <row r="715" spans="28:48">
      <c r="AB715" s="67"/>
      <c r="AC715" s="67"/>
      <c r="AD715" s="67"/>
      <c r="AE715" s="67"/>
      <c r="AF715" s="67"/>
      <c r="AH715" s="149"/>
      <c r="AO715" s="67"/>
      <c r="AP715" s="67"/>
      <c r="AQ715" s="67"/>
      <c r="AR715" s="67"/>
      <c r="AS715" s="67"/>
      <c r="AT715" s="67"/>
      <c r="AU715" s="67"/>
      <c r="AV715" s="67"/>
    </row>
    <row r="716" spans="28:48">
      <c r="AB716" s="67"/>
      <c r="AC716" s="67"/>
      <c r="AD716" s="67"/>
      <c r="AE716" s="67"/>
      <c r="AF716" s="67"/>
      <c r="AH716" s="149"/>
      <c r="AO716" s="67"/>
      <c r="AP716" s="67"/>
      <c r="AQ716" s="67"/>
      <c r="AR716" s="67"/>
      <c r="AS716" s="67"/>
      <c r="AT716" s="67"/>
      <c r="AU716" s="67"/>
      <c r="AV716" s="67"/>
    </row>
    <row r="717" spans="28:48">
      <c r="AB717" s="67"/>
      <c r="AC717" s="67"/>
      <c r="AD717" s="67"/>
      <c r="AE717" s="67"/>
      <c r="AF717" s="67"/>
      <c r="AH717" s="149"/>
      <c r="AO717" s="67"/>
      <c r="AP717" s="67"/>
      <c r="AQ717" s="67"/>
      <c r="AR717" s="67"/>
      <c r="AS717" s="67"/>
      <c r="AT717" s="67"/>
      <c r="AU717" s="67"/>
      <c r="AV717" s="67"/>
    </row>
    <row r="718" spans="28:48">
      <c r="AB718" s="67"/>
      <c r="AC718" s="67"/>
      <c r="AD718" s="67"/>
      <c r="AE718" s="67"/>
      <c r="AF718" s="67"/>
      <c r="AH718" s="149"/>
      <c r="AO718" s="67"/>
      <c r="AP718" s="67"/>
      <c r="AQ718" s="67"/>
      <c r="AR718" s="67"/>
      <c r="AS718" s="67"/>
      <c r="AT718" s="67"/>
      <c r="AU718" s="67"/>
      <c r="AV718" s="67"/>
    </row>
    <row r="719" spans="28:48">
      <c r="AB719" s="67"/>
      <c r="AC719" s="67"/>
      <c r="AD719" s="67"/>
      <c r="AE719" s="67"/>
      <c r="AF719" s="67"/>
      <c r="AH719" s="149"/>
      <c r="AO719" s="67"/>
      <c r="AP719" s="67"/>
      <c r="AQ719" s="67"/>
      <c r="AR719" s="67"/>
      <c r="AS719" s="67"/>
      <c r="AT719" s="67"/>
      <c r="AU719" s="67"/>
      <c r="AV719" s="67"/>
    </row>
    <row r="720" spans="28:48">
      <c r="AB720" s="67"/>
      <c r="AC720" s="67"/>
      <c r="AD720" s="67"/>
      <c r="AE720" s="67"/>
      <c r="AF720" s="67"/>
      <c r="AH720" s="149"/>
      <c r="AO720" s="67"/>
      <c r="AP720" s="67"/>
      <c r="AQ720" s="67"/>
      <c r="AR720" s="67"/>
      <c r="AS720" s="67"/>
      <c r="AT720" s="67"/>
      <c r="AU720" s="67"/>
      <c r="AV720" s="67"/>
    </row>
    <row r="721" spans="28:65">
      <c r="AB721" s="67"/>
      <c r="AC721" s="67"/>
      <c r="AD721" s="67"/>
      <c r="AE721" s="67"/>
      <c r="AF721" s="67"/>
      <c r="AH721" s="149"/>
      <c r="AO721" s="67"/>
      <c r="AP721" s="67"/>
      <c r="AQ721" s="67"/>
      <c r="AR721" s="67"/>
      <c r="AS721" s="67"/>
      <c r="AT721" s="67"/>
      <c r="AU721" s="67"/>
      <c r="AV721" s="67"/>
    </row>
    <row r="722" spans="28:65">
      <c r="AB722" s="67"/>
      <c r="AC722" s="67"/>
      <c r="AD722" s="67"/>
      <c r="AE722" s="67"/>
      <c r="AF722" s="67"/>
      <c r="AH722" s="149"/>
      <c r="AO722" s="67"/>
      <c r="AP722" s="67"/>
      <c r="AQ722" s="67"/>
      <c r="AR722" s="67"/>
      <c r="AS722" s="67"/>
      <c r="AT722" s="67"/>
      <c r="AU722" s="67"/>
      <c r="AV722" s="67"/>
    </row>
    <row r="723" spans="28:65">
      <c r="AB723" s="67"/>
      <c r="AC723" s="67"/>
      <c r="AD723" s="67"/>
      <c r="AE723" s="67"/>
      <c r="AF723" s="67"/>
      <c r="AH723" s="149"/>
      <c r="AO723" s="67"/>
      <c r="AP723" s="67"/>
      <c r="AQ723" s="67"/>
      <c r="AR723" s="67"/>
      <c r="AS723" s="67"/>
      <c r="AT723" s="67"/>
      <c r="AU723" s="67"/>
      <c r="AV723" s="67"/>
    </row>
    <row r="724" spans="28:65">
      <c r="AB724" s="67"/>
      <c r="AC724" s="67"/>
      <c r="AD724" s="67"/>
      <c r="AE724" s="67"/>
      <c r="AF724" s="67"/>
      <c r="AH724" s="149"/>
      <c r="AO724" s="67"/>
      <c r="AP724" s="67"/>
      <c r="AQ724" s="67"/>
      <c r="AR724" s="67"/>
      <c r="AS724" s="67"/>
      <c r="AT724" s="67"/>
      <c r="AU724" s="67"/>
      <c r="AV724" s="67"/>
    </row>
    <row r="725" spans="28:65">
      <c r="AB725" s="67"/>
      <c r="AC725" s="67"/>
      <c r="AD725" s="67"/>
      <c r="AE725" s="67"/>
      <c r="AF725" s="67"/>
      <c r="AH725" s="149"/>
      <c r="AO725" s="67"/>
      <c r="AP725" s="67"/>
      <c r="AQ725" s="67"/>
      <c r="AR725" s="67"/>
      <c r="AS725" s="67"/>
      <c r="AT725" s="67"/>
      <c r="AU725" s="67"/>
      <c r="AV725" s="67"/>
    </row>
    <row r="726" spans="28:65">
      <c r="AB726" s="67"/>
      <c r="AC726" s="67"/>
      <c r="AD726" s="67"/>
      <c r="AE726" s="67"/>
      <c r="AF726" s="67"/>
      <c r="AH726" s="149"/>
      <c r="AO726" s="67"/>
      <c r="AP726" s="67"/>
      <c r="AQ726" s="67"/>
      <c r="AR726" s="67"/>
      <c r="AS726" s="67"/>
      <c r="AT726" s="67"/>
      <c r="AU726" s="67"/>
      <c r="AV726" s="67"/>
    </row>
    <row r="727" spans="28:65">
      <c r="AB727" s="67"/>
      <c r="AC727" s="67"/>
      <c r="AD727" s="67"/>
      <c r="AE727" s="67"/>
      <c r="AF727" s="67"/>
      <c r="AH727" s="149"/>
      <c r="AO727" s="67"/>
      <c r="AP727" s="67"/>
      <c r="AQ727" s="67"/>
      <c r="AR727" s="67"/>
      <c r="AS727" s="67"/>
      <c r="AT727" s="67"/>
      <c r="AU727" s="67"/>
      <c r="AV727" s="67"/>
      <c r="AW727" s="67"/>
    </row>
    <row r="728" spans="28:65">
      <c r="AB728" s="67"/>
      <c r="AC728" s="67"/>
      <c r="AD728" s="67"/>
      <c r="AE728" s="67"/>
      <c r="AF728" s="67"/>
      <c r="AH728" s="149"/>
      <c r="AO728" s="67"/>
      <c r="AP728" s="67"/>
      <c r="AQ728" s="67"/>
      <c r="AR728" s="67"/>
      <c r="AS728" s="67"/>
      <c r="AT728" s="67"/>
      <c r="AU728" s="67"/>
      <c r="AV728" s="67"/>
      <c r="AW728" s="67"/>
      <c r="AX728" s="67"/>
      <c r="AY728" s="67"/>
      <c r="AZ728" s="67"/>
      <c r="BA728" s="67"/>
      <c r="BB728" s="67"/>
      <c r="BC728" s="67"/>
      <c r="BD728" s="67"/>
      <c r="BE728" s="67"/>
      <c r="BF728" s="67"/>
      <c r="BG728" s="67"/>
      <c r="BH728" s="67"/>
      <c r="BI728" s="67"/>
      <c r="BJ728" s="67"/>
      <c r="BK728" s="67"/>
      <c r="BL728" s="67"/>
      <c r="BM728" s="67"/>
    </row>
    <row r="729" spans="28:65">
      <c r="AB729" s="67"/>
      <c r="AC729" s="67"/>
      <c r="AD729" s="67"/>
      <c r="AE729" s="67"/>
      <c r="AF729" s="67"/>
      <c r="AH729" s="149"/>
      <c r="AO729" s="67"/>
      <c r="AP729" s="67"/>
      <c r="AQ729" s="67"/>
      <c r="AR729" s="67"/>
      <c r="AS729" s="67"/>
      <c r="AT729" s="67"/>
      <c r="AU729" s="67"/>
      <c r="AV729" s="67"/>
    </row>
    <row r="730" spans="28:65">
      <c r="AB730" s="67"/>
      <c r="AC730" s="67"/>
      <c r="AD730" s="67"/>
      <c r="AE730" s="67"/>
      <c r="AF730" s="67"/>
      <c r="AH730" s="149"/>
      <c r="AO730" s="67"/>
      <c r="AP730" s="67"/>
      <c r="AQ730" s="67"/>
      <c r="AR730" s="67"/>
      <c r="AS730" s="67"/>
      <c r="AT730" s="67"/>
      <c r="AU730" s="67"/>
      <c r="AV730" s="67"/>
    </row>
    <row r="731" spans="28:65">
      <c r="AB731" s="67"/>
      <c r="AC731" s="67"/>
      <c r="AD731" s="67"/>
      <c r="AE731" s="67"/>
      <c r="AF731" s="67"/>
      <c r="AH731" s="149"/>
      <c r="AO731" s="67"/>
      <c r="AP731" s="67"/>
      <c r="AQ731" s="67"/>
      <c r="AR731" s="67"/>
      <c r="AS731" s="67"/>
      <c r="AT731" s="67"/>
      <c r="AU731" s="67"/>
      <c r="AV731" s="67"/>
    </row>
    <row r="732" spans="28:65">
      <c r="AB732" s="67"/>
      <c r="AC732" s="67"/>
      <c r="AD732" s="67"/>
      <c r="AE732" s="67"/>
      <c r="AF732" s="67"/>
      <c r="AH732" s="149"/>
      <c r="AO732" s="67"/>
      <c r="AP732" s="67"/>
      <c r="AQ732" s="67"/>
      <c r="AR732" s="67"/>
      <c r="AS732" s="67"/>
      <c r="AT732" s="67"/>
      <c r="AU732" s="67"/>
      <c r="AV732" s="67"/>
    </row>
    <row r="733" spans="28:65">
      <c r="AB733" s="67"/>
      <c r="AC733" s="67"/>
      <c r="AD733" s="67"/>
      <c r="AE733" s="67"/>
      <c r="AF733" s="67"/>
      <c r="AH733" s="149"/>
      <c r="AO733" s="67"/>
      <c r="AP733" s="67"/>
      <c r="AQ733" s="67"/>
      <c r="AR733" s="67"/>
      <c r="AS733" s="67"/>
      <c r="AT733" s="67"/>
      <c r="AU733" s="67"/>
      <c r="AV733" s="67"/>
    </row>
    <row r="734" spans="28:65">
      <c r="AB734" s="67"/>
      <c r="AC734" s="67"/>
      <c r="AD734" s="67"/>
      <c r="AE734" s="67"/>
      <c r="AF734" s="67"/>
      <c r="AH734" s="149"/>
      <c r="AO734" s="67"/>
      <c r="AP734" s="67"/>
      <c r="AQ734" s="67"/>
      <c r="AR734" s="67"/>
      <c r="AS734" s="67"/>
      <c r="AT734" s="67"/>
      <c r="AU734" s="67"/>
      <c r="AV734" s="67"/>
    </row>
    <row r="735" spans="28:65">
      <c r="AB735" s="67"/>
      <c r="AC735" s="67"/>
      <c r="AD735" s="67"/>
      <c r="AE735" s="67"/>
      <c r="AF735" s="67"/>
      <c r="AH735" s="149"/>
      <c r="AO735" s="67"/>
      <c r="AP735" s="67"/>
      <c r="AQ735" s="67"/>
      <c r="AR735" s="67"/>
      <c r="AS735" s="67"/>
      <c r="AT735" s="67"/>
      <c r="AU735" s="67"/>
      <c r="AV735" s="67"/>
    </row>
    <row r="736" spans="28:65">
      <c r="AB736" s="67"/>
      <c r="AC736" s="67"/>
      <c r="AD736" s="67"/>
      <c r="AE736" s="67"/>
      <c r="AF736" s="67"/>
      <c r="AH736" s="149"/>
      <c r="AO736" s="67"/>
      <c r="AP736" s="67"/>
      <c r="AQ736" s="67"/>
      <c r="AR736" s="67"/>
      <c r="AS736" s="67"/>
      <c r="AT736" s="67"/>
      <c r="AU736" s="67"/>
      <c r="AV736" s="67"/>
    </row>
    <row r="737" spans="28:65">
      <c r="AB737" s="67"/>
      <c r="AC737" s="67"/>
      <c r="AD737" s="67"/>
      <c r="AE737" s="67"/>
      <c r="AF737" s="67"/>
      <c r="AH737" s="149"/>
      <c r="AO737" s="67"/>
      <c r="AP737" s="67"/>
      <c r="AQ737" s="67"/>
      <c r="AR737" s="67"/>
      <c r="AS737" s="67"/>
      <c r="AT737" s="67"/>
      <c r="AU737" s="67"/>
      <c r="AV737" s="67"/>
    </row>
    <row r="738" spans="28:65">
      <c r="AB738" s="67"/>
      <c r="AC738" s="67"/>
      <c r="AD738" s="67"/>
      <c r="AE738" s="67"/>
      <c r="AF738" s="67"/>
      <c r="AH738" s="149"/>
      <c r="AO738" s="67"/>
      <c r="AP738" s="67"/>
      <c r="AQ738" s="67"/>
      <c r="AR738" s="67"/>
      <c r="AS738" s="67"/>
      <c r="AT738" s="67"/>
      <c r="AU738" s="67"/>
      <c r="AV738" s="67"/>
    </row>
    <row r="739" spans="28:65">
      <c r="AB739" s="67"/>
      <c r="AC739" s="67"/>
      <c r="AD739" s="67"/>
      <c r="AE739" s="67"/>
      <c r="AF739" s="67"/>
      <c r="AH739" s="149"/>
      <c r="AO739" s="67"/>
      <c r="AP739" s="67"/>
      <c r="AQ739" s="67"/>
      <c r="AR739" s="67"/>
      <c r="AS739" s="67"/>
      <c r="AT739" s="67"/>
      <c r="AU739" s="67"/>
      <c r="AV739" s="67"/>
    </row>
    <row r="740" spans="28:65">
      <c r="AB740" s="67"/>
      <c r="AC740" s="67"/>
      <c r="AD740" s="67"/>
      <c r="AE740" s="67"/>
      <c r="AF740" s="67"/>
      <c r="AH740" s="149"/>
      <c r="AO740" s="67"/>
      <c r="AP740" s="67"/>
      <c r="AQ740" s="67"/>
      <c r="AR740" s="67"/>
      <c r="AS740" s="67"/>
      <c r="AT740" s="67"/>
      <c r="AU740" s="67"/>
      <c r="AV740" s="67"/>
    </row>
    <row r="741" spans="28:65">
      <c r="AB741" s="67"/>
      <c r="AC741" s="67"/>
      <c r="AD741" s="67"/>
      <c r="AE741" s="67"/>
      <c r="AF741" s="67"/>
      <c r="AH741" s="149"/>
      <c r="AO741" s="67"/>
      <c r="AP741" s="67"/>
      <c r="AQ741" s="67"/>
      <c r="AR741" s="67"/>
      <c r="AS741" s="67"/>
      <c r="AT741" s="67"/>
      <c r="AU741" s="67"/>
      <c r="AV741" s="67"/>
    </row>
    <row r="742" spans="28:65">
      <c r="AB742" s="67"/>
      <c r="AC742" s="67"/>
      <c r="AD742" s="67"/>
      <c r="AE742" s="67"/>
      <c r="AF742" s="67"/>
      <c r="AH742" s="149"/>
      <c r="AO742" s="67"/>
      <c r="AP742" s="67"/>
      <c r="AQ742" s="67"/>
      <c r="AR742" s="67"/>
      <c r="AS742" s="67"/>
      <c r="AT742" s="67"/>
      <c r="AU742" s="67"/>
      <c r="AV742" s="67"/>
    </row>
    <row r="743" spans="28:65">
      <c r="AB743" s="67"/>
      <c r="AC743" s="67"/>
      <c r="AD743" s="67"/>
      <c r="AE743" s="67"/>
      <c r="AF743" s="67"/>
      <c r="AH743" s="149"/>
      <c r="AO743" s="67"/>
      <c r="AP743" s="67"/>
      <c r="AQ743" s="67"/>
      <c r="AR743" s="67"/>
      <c r="AS743" s="67"/>
      <c r="AT743" s="67"/>
      <c r="AU743" s="67"/>
      <c r="AV743" s="67"/>
    </row>
    <row r="744" spans="28:65">
      <c r="AB744" s="67"/>
      <c r="AC744" s="67"/>
      <c r="AD744" s="67"/>
      <c r="AE744" s="67"/>
      <c r="AF744" s="67"/>
      <c r="AH744" s="149"/>
      <c r="AO744" s="67"/>
      <c r="AP744" s="67"/>
      <c r="AQ744" s="67"/>
      <c r="AR744" s="67"/>
      <c r="AS744" s="67"/>
      <c r="AT744" s="67"/>
      <c r="AU744" s="67"/>
      <c r="AV744" s="67"/>
    </row>
    <row r="745" spans="28:65">
      <c r="AB745" s="67"/>
      <c r="AC745" s="67"/>
      <c r="AD745" s="67"/>
      <c r="AE745" s="67"/>
      <c r="AF745" s="67"/>
      <c r="AH745" s="149"/>
      <c r="AO745" s="67"/>
      <c r="AP745" s="67"/>
      <c r="AQ745" s="67"/>
      <c r="AR745" s="67"/>
      <c r="AS745" s="67"/>
      <c r="AT745" s="67"/>
      <c r="AU745" s="67"/>
      <c r="AV745" s="67"/>
    </row>
    <row r="746" spans="28:65">
      <c r="AB746" s="67"/>
      <c r="AC746" s="67"/>
      <c r="AD746" s="67"/>
      <c r="AE746" s="67"/>
      <c r="AF746" s="67"/>
      <c r="AH746" s="149"/>
      <c r="AO746" s="67"/>
      <c r="AP746" s="67"/>
      <c r="AQ746" s="67"/>
      <c r="AR746" s="67"/>
      <c r="AS746" s="67"/>
      <c r="AT746" s="67"/>
      <c r="AU746" s="67"/>
      <c r="AV746" s="67"/>
    </row>
    <row r="747" spans="28:65">
      <c r="AB747" s="67"/>
      <c r="AC747" s="67"/>
      <c r="AD747" s="67"/>
      <c r="AE747" s="67"/>
      <c r="AF747" s="67"/>
      <c r="AH747" s="149"/>
      <c r="AO747" s="67"/>
      <c r="AP747" s="67"/>
      <c r="AQ747" s="67"/>
      <c r="AR747" s="67"/>
      <c r="AS747" s="67"/>
      <c r="AT747" s="67"/>
      <c r="AU747" s="67"/>
      <c r="AV747" s="67"/>
    </row>
    <row r="748" spans="28:65">
      <c r="AB748" s="67"/>
      <c r="AC748" s="67"/>
      <c r="AD748" s="67"/>
      <c r="AE748" s="67"/>
      <c r="AF748" s="67"/>
      <c r="AH748" s="149"/>
      <c r="AO748" s="67"/>
      <c r="AP748" s="67"/>
      <c r="AQ748" s="67"/>
      <c r="AR748" s="67"/>
      <c r="AS748" s="67"/>
      <c r="AT748" s="67"/>
      <c r="AU748" s="67"/>
      <c r="AV748" s="67"/>
      <c r="AW748" s="67"/>
      <c r="AX748" s="67"/>
      <c r="AY748" s="67"/>
      <c r="AZ748" s="67"/>
      <c r="BA748" s="67"/>
      <c r="BB748" s="67"/>
      <c r="BC748" s="67"/>
      <c r="BD748" s="67"/>
      <c r="BE748" s="67"/>
      <c r="BF748" s="67"/>
      <c r="BG748" s="67"/>
      <c r="BH748" s="67"/>
      <c r="BI748" s="67"/>
      <c r="BJ748" s="67"/>
      <c r="BK748" s="67"/>
      <c r="BL748" s="67"/>
      <c r="BM748" s="67"/>
    </row>
    <row r="749" spans="28:65">
      <c r="AB749" s="67"/>
      <c r="AC749" s="67"/>
      <c r="AD749" s="67"/>
      <c r="AE749" s="67"/>
      <c r="AF749" s="67"/>
      <c r="AH749" s="149"/>
      <c r="AO749" s="67"/>
      <c r="AP749" s="67"/>
      <c r="AQ749" s="67"/>
      <c r="AR749" s="67"/>
      <c r="AS749" s="67"/>
      <c r="AT749" s="67"/>
      <c r="AU749" s="67"/>
      <c r="AV749" s="67"/>
    </row>
    <row r="750" spans="28:65">
      <c r="AB750" s="67"/>
      <c r="AC750" s="67"/>
      <c r="AD750" s="67"/>
      <c r="AE750" s="67"/>
      <c r="AF750" s="67"/>
      <c r="AH750" s="149"/>
      <c r="AO750" s="67"/>
      <c r="AP750" s="67"/>
      <c r="AQ750" s="67"/>
      <c r="AR750" s="67"/>
      <c r="AS750" s="67"/>
      <c r="AT750" s="67"/>
      <c r="AU750" s="67"/>
      <c r="AV750" s="67"/>
    </row>
    <row r="751" spans="28:65">
      <c r="AB751" s="67"/>
      <c r="AC751" s="67"/>
      <c r="AD751" s="67"/>
      <c r="AE751" s="67"/>
      <c r="AF751" s="67"/>
      <c r="AH751" s="149"/>
      <c r="AO751" s="67"/>
      <c r="AP751" s="67"/>
      <c r="AQ751" s="67"/>
      <c r="AR751" s="67"/>
      <c r="AS751" s="67"/>
      <c r="AT751" s="67"/>
      <c r="AU751" s="67"/>
      <c r="AV751" s="67"/>
    </row>
    <row r="752" spans="28:65">
      <c r="AB752" s="67"/>
      <c r="AC752" s="67"/>
      <c r="AD752" s="67"/>
      <c r="AE752" s="67"/>
      <c r="AF752" s="67"/>
      <c r="AH752" s="149"/>
      <c r="AO752" s="67"/>
      <c r="AP752" s="67"/>
      <c r="AQ752" s="67"/>
      <c r="AR752" s="67"/>
      <c r="AS752" s="67"/>
      <c r="AT752" s="67"/>
      <c r="AU752" s="67"/>
      <c r="AV752" s="67"/>
    </row>
    <row r="753" spans="28:49">
      <c r="AB753" s="67"/>
      <c r="AC753" s="67"/>
      <c r="AD753" s="67"/>
      <c r="AE753" s="67"/>
      <c r="AF753" s="67"/>
      <c r="AH753" s="149"/>
      <c r="AO753" s="67"/>
      <c r="AP753" s="67"/>
      <c r="AQ753" s="67"/>
      <c r="AR753" s="67"/>
      <c r="AS753" s="67"/>
      <c r="AT753" s="67"/>
      <c r="AU753" s="67"/>
      <c r="AV753" s="67"/>
    </row>
    <row r="754" spans="28:49">
      <c r="AB754" s="67"/>
      <c r="AC754" s="67"/>
      <c r="AD754" s="67"/>
      <c r="AE754" s="67"/>
      <c r="AF754" s="67"/>
      <c r="AH754" s="149"/>
      <c r="AO754" s="67"/>
      <c r="AP754" s="67"/>
      <c r="AQ754" s="67"/>
      <c r="AR754" s="67"/>
      <c r="AS754" s="67"/>
      <c r="AT754" s="67"/>
      <c r="AU754" s="67"/>
      <c r="AV754" s="67"/>
    </row>
    <row r="755" spans="28:49">
      <c r="AB755" s="67"/>
      <c r="AC755" s="67"/>
      <c r="AD755" s="67"/>
      <c r="AE755" s="67"/>
      <c r="AF755" s="67"/>
      <c r="AH755" s="149"/>
      <c r="AO755" s="67"/>
      <c r="AP755" s="67"/>
      <c r="AQ755" s="67"/>
      <c r="AR755" s="67"/>
      <c r="AS755" s="67"/>
      <c r="AT755" s="67"/>
      <c r="AU755" s="67"/>
      <c r="AV755" s="67"/>
    </row>
    <row r="756" spans="28:49">
      <c r="AB756" s="67"/>
      <c r="AC756" s="67"/>
      <c r="AD756" s="67"/>
      <c r="AE756" s="67"/>
      <c r="AF756" s="67"/>
      <c r="AH756" s="149"/>
      <c r="AO756" s="67"/>
      <c r="AP756" s="67"/>
      <c r="AQ756" s="67"/>
      <c r="AR756" s="67"/>
      <c r="AS756" s="67"/>
      <c r="AT756" s="67"/>
      <c r="AU756" s="67"/>
      <c r="AV756" s="67"/>
    </row>
    <row r="757" spans="28:49">
      <c r="AB757" s="67"/>
      <c r="AC757" s="67"/>
      <c r="AD757" s="67"/>
      <c r="AE757" s="67"/>
      <c r="AF757" s="67"/>
      <c r="AH757" s="149"/>
      <c r="AO757" s="67"/>
      <c r="AP757" s="67"/>
      <c r="AQ757" s="67"/>
      <c r="AR757" s="67"/>
      <c r="AS757" s="67"/>
      <c r="AT757" s="67"/>
      <c r="AU757" s="67"/>
      <c r="AV757" s="67"/>
    </row>
    <row r="758" spans="28:49">
      <c r="AB758" s="67"/>
      <c r="AC758" s="67"/>
      <c r="AD758" s="67"/>
      <c r="AE758" s="67"/>
      <c r="AF758" s="67"/>
      <c r="AH758" s="149"/>
      <c r="AO758" s="67"/>
      <c r="AP758" s="67"/>
      <c r="AQ758" s="67"/>
      <c r="AR758" s="67"/>
      <c r="AS758" s="67"/>
      <c r="AT758" s="67"/>
      <c r="AU758" s="67"/>
      <c r="AV758" s="67"/>
    </row>
    <row r="759" spans="28:49">
      <c r="AB759" s="67"/>
      <c r="AC759" s="67"/>
      <c r="AD759" s="67"/>
      <c r="AE759" s="67"/>
      <c r="AF759" s="67"/>
      <c r="AH759" s="149"/>
      <c r="AO759" s="67"/>
      <c r="AP759" s="67"/>
      <c r="AQ759" s="67"/>
      <c r="AR759" s="67"/>
      <c r="AS759" s="67"/>
      <c r="AT759" s="67"/>
      <c r="AU759" s="67"/>
      <c r="AV759" s="67"/>
      <c r="AW759" s="67"/>
    </row>
    <row r="760" spans="28:49">
      <c r="AB760" s="67"/>
      <c r="AC760" s="67"/>
      <c r="AD760" s="67"/>
      <c r="AE760" s="67"/>
      <c r="AF760" s="67"/>
      <c r="AH760" s="149"/>
      <c r="AO760" s="67"/>
      <c r="AP760" s="67"/>
      <c r="AQ760" s="67"/>
      <c r="AR760" s="67"/>
      <c r="AS760" s="67"/>
      <c r="AT760" s="67"/>
      <c r="AU760" s="67"/>
      <c r="AV760" s="67"/>
    </row>
    <row r="761" spans="28:49">
      <c r="AB761" s="67"/>
      <c r="AC761" s="67"/>
      <c r="AD761" s="67"/>
      <c r="AE761" s="67"/>
      <c r="AF761" s="67"/>
      <c r="AH761" s="149"/>
      <c r="AO761" s="67"/>
      <c r="AP761" s="67"/>
      <c r="AQ761" s="67"/>
      <c r="AR761" s="67"/>
      <c r="AS761" s="67"/>
      <c r="AT761" s="67"/>
      <c r="AU761" s="67"/>
      <c r="AV761" s="67"/>
    </row>
    <row r="762" spans="28:49">
      <c r="AB762" s="67"/>
      <c r="AC762" s="67"/>
      <c r="AD762" s="67"/>
      <c r="AE762" s="67"/>
      <c r="AF762" s="67"/>
      <c r="AH762" s="149"/>
      <c r="AO762" s="67"/>
      <c r="AP762" s="67"/>
      <c r="AQ762" s="67"/>
      <c r="AR762" s="67"/>
      <c r="AS762" s="67"/>
      <c r="AT762" s="67"/>
      <c r="AU762" s="67"/>
      <c r="AV762" s="67"/>
    </row>
    <row r="763" spans="28:49">
      <c r="AB763" s="67"/>
      <c r="AC763" s="67"/>
      <c r="AD763" s="67"/>
      <c r="AE763" s="67"/>
      <c r="AF763" s="67"/>
      <c r="AH763" s="149"/>
      <c r="AO763" s="67"/>
      <c r="AP763" s="67"/>
      <c r="AQ763" s="67"/>
      <c r="AR763" s="67"/>
      <c r="AS763" s="67"/>
      <c r="AT763" s="67"/>
      <c r="AU763" s="67"/>
      <c r="AV763" s="67"/>
    </row>
    <row r="764" spans="28:49">
      <c r="AB764" s="67"/>
      <c r="AC764" s="67"/>
      <c r="AD764" s="67"/>
      <c r="AE764" s="67"/>
      <c r="AF764" s="67"/>
      <c r="AH764" s="149"/>
      <c r="AO764" s="67"/>
      <c r="AP764" s="67"/>
      <c r="AQ764" s="67"/>
      <c r="AR764" s="67"/>
      <c r="AS764" s="67"/>
      <c r="AT764" s="67"/>
      <c r="AU764" s="67"/>
      <c r="AV764" s="67"/>
    </row>
    <row r="765" spans="28:49">
      <c r="AB765" s="67"/>
      <c r="AC765" s="67"/>
      <c r="AD765" s="67"/>
      <c r="AE765" s="67"/>
      <c r="AF765" s="67"/>
      <c r="AH765" s="149"/>
      <c r="AO765" s="67"/>
      <c r="AP765" s="67"/>
      <c r="AQ765" s="67"/>
      <c r="AR765" s="67"/>
      <c r="AS765" s="67"/>
      <c r="AT765" s="67"/>
      <c r="AU765" s="67"/>
      <c r="AV765" s="67"/>
    </row>
    <row r="766" spans="28:49">
      <c r="AB766" s="67"/>
      <c r="AC766" s="67"/>
      <c r="AD766" s="67"/>
      <c r="AE766" s="67"/>
      <c r="AF766" s="67"/>
      <c r="AH766" s="149"/>
      <c r="AO766" s="67"/>
      <c r="AP766" s="67"/>
      <c r="AQ766" s="67"/>
      <c r="AR766" s="67"/>
      <c r="AS766" s="67"/>
      <c r="AT766" s="67"/>
      <c r="AU766" s="67"/>
      <c r="AV766" s="67"/>
    </row>
    <row r="767" spans="28:49">
      <c r="AB767" s="67"/>
      <c r="AC767" s="67"/>
      <c r="AD767" s="67"/>
      <c r="AE767" s="67"/>
      <c r="AF767" s="67"/>
      <c r="AH767" s="149"/>
      <c r="AO767" s="67"/>
      <c r="AP767" s="67"/>
      <c r="AQ767" s="67"/>
      <c r="AR767" s="67"/>
      <c r="AS767" s="67"/>
      <c r="AT767" s="67"/>
      <c r="AU767" s="67"/>
      <c r="AV767" s="67"/>
    </row>
    <row r="768" spans="28:49">
      <c r="AB768" s="67"/>
      <c r="AC768" s="67"/>
      <c r="AD768" s="67"/>
      <c r="AE768" s="67"/>
      <c r="AF768" s="67"/>
      <c r="AH768" s="149"/>
      <c r="AO768" s="67"/>
      <c r="AP768" s="67"/>
      <c r="AQ768" s="67"/>
      <c r="AR768" s="67"/>
      <c r="AS768" s="67"/>
      <c r="AT768" s="67"/>
      <c r="AU768" s="67"/>
      <c r="AV768" s="67"/>
    </row>
    <row r="769" spans="28:65">
      <c r="AB769" s="67"/>
      <c r="AC769" s="67"/>
      <c r="AD769" s="67"/>
      <c r="AE769" s="67"/>
      <c r="AF769" s="67"/>
      <c r="AH769" s="149"/>
      <c r="AO769" s="67"/>
      <c r="AP769" s="67"/>
      <c r="AQ769" s="67"/>
      <c r="AR769" s="67"/>
      <c r="AS769" s="67"/>
      <c r="AT769" s="67"/>
      <c r="AU769" s="67"/>
      <c r="AV769" s="67"/>
      <c r="AW769" s="67"/>
      <c r="AY769" s="67"/>
      <c r="AZ769" s="67"/>
      <c r="BA769" s="67"/>
      <c r="BB769" s="67"/>
      <c r="BC769" s="67"/>
      <c r="BD769" s="67"/>
      <c r="BE769" s="67"/>
      <c r="BF769" s="67"/>
      <c r="BG769" s="67"/>
      <c r="BH769" s="67"/>
      <c r="BI769" s="67"/>
      <c r="BJ769" s="67"/>
      <c r="BK769" s="67"/>
      <c r="BL769" s="67"/>
      <c r="BM769" s="67"/>
    </row>
    <row r="770" spans="28:65">
      <c r="AB770" s="67"/>
      <c r="AC770" s="67"/>
      <c r="AD770" s="67"/>
      <c r="AE770" s="67"/>
      <c r="AF770" s="67"/>
      <c r="AH770" s="149"/>
      <c r="AO770" s="67"/>
      <c r="AP770" s="67"/>
      <c r="AQ770" s="67"/>
      <c r="AR770" s="67"/>
      <c r="AS770" s="67"/>
      <c r="AT770" s="67"/>
      <c r="AU770" s="67"/>
      <c r="AV770" s="67"/>
    </row>
    <row r="771" spans="28:65">
      <c r="AB771" s="67"/>
      <c r="AC771" s="67"/>
      <c r="AD771" s="67"/>
      <c r="AE771" s="67"/>
      <c r="AF771" s="67"/>
      <c r="AH771" s="149"/>
      <c r="AO771" s="67"/>
      <c r="AP771" s="67"/>
      <c r="AQ771" s="67"/>
      <c r="AR771" s="67"/>
      <c r="AS771" s="67"/>
      <c r="AT771" s="67"/>
      <c r="AU771" s="67"/>
      <c r="AV771" s="67"/>
    </row>
    <row r="772" spans="28:65">
      <c r="AB772" s="67"/>
      <c r="AC772" s="67"/>
      <c r="AD772" s="67"/>
      <c r="AE772" s="67"/>
      <c r="AF772" s="67"/>
      <c r="AH772" s="149"/>
      <c r="AO772" s="67"/>
      <c r="AP772" s="67"/>
      <c r="AQ772" s="67"/>
      <c r="AR772" s="67"/>
      <c r="AS772" s="67"/>
      <c r="AT772" s="67"/>
      <c r="AU772" s="67"/>
      <c r="AV772" s="67"/>
    </row>
    <row r="773" spans="28:65">
      <c r="AB773" s="67"/>
      <c r="AC773" s="67"/>
      <c r="AD773" s="67"/>
      <c r="AE773" s="67"/>
      <c r="AF773" s="67"/>
      <c r="AH773" s="149"/>
      <c r="AO773" s="67"/>
      <c r="AP773" s="67"/>
      <c r="AQ773" s="67"/>
      <c r="AR773" s="67"/>
      <c r="AS773" s="67"/>
      <c r="AT773" s="67"/>
      <c r="AU773" s="67"/>
      <c r="AV773" s="67"/>
    </row>
    <row r="774" spans="28:65">
      <c r="AB774" s="67"/>
      <c r="AC774" s="67"/>
      <c r="AD774" s="67"/>
      <c r="AE774" s="67"/>
      <c r="AF774" s="67"/>
      <c r="AH774" s="149"/>
      <c r="AO774" s="67"/>
      <c r="AP774" s="67"/>
      <c r="AQ774" s="67"/>
      <c r="AR774" s="67"/>
      <c r="AS774" s="67"/>
      <c r="AT774" s="67"/>
      <c r="AU774" s="67"/>
      <c r="AV774" s="67"/>
      <c r="AW774" s="67"/>
      <c r="AX774" s="67"/>
      <c r="AY774" s="67"/>
      <c r="AZ774" s="67"/>
      <c r="BA774" s="67"/>
      <c r="BB774" s="67"/>
      <c r="BC774" s="67"/>
      <c r="BD774" s="67"/>
      <c r="BE774" s="67"/>
      <c r="BF774" s="67"/>
      <c r="BG774" s="67"/>
      <c r="BH774" s="67"/>
      <c r="BI774" s="67"/>
      <c r="BJ774" s="67"/>
      <c r="BK774" s="67"/>
      <c r="BL774" s="67"/>
      <c r="BM774" s="67"/>
    </row>
    <row r="775" spans="28:65">
      <c r="AB775" s="67"/>
      <c r="AC775" s="67"/>
      <c r="AD775" s="67"/>
      <c r="AE775" s="67"/>
      <c r="AF775" s="67"/>
      <c r="AH775" s="149"/>
      <c r="AO775" s="67"/>
      <c r="AP775" s="67"/>
      <c r="AQ775" s="67"/>
      <c r="AR775" s="67"/>
      <c r="AS775" s="67"/>
      <c r="AT775" s="67"/>
      <c r="AU775" s="67"/>
      <c r="AV775" s="67"/>
    </row>
    <row r="776" spans="28:65">
      <c r="AB776" s="67"/>
      <c r="AC776" s="67"/>
      <c r="AD776" s="67"/>
      <c r="AE776" s="67"/>
      <c r="AF776" s="67"/>
      <c r="AH776" s="149"/>
      <c r="AO776" s="67"/>
      <c r="AP776" s="67"/>
      <c r="AQ776" s="67"/>
      <c r="AR776" s="67"/>
      <c r="AS776" s="67"/>
      <c r="AT776" s="67"/>
      <c r="AU776" s="67"/>
      <c r="AV776" s="67"/>
    </row>
    <row r="777" spans="28:65">
      <c r="AB777" s="67"/>
      <c r="AC777" s="67"/>
      <c r="AD777" s="67"/>
      <c r="AE777" s="67"/>
      <c r="AF777" s="67"/>
      <c r="AH777" s="149"/>
      <c r="AO777" s="67"/>
      <c r="AP777" s="67"/>
      <c r="AQ777" s="67"/>
      <c r="AR777" s="67"/>
      <c r="AS777" s="67"/>
      <c r="AT777" s="67"/>
      <c r="AU777" s="67"/>
      <c r="AV777" s="67"/>
    </row>
    <row r="778" spans="28:65">
      <c r="AB778" s="67"/>
      <c r="AC778" s="67"/>
      <c r="AD778" s="67"/>
      <c r="AE778" s="67"/>
      <c r="AF778" s="67"/>
      <c r="AH778" s="149"/>
      <c r="AO778" s="67"/>
      <c r="AP778" s="67"/>
      <c r="AQ778" s="67"/>
      <c r="AR778" s="67"/>
      <c r="AS778" s="67"/>
      <c r="AT778" s="67"/>
      <c r="AU778" s="67"/>
      <c r="AV778" s="67"/>
    </row>
    <row r="779" spans="28:65">
      <c r="AB779" s="67"/>
      <c r="AC779" s="67"/>
      <c r="AD779" s="67"/>
      <c r="AE779" s="67"/>
      <c r="AF779" s="67"/>
      <c r="AH779" s="149"/>
      <c r="AO779" s="67"/>
      <c r="AP779" s="67"/>
      <c r="AQ779" s="67"/>
      <c r="AR779" s="67"/>
      <c r="AS779" s="67"/>
      <c r="AT779" s="67"/>
      <c r="AU779" s="67"/>
      <c r="AV779" s="67"/>
    </row>
    <row r="780" spans="28:65">
      <c r="AB780" s="67"/>
      <c r="AC780" s="67"/>
      <c r="AD780" s="67"/>
      <c r="AE780" s="67"/>
      <c r="AF780" s="67"/>
      <c r="AH780" s="149"/>
      <c r="AO780" s="67"/>
      <c r="AP780" s="67"/>
      <c r="AQ780" s="67"/>
      <c r="AR780" s="67"/>
      <c r="AS780" s="67"/>
      <c r="AT780" s="67"/>
      <c r="AU780" s="67"/>
      <c r="AV780" s="67"/>
    </row>
    <row r="781" spans="28:65">
      <c r="AB781" s="67"/>
      <c r="AC781" s="67"/>
      <c r="AD781" s="67"/>
      <c r="AE781" s="67"/>
      <c r="AF781" s="67"/>
      <c r="AH781" s="149"/>
      <c r="AO781" s="67"/>
      <c r="AP781" s="67"/>
      <c r="AQ781" s="67"/>
      <c r="AR781" s="67"/>
      <c r="AS781" s="67"/>
      <c r="AT781" s="67"/>
      <c r="AU781" s="67"/>
      <c r="AV781" s="67"/>
    </row>
    <row r="782" spans="28:65">
      <c r="AB782" s="67"/>
      <c r="AC782" s="67"/>
      <c r="AD782" s="67"/>
      <c r="AE782" s="67"/>
      <c r="AF782" s="67"/>
      <c r="AH782" s="149"/>
      <c r="AO782" s="67"/>
      <c r="AP782" s="67"/>
      <c r="AQ782" s="67"/>
      <c r="AR782" s="67"/>
      <c r="AS782" s="67"/>
      <c r="AT782" s="67"/>
      <c r="AU782" s="67"/>
      <c r="AV782" s="67"/>
    </row>
    <row r="783" spans="28:65">
      <c r="AB783" s="67"/>
      <c r="AC783" s="67"/>
      <c r="AD783" s="67"/>
      <c r="AE783" s="67"/>
      <c r="AF783" s="67"/>
      <c r="AH783" s="149"/>
      <c r="AO783" s="67"/>
      <c r="AP783" s="67"/>
      <c r="AQ783" s="67"/>
      <c r="AR783" s="67"/>
      <c r="AS783" s="67"/>
      <c r="AT783" s="67"/>
      <c r="AU783" s="67"/>
      <c r="AV783" s="67"/>
      <c r="AW783" s="67"/>
    </row>
    <row r="784" spans="28:65">
      <c r="AB784" s="67"/>
      <c r="AC784" s="67"/>
      <c r="AD784" s="67"/>
      <c r="AE784" s="67"/>
      <c r="AF784" s="67"/>
      <c r="AH784" s="149"/>
      <c r="AO784" s="67"/>
      <c r="AP784" s="67"/>
      <c r="AQ784" s="67"/>
      <c r="AR784" s="67"/>
      <c r="AS784" s="67"/>
      <c r="AT784" s="67"/>
      <c r="AU784" s="67"/>
      <c r="AV784" s="67"/>
    </row>
    <row r="785" spans="28:48">
      <c r="AB785" s="67"/>
      <c r="AC785" s="67"/>
      <c r="AD785" s="67"/>
      <c r="AE785" s="67"/>
      <c r="AF785" s="67"/>
      <c r="AH785" s="149"/>
      <c r="AO785" s="67"/>
      <c r="AP785" s="67"/>
      <c r="AQ785" s="67"/>
      <c r="AR785" s="67"/>
      <c r="AS785" s="67"/>
      <c r="AT785" s="67"/>
      <c r="AU785" s="67"/>
      <c r="AV785" s="67"/>
    </row>
    <row r="786" spans="28:48">
      <c r="AB786" s="67"/>
      <c r="AC786" s="67"/>
      <c r="AD786" s="67"/>
      <c r="AE786" s="67"/>
      <c r="AF786" s="67"/>
      <c r="AH786" s="149"/>
      <c r="AO786" s="67"/>
      <c r="AP786" s="67"/>
      <c r="AQ786" s="67"/>
      <c r="AR786" s="67"/>
      <c r="AS786" s="67"/>
      <c r="AT786" s="67"/>
      <c r="AU786" s="67"/>
      <c r="AV786" s="67"/>
    </row>
    <row r="787" spans="28:48">
      <c r="AB787" s="67"/>
      <c r="AC787" s="67"/>
      <c r="AD787" s="67"/>
      <c r="AE787" s="67"/>
      <c r="AF787" s="67"/>
      <c r="AH787" s="149"/>
      <c r="AO787" s="67"/>
      <c r="AP787" s="67"/>
      <c r="AQ787" s="67"/>
      <c r="AR787" s="67"/>
      <c r="AS787" s="67"/>
      <c r="AT787" s="67"/>
      <c r="AU787" s="67"/>
      <c r="AV787" s="67"/>
    </row>
    <row r="788" spans="28:48">
      <c r="AB788" s="67"/>
      <c r="AC788" s="67"/>
      <c r="AD788" s="67"/>
      <c r="AE788" s="67"/>
      <c r="AF788" s="67"/>
      <c r="AH788" s="149"/>
      <c r="AO788" s="67"/>
      <c r="AP788" s="67"/>
      <c r="AQ788" s="67"/>
      <c r="AR788" s="67"/>
      <c r="AS788" s="67"/>
      <c r="AT788" s="67"/>
      <c r="AU788" s="67"/>
      <c r="AV788" s="67"/>
    </row>
    <row r="789" spans="28:48">
      <c r="AB789" s="67"/>
      <c r="AC789" s="67"/>
      <c r="AD789" s="67"/>
      <c r="AE789" s="67"/>
      <c r="AF789" s="67"/>
      <c r="AH789" s="149"/>
      <c r="AO789" s="67"/>
      <c r="AP789" s="67"/>
      <c r="AQ789" s="67"/>
      <c r="AR789" s="67"/>
      <c r="AS789" s="67"/>
      <c r="AT789" s="67"/>
      <c r="AU789" s="67"/>
      <c r="AV789" s="67"/>
    </row>
    <row r="790" spans="28:48">
      <c r="AB790" s="67"/>
      <c r="AC790" s="67"/>
      <c r="AD790" s="67"/>
      <c r="AE790" s="67"/>
      <c r="AF790" s="67"/>
      <c r="AH790" s="149"/>
      <c r="AO790" s="67"/>
      <c r="AP790" s="67"/>
      <c r="AQ790" s="67"/>
      <c r="AR790" s="67"/>
      <c r="AS790" s="67"/>
      <c r="AT790" s="67"/>
      <c r="AU790" s="67"/>
      <c r="AV790" s="67"/>
    </row>
    <row r="791" spans="28:48">
      <c r="AB791" s="67"/>
      <c r="AC791" s="67"/>
      <c r="AD791" s="67"/>
      <c r="AE791" s="67"/>
      <c r="AF791" s="67"/>
      <c r="AH791" s="149"/>
      <c r="AO791" s="67"/>
      <c r="AP791" s="67"/>
      <c r="AQ791" s="67"/>
      <c r="AR791" s="67"/>
      <c r="AS791" s="67"/>
      <c r="AT791" s="67"/>
      <c r="AU791" s="67"/>
      <c r="AV791" s="67"/>
    </row>
    <row r="792" spans="28:48">
      <c r="AB792" s="67"/>
      <c r="AC792" s="67"/>
      <c r="AD792" s="67"/>
      <c r="AE792" s="67"/>
      <c r="AF792" s="67"/>
      <c r="AH792" s="149"/>
      <c r="AO792" s="67"/>
      <c r="AP792" s="67"/>
      <c r="AQ792" s="67"/>
      <c r="AR792" s="67"/>
      <c r="AS792" s="67"/>
      <c r="AT792" s="67"/>
      <c r="AU792" s="67"/>
      <c r="AV792" s="67"/>
    </row>
    <row r="793" spans="28:48">
      <c r="AB793" s="67"/>
      <c r="AC793" s="67"/>
      <c r="AD793" s="67"/>
      <c r="AE793" s="67"/>
      <c r="AF793" s="67"/>
      <c r="AH793" s="149"/>
      <c r="AO793" s="67"/>
      <c r="AP793" s="67"/>
      <c r="AQ793" s="67"/>
      <c r="AR793" s="67"/>
      <c r="AS793" s="67"/>
      <c r="AT793" s="67"/>
      <c r="AU793" s="67"/>
      <c r="AV793" s="67"/>
    </row>
    <row r="794" spans="28:48">
      <c r="AB794" s="67"/>
      <c r="AC794" s="67"/>
      <c r="AD794" s="67"/>
      <c r="AE794" s="67"/>
      <c r="AF794" s="67"/>
      <c r="AH794" s="149"/>
      <c r="AO794" s="67"/>
      <c r="AP794" s="67"/>
      <c r="AQ794" s="67"/>
      <c r="AR794" s="67"/>
      <c r="AS794" s="67"/>
      <c r="AT794" s="67"/>
      <c r="AU794" s="67"/>
      <c r="AV794" s="67"/>
    </row>
    <row r="795" spans="28:48">
      <c r="AB795" s="67"/>
      <c r="AC795" s="67"/>
      <c r="AD795" s="67"/>
      <c r="AE795" s="67"/>
      <c r="AF795" s="67"/>
      <c r="AH795" s="149"/>
      <c r="AO795" s="67"/>
      <c r="AP795" s="67"/>
      <c r="AQ795" s="67"/>
      <c r="AR795" s="67"/>
      <c r="AS795" s="67"/>
      <c r="AT795" s="67"/>
      <c r="AU795" s="67"/>
      <c r="AV795" s="67"/>
    </row>
    <row r="796" spans="28:48">
      <c r="AB796" s="67"/>
      <c r="AC796" s="67"/>
      <c r="AD796" s="67"/>
      <c r="AE796" s="67"/>
      <c r="AF796" s="67"/>
      <c r="AH796" s="149"/>
      <c r="AO796" s="67"/>
      <c r="AP796" s="67"/>
      <c r="AQ796" s="67"/>
      <c r="AR796" s="67"/>
      <c r="AS796" s="67"/>
      <c r="AT796" s="67"/>
      <c r="AU796" s="67"/>
      <c r="AV796" s="67"/>
    </row>
    <row r="797" spans="28:48">
      <c r="AB797" s="67"/>
      <c r="AC797" s="67"/>
      <c r="AD797" s="67"/>
      <c r="AE797" s="67"/>
      <c r="AF797" s="67"/>
      <c r="AH797" s="149"/>
      <c r="AO797" s="67"/>
      <c r="AP797" s="67"/>
      <c r="AQ797" s="67"/>
      <c r="AR797" s="67"/>
      <c r="AS797" s="67"/>
      <c r="AT797" s="67"/>
      <c r="AU797" s="67"/>
      <c r="AV797" s="67"/>
    </row>
    <row r="798" spans="28:48">
      <c r="AB798" s="67"/>
      <c r="AC798" s="67"/>
      <c r="AD798" s="67"/>
      <c r="AE798" s="67"/>
      <c r="AF798" s="67"/>
      <c r="AH798" s="149"/>
      <c r="AO798" s="67"/>
      <c r="AP798" s="67"/>
      <c r="AQ798" s="67"/>
      <c r="AR798" s="67"/>
      <c r="AS798" s="67"/>
      <c r="AT798" s="67"/>
      <c r="AU798" s="67"/>
      <c r="AV798" s="67"/>
    </row>
    <row r="799" spans="28:48">
      <c r="AB799" s="67"/>
      <c r="AC799" s="67"/>
      <c r="AD799" s="67"/>
      <c r="AE799" s="67"/>
      <c r="AF799" s="67"/>
      <c r="AH799" s="149"/>
      <c r="AO799" s="67"/>
      <c r="AP799" s="67"/>
      <c r="AQ799" s="67"/>
      <c r="AR799" s="67"/>
      <c r="AS799" s="67"/>
      <c r="AT799" s="67"/>
      <c r="AU799" s="67"/>
      <c r="AV799" s="67"/>
    </row>
    <row r="800" spans="28:48">
      <c r="AB800" s="67"/>
      <c r="AC800" s="67"/>
      <c r="AD800" s="67"/>
      <c r="AE800" s="67"/>
      <c r="AF800" s="67"/>
      <c r="AH800" s="149"/>
      <c r="AO800" s="67"/>
      <c r="AP800" s="67"/>
      <c r="AQ800" s="67"/>
      <c r="AR800" s="67"/>
      <c r="AS800" s="67"/>
      <c r="AT800" s="67"/>
      <c r="AU800" s="67"/>
      <c r="AV800" s="67"/>
    </row>
    <row r="801" spans="28:48">
      <c r="AB801" s="67"/>
      <c r="AC801" s="67"/>
      <c r="AD801" s="67"/>
      <c r="AE801" s="67"/>
      <c r="AF801" s="67"/>
      <c r="AH801" s="149"/>
      <c r="AO801" s="67"/>
      <c r="AP801" s="67"/>
      <c r="AQ801" s="67"/>
      <c r="AR801" s="67"/>
      <c r="AS801" s="67"/>
      <c r="AT801" s="67"/>
      <c r="AU801" s="67"/>
      <c r="AV801" s="67"/>
    </row>
    <row r="802" spans="28:48">
      <c r="AB802" s="67"/>
      <c r="AC802" s="67"/>
      <c r="AD802" s="67"/>
      <c r="AE802" s="67"/>
      <c r="AF802" s="67"/>
      <c r="AH802" s="149"/>
      <c r="AO802" s="67"/>
      <c r="AP802" s="67"/>
      <c r="AQ802" s="67"/>
      <c r="AR802" s="67"/>
      <c r="AS802" s="67"/>
      <c r="AT802" s="67"/>
      <c r="AU802" s="67"/>
      <c r="AV802" s="67"/>
    </row>
    <row r="803" spans="28:48">
      <c r="AB803" s="67"/>
      <c r="AC803" s="67"/>
      <c r="AD803" s="67"/>
      <c r="AE803" s="67"/>
      <c r="AF803" s="67"/>
      <c r="AH803" s="149"/>
      <c r="AO803" s="67"/>
      <c r="AP803" s="67"/>
      <c r="AQ803" s="67"/>
      <c r="AR803" s="67"/>
      <c r="AS803" s="67"/>
      <c r="AT803" s="67"/>
      <c r="AU803" s="67"/>
      <c r="AV803" s="67"/>
    </row>
    <row r="804" spans="28:48">
      <c r="AB804" s="67"/>
      <c r="AC804" s="67"/>
      <c r="AD804" s="67"/>
      <c r="AE804" s="67"/>
      <c r="AF804" s="67"/>
      <c r="AH804" s="149"/>
      <c r="AO804" s="67"/>
      <c r="AP804" s="67"/>
      <c r="AQ804" s="67"/>
      <c r="AR804" s="67"/>
      <c r="AS804" s="67"/>
      <c r="AT804" s="67"/>
      <c r="AU804" s="67"/>
      <c r="AV804" s="67"/>
    </row>
    <row r="805" spans="28:48">
      <c r="AB805" s="67"/>
      <c r="AC805" s="67"/>
      <c r="AD805" s="67"/>
      <c r="AE805" s="67"/>
      <c r="AF805" s="67"/>
      <c r="AH805" s="149"/>
      <c r="AO805" s="67"/>
      <c r="AP805" s="67"/>
      <c r="AQ805" s="67"/>
      <c r="AR805" s="67"/>
      <c r="AS805" s="67"/>
      <c r="AT805" s="67"/>
      <c r="AU805" s="67"/>
      <c r="AV805" s="67"/>
    </row>
    <row r="806" spans="28:48">
      <c r="AB806" s="67"/>
      <c r="AC806" s="67"/>
      <c r="AD806" s="67"/>
      <c r="AE806" s="67"/>
      <c r="AF806" s="67"/>
      <c r="AH806" s="149"/>
      <c r="AO806" s="67"/>
      <c r="AP806" s="67"/>
      <c r="AQ806" s="67"/>
      <c r="AR806" s="67"/>
      <c r="AS806" s="67"/>
      <c r="AT806" s="67"/>
      <c r="AU806" s="67"/>
      <c r="AV806" s="67"/>
    </row>
    <row r="807" spans="28:48">
      <c r="AB807" s="67"/>
      <c r="AC807" s="67"/>
      <c r="AD807" s="67"/>
      <c r="AE807" s="67"/>
      <c r="AF807" s="67"/>
      <c r="AH807" s="149"/>
      <c r="AO807" s="67"/>
      <c r="AP807" s="67"/>
      <c r="AQ807" s="67"/>
      <c r="AR807" s="67"/>
      <c r="AS807" s="67"/>
      <c r="AT807" s="67"/>
      <c r="AU807" s="67"/>
      <c r="AV807" s="67"/>
    </row>
    <row r="808" spans="28:48">
      <c r="AB808" s="67"/>
      <c r="AC808" s="67"/>
      <c r="AD808" s="67"/>
      <c r="AE808" s="67"/>
      <c r="AF808" s="67"/>
      <c r="AH808" s="149"/>
      <c r="AO808" s="67"/>
      <c r="AP808" s="67"/>
      <c r="AQ808" s="67"/>
      <c r="AR808" s="67"/>
      <c r="AS808" s="67"/>
      <c r="AT808" s="67"/>
      <c r="AU808" s="67"/>
      <c r="AV808" s="67"/>
    </row>
    <row r="809" spans="28:48">
      <c r="AB809" s="67"/>
      <c r="AC809" s="67"/>
      <c r="AD809" s="67"/>
      <c r="AE809" s="67"/>
      <c r="AF809" s="67"/>
      <c r="AH809" s="149"/>
      <c r="AO809" s="67"/>
      <c r="AP809" s="67"/>
      <c r="AQ809" s="67"/>
      <c r="AR809" s="67"/>
      <c r="AS809" s="67"/>
      <c r="AT809" s="67"/>
      <c r="AU809" s="67"/>
      <c r="AV809" s="67"/>
    </row>
    <row r="810" spans="28:48">
      <c r="AB810" s="67"/>
      <c r="AC810" s="67"/>
      <c r="AD810" s="67"/>
      <c r="AE810" s="67"/>
      <c r="AF810" s="67"/>
      <c r="AH810" s="149"/>
      <c r="AO810" s="67"/>
      <c r="AP810" s="67"/>
      <c r="AQ810" s="67"/>
      <c r="AR810" s="67"/>
      <c r="AS810" s="67"/>
      <c r="AT810" s="67"/>
      <c r="AU810" s="67"/>
      <c r="AV810" s="67"/>
    </row>
    <row r="811" spans="28:48">
      <c r="AB811" s="67"/>
      <c r="AC811" s="67"/>
      <c r="AD811" s="67"/>
      <c r="AE811" s="67"/>
      <c r="AF811" s="67"/>
      <c r="AH811" s="149"/>
      <c r="AO811" s="67"/>
      <c r="AP811" s="67"/>
      <c r="AQ811" s="67"/>
      <c r="AR811" s="67"/>
      <c r="AS811" s="67"/>
      <c r="AT811" s="67"/>
      <c r="AU811" s="67"/>
      <c r="AV811" s="67"/>
    </row>
    <row r="812" spans="28:48">
      <c r="AB812" s="67"/>
      <c r="AC812" s="67"/>
      <c r="AD812" s="67"/>
      <c r="AE812" s="67"/>
      <c r="AF812" s="67"/>
      <c r="AH812" s="149"/>
      <c r="AO812" s="67"/>
      <c r="AP812" s="67"/>
      <c r="AQ812" s="67"/>
      <c r="AR812" s="67"/>
      <c r="AS812" s="67"/>
      <c r="AT812" s="67"/>
      <c r="AU812" s="67"/>
      <c r="AV812" s="67"/>
    </row>
    <row r="813" spans="28:48">
      <c r="AB813" s="67"/>
      <c r="AC813" s="67"/>
      <c r="AD813" s="67"/>
      <c r="AE813" s="67"/>
      <c r="AF813" s="67"/>
      <c r="AH813" s="149"/>
      <c r="AO813" s="67"/>
      <c r="AP813" s="67"/>
      <c r="AQ813" s="67"/>
      <c r="AR813" s="67"/>
      <c r="AS813" s="67"/>
      <c r="AT813" s="67"/>
      <c r="AU813" s="67"/>
      <c r="AV813" s="67"/>
    </row>
    <row r="814" spans="28:48">
      <c r="AB814" s="67"/>
      <c r="AC814" s="67"/>
      <c r="AD814" s="67"/>
      <c r="AE814" s="67"/>
      <c r="AF814" s="67"/>
      <c r="AH814" s="149"/>
      <c r="AO814" s="67"/>
      <c r="AP814" s="67"/>
      <c r="AQ814" s="67"/>
      <c r="AR814" s="67"/>
      <c r="AS814" s="67"/>
      <c r="AT814" s="67"/>
      <c r="AU814" s="67"/>
      <c r="AV814" s="67"/>
    </row>
    <row r="815" spans="28:48">
      <c r="AB815" s="67"/>
      <c r="AC815" s="67"/>
      <c r="AD815" s="67"/>
      <c r="AE815" s="67"/>
      <c r="AF815" s="67"/>
      <c r="AH815" s="149"/>
      <c r="AO815" s="67"/>
      <c r="AP815" s="67"/>
      <c r="AQ815" s="67"/>
      <c r="AR815" s="67"/>
      <c r="AS815" s="67"/>
      <c r="AT815" s="67"/>
      <c r="AU815" s="67"/>
      <c r="AV815" s="67"/>
    </row>
    <row r="816" spans="28:48">
      <c r="AB816" s="67"/>
      <c r="AC816" s="67"/>
      <c r="AD816" s="67"/>
      <c r="AE816" s="67"/>
      <c r="AF816" s="67"/>
      <c r="AH816" s="149"/>
      <c r="AO816" s="67"/>
      <c r="AP816" s="67"/>
      <c r="AQ816" s="67"/>
      <c r="AR816" s="67"/>
      <c r="AS816" s="67"/>
      <c r="AT816" s="67"/>
      <c r="AU816" s="67"/>
      <c r="AV816" s="67"/>
    </row>
    <row r="817" spans="28:65">
      <c r="AB817" s="67"/>
      <c r="AC817" s="67"/>
      <c r="AD817" s="67"/>
      <c r="AE817" s="67"/>
      <c r="AF817" s="67"/>
      <c r="AH817" s="149"/>
      <c r="AO817" s="67"/>
      <c r="AP817" s="67"/>
      <c r="AQ817" s="67"/>
      <c r="AR817" s="67"/>
      <c r="AS817" s="67"/>
      <c r="AT817" s="67"/>
      <c r="AU817" s="67"/>
      <c r="AV817" s="67"/>
    </row>
    <row r="818" spans="28:65">
      <c r="AB818" s="67"/>
      <c r="AC818" s="67"/>
      <c r="AD818" s="67"/>
      <c r="AE818" s="67"/>
      <c r="AF818" s="67"/>
      <c r="AH818" s="149"/>
      <c r="AO818" s="67"/>
      <c r="AP818" s="67"/>
      <c r="AQ818" s="67"/>
      <c r="AR818" s="67"/>
      <c r="AS818" s="67"/>
      <c r="AT818" s="67"/>
      <c r="AU818" s="67"/>
      <c r="AV818" s="67"/>
    </row>
    <row r="819" spans="28:65">
      <c r="AB819" s="67"/>
      <c r="AC819" s="67"/>
      <c r="AD819" s="67"/>
      <c r="AE819" s="67"/>
      <c r="AF819" s="67"/>
      <c r="AH819" s="149"/>
      <c r="AO819" s="67"/>
      <c r="AP819" s="67"/>
      <c r="AQ819" s="67"/>
      <c r="AR819" s="67"/>
      <c r="AS819" s="67"/>
      <c r="AT819" s="67"/>
      <c r="AU819" s="67"/>
      <c r="AV819" s="67"/>
    </row>
    <row r="820" spans="28:65">
      <c r="AB820" s="67"/>
      <c r="AC820" s="67"/>
      <c r="AD820" s="67"/>
      <c r="AE820" s="67"/>
      <c r="AF820" s="67"/>
      <c r="AH820" s="149"/>
      <c r="AO820" s="67"/>
      <c r="AP820" s="67"/>
      <c r="AQ820" s="67"/>
      <c r="AR820" s="67"/>
      <c r="AS820" s="67"/>
      <c r="AT820" s="67"/>
      <c r="AU820" s="67"/>
      <c r="AV820" s="67"/>
    </row>
    <row r="821" spans="28:65">
      <c r="AB821" s="67"/>
      <c r="AC821" s="67"/>
      <c r="AD821" s="67"/>
      <c r="AE821" s="67"/>
      <c r="AF821" s="67"/>
      <c r="AH821" s="149"/>
      <c r="AO821" s="67"/>
      <c r="AP821" s="67"/>
      <c r="AQ821" s="67"/>
      <c r="AR821" s="67"/>
      <c r="AS821" s="67"/>
      <c r="AT821" s="67"/>
      <c r="AU821" s="67"/>
      <c r="AV821" s="67"/>
      <c r="AW821" s="67"/>
      <c r="AX821" s="67"/>
      <c r="AY821" s="67"/>
      <c r="AZ821" s="67"/>
      <c r="BA821" s="67"/>
      <c r="BB821" s="67"/>
      <c r="BC821" s="67"/>
      <c r="BD821" s="67"/>
      <c r="BE821" s="67"/>
      <c r="BF821" s="67"/>
      <c r="BG821" s="67"/>
      <c r="BH821" s="67"/>
      <c r="BI821" s="67"/>
      <c r="BJ821" s="67"/>
      <c r="BK821" s="67"/>
      <c r="BL821" s="67"/>
      <c r="BM821" s="67"/>
    </row>
    <row r="822" spans="28:65">
      <c r="AB822" s="67"/>
      <c r="AC822" s="67"/>
      <c r="AD822" s="67"/>
      <c r="AE822" s="67"/>
      <c r="AF822" s="67"/>
      <c r="AH822" s="149"/>
      <c r="AO822" s="67"/>
      <c r="AP822" s="67"/>
      <c r="AQ822" s="67"/>
      <c r="AR822" s="67"/>
      <c r="AS822" s="67"/>
      <c r="AT822" s="67"/>
      <c r="AU822" s="67"/>
      <c r="AV822" s="67"/>
      <c r="AW822" s="67"/>
      <c r="AY822" s="67"/>
      <c r="AZ822" s="67"/>
      <c r="BA822" s="67"/>
      <c r="BB822" s="67"/>
      <c r="BC822" s="67"/>
      <c r="BD822" s="67"/>
      <c r="BE822" s="67"/>
      <c r="BF822" s="67"/>
      <c r="BG822" s="67"/>
      <c r="BH822" s="67"/>
      <c r="BI822" s="67"/>
      <c r="BJ822" s="67"/>
      <c r="BK822" s="67"/>
      <c r="BL822" s="67"/>
      <c r="BM822" s="67"/>
    </row>
    <row r="823" spans="28:65">
      <c r="AB823" s="67"/>
      <c r="AC823" s="67"/>
      <c r="AD823" s="67"/>
      <c r="AE823" s="67"/>
      <c r="AF823" s="67"/>
      <c r="AH823" s="149"/>
      <c r="AO823" s="67"/>
      <c r="AP823" s="67"/>
      <c r="AQ823" s="67"/>
      <c r="AR823" s="67"/>
      <c r="AS823" s="67"/>
      <c r="AT823" s="67"/>
      <c r="AU823" s="67"/>
      <c r="AV823" s="67"/>
    </row>
    <row r="824" spans="28:65">
      <c r="AB824" s="67"/>
      <c r="AC824" s="67"/>
      <c r="AD824" s="67"/>
      <c r="AE824" s="67"/>
      <c r="AF824" s="67"/>
      <c r="AH824" s="149"/>
      <c r="AO824" s="67"/>
      <c r="AP824" s="67"/>
      <c r="AQ824" s="67"/>
      <c r="AR824" s="67"/>
      <c r="AS824" s="67"/>
      <c r="AT824" s="67"/>
      <c r="AU824" s="67"/>
      <c r="AV824" s="67"/>
    </row>
    <row r="825" spans="28:65">
      <c r="AB825" s="67"/>
      <c r="AC825" s="67"/>
      <c r="AD825" s="67"/>
      <c r="AE825" s="67"/>
      <c r="AF825" s="67"/>
      <c r="AH825" s="149"/>
      <c r="AO825" s="67"/>
      <c r="AP825" s="67"/>
      <c r="AQ825" s="67"/>
      <c r="AR825" s="67"/>
      <c r="AS825" s="67"/>
      <c r="AT825" s="67"/>
      <c r="AU825" s="67"/>
      <c r="AV825" s="67"/>
    </row>
    <row r="826" spans="28:65">
      <c r="AB826" s="67"/>
      <c r="AC826" s="67"/>
      <c r="AD826" s="67"/>
      <c r="AE826" s="67"/>
      <c r="AF826" s="67"/>
      <c r="AH826" s="149"/>
      <c r="AO826" s="67"/>
      <c r="AP826" s="67"/>
      <c r="AQ826" s="67"/>
      <c r="AR826" s="67"/>
      <c r="AS826" s="67"/>
      <c r="AT826" s="67"/>
      <c r="AU826" s="67"/>
      <c r="AV826" s="67"/>
    </row>
    <row r="827" spans="28:65">
      <c r="AB827" s="67"/>
      <c r="AC827" s="67"/>
      <c r="AD827" s="67"/>
      <c r="AE827" s="67"/>
      <c r="AF827" s="67"/>
      <c r="AH827" s="149"/>
      <c r="AO827" s="67"/>
      <c r="AP827" s="67"/>
      <c r="AQ827" s="67"/>
      <c r="AR827" s="67"/>
      <c r="AS827" s="67"/>
      <c r="AT827" s="67"/>
      <c r="AU827" s="67"/>
      <c r="AV827" s="67"/>
    </row>
    <row r="828" spans="28:65">
      <c r="AB828" s="67"/>
      <c r="AC828" s="67"/>
      <c r="AD828" s="67"/>
      <c r="AE828" s="67"/>
      <c r="AF828" s="67"/>
      <c r="AH828" s="149"/>
      <c r="AO828" s="67"/>
      <c r="AP828" s="67"/>
      <c r="AQ828" s="67"/>
      <c r="AR828" s="67"/>
      <c r="AS828" s="67"/>
      <c r="AT828" s="67"/>
      <c r="AU828" s="67"/>
      <c r="AV828" s="67"/>
    </row>
    <row r="829" spans="28:65">
      <c r="AB829" s="67"/>
      <c r="AC829" s="67"/>
      <c r="AD829" s="67"/>
      <c r="AE829" s="67"/>
      <c r="AF829" s="67"/>
      <c r="AH829" s="149"/>
      <c r="AO829" s="67"/>
      <c r="AP829" s="67"/>
      <c r="AQ829" s="67"/>
      <c r="AR829" s="67"/>
      <c r="AS829" s="67"/>
      <c r="AT829" s="67"/>
      <c r="AU829" s="67"/>
      <c r="AV829" s="67"/>
    </row>
    <row r="830" spans="28:65">
      <c r="AB830" s="67"/>
      <c r="AC830" s="67"/>
      <c r="AD830" s="67"/>
      <c r="AE830" s="67"/>
      <c r="AF830" s="67"/>
      <c r="AH830" s="149"/>
      <c r="AO830" s="67"/>
      <c r="AP830" s="67"/>
      <c r="AQ830" s="67"/>
      <c r="AR830" s="67"/>
      <c r="AS830" s="67"/>
      <c r="AT830" s="67"/>
      <c r="AU830" s="67"/>
      <c r="AV830" s="67"/>
    </row>
    <row r="831" spans="28:65">
      <c r="AB831" s="67"/>
      <c r="AC831" s="67"/>
      <c r="AD831" s="67"/>
      <c r="AE831" s="67"/>
      <c r="AF831" s="67"/>
      <c r="AH831" s="149"/>
      <c r="AO831" s="67"/>
      <c r="AP831" s="67"/>
      <c r="AQ831" s="67"/>
      <c r="AR831" s="67"/>
      <c r="AS831" s="67"/>
      <c r="AT831" s="67"/>
      <c r="AU831" s="67"/>
      <c r="AV831" s="67"/>
    </row>
    <row r="832" spans="28:65">
      <c r="AB832" s="67"/>
      <c r="AC832" s="67"/>
      <c r="AD832" s="67"/>
      <c r="AE832" s="67"/>
      <c r="AF832" s="67"/>
      <c r="AH832" s="149"/>
      <c r="AO832" s="67"/>
      <c r="AP832" s="67"/>
      <c r="AQ832" s="67"/>
      <c r="AR832" s="67"/>
      <c r="AS832" s="67"/>
      <c r="AT832" s="67"/>
      <c r="AU832" s="67"/>
      <c r="AV832" s="67"/>
    </row>
    <row r="833" spans="28:51">
      <c r="AB833" s="67"/>
      <c r="AC833" s="67"/>
      <c r="AD833" s="67"/>
      <c r="AE833" s="67"/>
      <c r="AF833" s="67"/>
      <c r="AH833" s="149"/>
      <c r="AO833" s="67"/>
      <c r="AP833" s="67"/>
      <c r="AQ833" s="67"/>
      <c r="AR833" s="67"/>
      <c r="AS833" s="67"/>
      <c r="AT833" s="67"/>
      <c r="AU833" s="67"/>
      <c r="AV833" s="67"/>
      <c r="AW833" s="67"/>
      <c r="AY833" s="67"/>
    </row>
    <row r="834" spans="28:51">
      <c r="AB834" s="67"/>
      <c r="AC834" s="67"/>
      <c r="AD834" s="67"/>
      <c r="AE834" s="67"/>
      <c r="AF834" s="67"/>
      <c r="AH834" s="149"/>
      <c r="AO834" s="67"/>
      <c r="AP834" s="67"/>
      <c r="AQ834" s="67"/>
      <c r="AR834" s="67"/>
      <c r="AS834" s="67"/>
      <c r="AT834" s="67"/>
      <c r="AU834" s="67"/>
      <c r="AV834" s="67"/>
    </row>
    <row r="835" spans="28:51">
      <c r="AB835" s="67"/>
      <c r="AC835" s="67"/>
      <c r="AD835" s="67"/>
      <c r="AE835" s="67"/>
      <c r="AF835" s="67"/>
      <c r="AH835" s="149"/>
      <c r="AO835" s="67"/>
      <c r="AP835" s="67"/>
      <c r="AQ835" s="67"/>
      <c r="AR835" s="67"/>
      <c r="AS835" s="67"/>
      <c r="AT835" s="67"/>
      <c r="AU835" s="67"/>
      <c r="AV835" s="67"/>
    </row>
    <row r="836" spans="28:51">
      <c r="AB836" s="67"/>
      <c r="AC836" s="67"/>
      <c r="AD836" s="67"/>
      <c r="AE836" s="67"/>
      <c r="AF836" s="67"/>
      <c r="AH836" s="149"/>
      <c r="AO836" s="67"/>
      <c r="AP836" s="67"/>
      <c r="AQ836" s="67"/>
      <c r="AR836" s="67"/>
      <c r="AS836" s="67"/>
      <c r="AT836" s="67"/>
      <c r="AU836" s="67"/>
      <c r="AV836" s="67"/>
    </row>
    <row r="837" spans="28:51">
      <c r="AB837" s="67"/>
      <c r="AC837" s="67"/>
      <c r="AD837" s="67"/>
      <c r="AE837" s="67"/>
      <c r="AF837" s="67"/>
      <c r="AH837" s="149"/>
      <c r="AO837" s="67"/>
      <c r="AP837" s="67"/>
      <c r="AQ837" s="67"/>
      <c r="AR837" s="67"/>
      <c r="AS837" s="67"/>
      <c r="AT837" s="67"/>
      <c r="AU837" s="67"/>
      <c r="AV837" s="67"/>
    </row>
    <row r="838" spans="28:51">
      <c r="AB838" s="67"/>
      <c r="AC838" s="67"/>
      <c r="AD838" s="67"/>
      <c r="AE838" s="67"/>
      <c r="AF838" s="67"/>
      <c r="AH838" s="149"/>
      <c r="AO838" s="67"/>
      <c r="AP838" s="67"/>
      <c r="AQ838" s="67"/>
      <c r="AR838" s="67"/>
      <c r="AS838" s="67"/>
      <c r="AT838" s="67"/>
      <c r="AU838" s="67"/>
      <c r="AV838" s="67"/>
    </row>
    <row r="839" spans="28:51">
      <c r="AB839" s="67"/>
      <c r="AC839" s="67"/>
      <c r="AD839" s="67"/>
      <c r="AE839" s="67"/>
      <c r="AF839" s="67"/>
      <c r="AH839" s="149"/>
      <c r="AO839" s="67"/>
      <c r="AP839" s="67"/>
      <c r="AQ839" s="67"/>
      <c r="AR839" s="67"/>
      <c r="AS839" s="67"/>
      <c r="AT839" s="67"/>
      <c r="AU839" s="67"/>
      <c r="AV839" s="67"/>
    </row>
    <row r="840" spans="28:51">
      <c r="AB840" s="67"/>
      <c r="AC840" s="67"/>
      <c r="AD840" s="67"/>
      <c r="AE840" s="67"/>
      <c r="AF840" s="67"/>
      <c r="AH840" s="149"/>
      <c r="AO840" s="67"/>
      <c r="AP840" s="67"/>
      <c r="AQ840" s="67"/>
      <c r="AR840" s="67"/>
      <c r="AS840" s="67"/>
      <c r="AT840" s="67"/>
      <c r="AU840" s="67"/>
      <c r="AV840" s="67"/>
    </row>
    <row r="841" spans="28:51">
      <c r="AB841" s="67"/>
      <c r="AC841" s="67"/>
      <c r="AD841" s="67"/>
      <c r="AE841" s="67"/>
      <c r="AF841" s="67"/>
      <c r="AH841" s="149"/>
      <c r="AO841" s="67"/>
      <c r="AP841" s="67"/>
      <c r="AQ841" s="67"/>
      <c r="AR841" s="67"/>
      <c r="AS841" s="67"/>
      <c r="AT841" s="67"/>
      <c r="AU841" s="67"/>
      <c r="AV841" s="67"/>
    </row>
    <row r="842" spans="28:51">
      <c r="AB842" s="67"/>
      <c r="AC842" s="67"/>
      <c r="AD842" s="67"/>
      <c r="AE842" s="67"/>
      <c r="AF842" s="67"/>
      <c r="AH842" s="149"/>
      <c r="AO842" s="67"/>
      <c r="AP842" s="67"/>
      <c r="AQ842" s="67"/>
      <c r="AR842" s="67"/>
      <c r="AS842" s="67"/>
      <c r="AT842" s="67"/>
      <c r="AU842" s="67"/>
      <c r="AV842" s="67"/>
    </row>
    <row r="843" spans="28:51">
      <c r="AB843" s="67"/>
      <c r="AC843" s="67"/>
      <c r="AD843" s="67"/>
      <c r="AE843" s="67"/>
      <c r="AF843" s="67"/>
      <c r="AH843" s="149"/>
      <c r="AO843" s="67"/>
      <c r="AP843" s="67"/>
      <c r="AQ843" s="67"/>
      <c r="AR843" s="67"/>
      <c r="AS843" s="67"/>
      <c r="AT843" s="67"/>
      <c r="AU843" s="67"/>
      <c r="AV843" s="67"/>
    </row>
    <row r="844" spans="28:51">
      <c r="AB844" s="67"/>
      <c r="AC844" s="67"/>
      <c r="AD844" s="67"/>
      <c r="AE844" s="67"/>
      <c r="AF844" s="67"/>
      <c r="AH844" s="149"/>
      <c r="AO844" s="67"/>
      <c r="AP844" s="67"/>
      <c r="AQ844" s="67"/>
      <c r="AR844" s="67"/>
      <c r="AS844" s="67"/>
      <c r="AT844" s="67"/>
      <c r="AU844" s="67"/>
      <c r="AV844" s="67"/>
    </row>
    <row r="845" spans="28:51">
      <c r="AB845" s="67"/>
      <c r="AC845" s="67"/>
      <c r="AD845" s="67"/>
      <c r="AE845" s="67"/>
      <c r="AF845" s="67"/>
      <c r="AH845" s="149"/>
      <c r="AO845" s="67"/>
      <c r="AP845" s="67"/>
      <c r="AQ845" s="67"/>
      <c r="AR845" s="67"/>
      <c r="AS845" s="67"/>
      <c r="AT845" s="67"/>
      <c r="AU845" s="67"/>
      <c r="AV845" s="67"/>
    </row>
    <row r="846" spans="28:51">
      <c r="AB846" s="67"/>
      <c r="AC846" s="67"/>
      <c r="AD846" s="67"/>
      <c r="AE846" s="67"/>
      <c r="AF846" s="67"/>
      <c r="AH846" s="149"/>
      <c r="AO846" s="67"/>
      <c r="AP846" s="67"/>
      <c r="AQ846" s="67"/>
      <c r="AR846" s="67"/>
      <c r="AS846" s="67"/>
      <c r="AT846" s="67"/>
      <c r="AU846" s="67"/>
      <c r="AV846" s="67"/>
    </row>
    <row r="847" spans="28:51">
      <c r="AB847" s="67"/>
      <c r="AC847" s="67"/>
      <c r="AD847" s="67"/>
      <c r="AE847" s="67"/>
      <c r="AF847" s="67"/>
      <c r="AH847" s="149"/>
      <c r="AO847" s="67"/>
      <c r="AP847" s="67"/>
      <c r="AQ847" s="67"/>
      <c r="AR847" s="67"/>
      <c r="AS847" s="67"/>
      <c r="AT847" s="67"/>
      <c r="AU847" s="67"/>
      <c r="AV847" s="67"/>
    </row>
    <row r="848" spans="28:51">
      <c r="AB848" s="67"/>
      <c r="AC848" s="67"/>
      <c r="AD848" s="67"/>
      <c r="AE848" s="67"/>
      <c r="AF848" s="67"/>
      <c r="AH848" s="149"/>
      <c r="AO848" s="67"/>
      <c r="AP848" s="67"/>
      <c r="AQ848" s="67"/>
      <c r="AR848" s="67"/>
      <c r="AS848" s="67"/>
      <c r="AT848" s="67"/>
      <c r="AU848" s="67"/>
      <c r="AV848" s="67"/>
    </row>
    <row r="849" spans="28:48">
      <c r="AB849" s="67"/>
      <c r="AC849" s="67"/>
      <c r="AD849" s="67"/>
      <c r="AE849" s="67"/>
      <c r="AF849" s="67"/>
      <c r="AH849" s="149"/>
      <c r="AO849" s="67"/>
      <c r="AP849" s="67"/>
      <c r="AQ849" s="67"/>
      <c r="AR849" s="67"/>
      <c r="AS849" s="67"/>
      <c r="AT849" s="67"/>
      <c r="AU849" s="67"/>
      <c r="AV849" s="67"/>
    </row>
    <row r="850" spans="28:48">
      <c r="AB850" s="67"/>
      <c r="AC850" s="67"/>
      <c r="AD850" s="67"/>
      <c r="AE850" s="67"/>
      <c r="AF850" s="67"/>
      <c r="AH850" s="149"/>
      <c r="AO850" s="67"/>
      <c r="AP850" s="67"/>
      <c r="AQ850" s="67"/>
      <c r="AR850" s="67"/>
      <c r="AS850" s="67"/>
      <c r="AT850" s="67"/>
      <c r="AU850" s="67"/>
      <c r="AV850" s="67"/>
    </row>
    <row r="851" spans="28:48">
      <c r="AB851" s="67"/>
      <c r="AC851" s="67"/>
      <c r="AD851" s="67"/>
      <c r="AE851" s="67"/>
      <c r="AF851" s="67"/>
      <c r="AH851" s="149"/>
      <c r="AO851" s="67"/>
      <c r="AP851" s="67"/>
      <c r="AQ851" s="67"/>
      <c r="AR851" s="67"/>
      <c r="AS851" s="67"/>
      <c r="AT851" s="67"/>
      <c r="AU851" s="67"/>
      <c r="AV851" s="67"/>
    </row>
    <row r="852" spans="28:48">
      <c r="AB852" s="67"/>
      <c r="AC852" s="67"/>
      <c r="AD852" s="67"/>
      <c r="AE852" s="67"/>
      <c r="AF852" s="67"/>
      <c r="AH852" s="149"/>
      <c r="AO852" s="67"/>
      <c r="AP852" s="67"/>
      <c r="AQ852" s="67"/>
      <c r="AR852" s="67"/>
      <c r="AS852" s="67"/>
      <c r="AT852" s="67"/>
      <c r="AU852" s="67"/>
      <c r="AV852" s="67"/>
    </row>
    <row r="853" spans="28:48">
      <c r="AB853" s="67"/>
      <c r="AC853" s="67"/>
      <c r="AD853" s="67"/>
      <c r="AE853" s="67"/>
      <c r="AF853" s="67"/>
      <c r="AH853" s="149"/>
      <c r="AO853" s="67"/>
      <c r="AP853" s="67"/>
      <c r="AQ853" s="67"/>
      <c r="AR853" s="67"/>
      <c r="AS853" s="67"/>
      <c r="AT853" s="67"/>
      <c r="AU853" s="67"/>
      <c r="AV853" s="67"/>
    </row>
    <row r="854" spans="28:48">
      <c r="AB854" s="67"/>
      <c r="AC854" s="67"/>
      <c r="AD854" s="67"/>
      <c r="AE854" s="67"/>
      <c r="AF854" s="67"/>
      <c r="AH854" s="149"/>
      <c r="AO854" s="67"/>
      <c r="AP854" s="67"/>
      <c r="AQ854" s="67"/>
      <c r="AR854" s="67"/>
      <c r="AS854" s="67"/>
      <c r="AT854" s="67"/>
      <c r="AU854" s="67"/>
      <c r="AV854" s="67"/>
    </row>
    <row r="855" spans="28:48">
      <c r="AB855" s="67"/>
      <c r="AC855" s="67"/>
      <c r="AD855" s="67"/>
      <c r="AE855" s="67"/>
      <c r="AF855" s="67"/>
      <c r="AH855" s="149"/>
      <c r="AO855" s="67"/>
      <c r="AP855" s="67"/>
      <c r="AQ855" s="67"/>
      <c r="AR855" s="67"/>
      <c r="AS855" s="67"/>
      <c r="AT855" s="67"/>
      <c r="AU855" s="67"/>
      <c r="AV855" s="67"/>
    </row>
    <row r="856" spans="28:48">
      <c r="AB856" s="67"/>
      <c r="AC856" s="67"/>
      <c r="AD856" s="67"/>
      <c r="AE856" s="67"/>
      <c r="AF856" s="67"/>
      <c r="AH856" s="149"/>
      <c r="AO856" s="67"/>
      <c r="AP856" s="67"/>
      <c r="AQ856" s="67"/>
      <c r="AR856" s="67"/>
      <c r="AS856" s="67"/>
      <c r="AT856" s="67"/>
      <c r="AU856" s="67"/>
      <c r="AV856" s="67"/>
    </row>
    <row r="857" spans="28:48">
      <c r="AB857" s="67"/>
      <c r="AC857" s="67"/>
      <c r="AD857" s="67"/>
      <c r="AE857" s="67"/>
      <c r="AF857" s="67"/>
      <c r="AH857" s="149"/>
      <c r="AO857" s="67"/>
      <c r="AP857" s="67"/>
      <c r="AQ857" s="67"/>
      <c r="AR857" s="67"/>
      <c r="AS857" s="67"/>
      <c r="AT857" s="67"/>
      <c r="AU857" s="67"/>
      <c r="AV857" s="67"/>
    </row>
    <row r="858" spans="28:48">
      <c r="AB858" s="67"/>
      <c r="AC858" s="67"/>
      <c r="AD858" s="67"/>
      <c r="AE858" s="67"/>
      <c r="AF858" s="67"/>
      <c r="AH858" s="149"/>
      <c r="AO858" s="67"/>
      <c r="AP858" s="67"/>
      <c r="AQ858" s="67"/>
      <c r="AR858" s="67"/>
      <c r="AS858" s="67"/>
      <c r="AT858" s="67"/>
      <c r="AU858" s="67"/>
      <c r="AV858" s="67"/>
    </row>
    <row r="859" spans="28:48">
      <c r="AB859" s="67"/>
      <c r="AC859" s="67"/>
      <c r="AD859" s="67"/>
      <c r="AE859" s="67"/>
      <c r="AF859" s="67"/>
      <c r="AH859" s="149"/>
      <c r="AO859" s="67"/>
      <c r="AP859" s="67"/>
      <c r="AQ859" s="67"/>
      <c r="AR859" s="67"/>
      <c r="AS859" s="67"/>
      <c r="AT859" s="67"/>
      <c r="AU859" s="67"/>
      <c r="AV859" s="67"/>
    </row>
    <row r="860" spans="28:48">
      <c r="AB860" s="67"/>
      <c r="AC860" s="67"/>
      <c r="AD860" s="67"/>
      <c r="AE860" s="67"/>
      <c r="AF860" s="67"/>
      <c r="AH860" s="149"/>
      <c r="AO860" s="67"/>
      <c r="AP860" s="67"/>
      <c r="AQ860" s="67"/>
      <c r="AR860" s="67"/>
      <c r="AS860" s="67"/>
      <c r="AT860" s="67"/>
      <c r="AU860" s="67"/>
      <c r="AV860" s="67"/>
    </row>
    <row r="861" spans="28:48">
      <c r="AB861" s="67"/>
      <c r="AC861" s="67"/>
      <c r="AD861" s="67"/>
      <c r="AE861" s="67"/>
      <c r="AF861" s="67"/>
      <c r="AH861" s="149"/>
      <c r="AO861" s="67"/>
      <c r="AP861" s="67"/>
      <c r="AQ861" s="67"/>
      <c r="AR861" s="67"/>
      <c r="AS861" s="67"/>
      <c r="AT861" s="67"/>
      <c r="AU861" s="67"/>
      <c r="AV861" s="67"/>
    </row>
    <row r="862" spans="28:48">
      <c r="AB862" s="67"/>
      <c r="AC862" s="67"/>
      <c r="AD862" s="67"/>
      <c r="AE862" s="67"/>
      <c r="AF862" s="67"/>
      <c r="AH862" s="149"/>
      <c r="AO862" s="67"/>
      <c r="AP862" s="67"/>
      <c r="AQ862" s="67"/>
      <c r="AR862" s="67"/>
      <c r="AS862" s="67"/>
      <c r="AT862" s="67"/>
      <c r="AU862" s="67"/>
      <c r="AV862" s="67"/>
    </row>
    <row r="863" spans="28:48">
      <c r="AB863" s="67"/>
      <c r="AC863" s="67"/>
      <c r="AD863" s="67"/>
      <c r="AE863" s="67"/>
      <c r="AF863" s="67"/>
      <c r="AH863" s="149"/>
      <c r="AO863" s="67"/>
      <c r="AP863" s="67"/>
      <c r="AQ863" s="67"/>
      <c r="AR863" s="67"/>
      <c r="AS863" s="67"/>
      <c r="AT863" s="67"/>
      <c r="AU863" s="67"/>
      <c r="AV863" s="67"/>
    </row>
    <row r="864" spans="28:48">
      <c r="AB864" s="67"/>
      <c r="AC864" s="67"/>
      <c r="AD864" s="67"/>
      <c r="AE864" s="67"/>
      <c r="AF864" s="67"/>
      <c r="AH864" s="149"/>
      <c r="AO864" s="67"/>
      <c r="AP864" s="67"/>
      <c r="AQ864" s="67"/>
      <c r="AR864" s="67"/>
      <c r="AS864" s="67"/>
      <c r="AT864" s="67"/>
      <c r="AU864" s="67"/>
      <c r="AV864" s="67"/>
    </row>
    <row r="865" spans="28:48">
      <c r="AB865" s="67"/>
      <c r="AC865" s="67"/>
      <c r="AD865" s="67"/>
      <c r="AE865" s="67"/>
      <c r="AF865" s="67"/>
      <c r="AH865" s="149"/>
      <c r="AO865" s="67"/>
      <c r="AP865" s="67"/>
      <c r="AQ865" s="67"/>
      <c r="AR865" s="67"/>
      <c r="AS865" s="67"/>
      <c r="AT865" s="67"/>
      <c r="AU865" s="67"/>
      <c r="AV865" s="67"/>
    </row>
    <row r="866" spans="28:48">
      <c r="AB866" s="67"/>
      <c r="AC866" s="67"/>
      <c r="AD866" s="67"/>
      <c r="AE866" s="67"/>
      <c r="AF866" s="67"/>
      <c r="AH866" s="149"/>
      <c r="AO866" s="67"/>
      <c r="AP866" s="67"/>
      <c r="AQ866" s="67"/>
      <c r="AR866" s="67"/>
      <c r="AS866" s="67"/>
      <c r="AT866" s="67"/>
      <c r="AU866" s="67"/>
      <c r="AV866" s="67"/>
    </row>
    <row r="867" spans="28:48">
      <c r="AB867" s="67"/>
      <c r="AC867" s="67"/>
      <c r="AD867" s="67"/>
      <c r="AE867" s="67"/>
      <c r="AF867" s="67"/>
      <c r="AH867" s="149"/>
      <c r="AO867" s="67"/>
      <c r="AP867" s="67"/>
      <c r="AQ867" s="67"/>
      <c r="AR867" s="67"/>
      <c r="AS867" s="67"/>
      <c r="AT867" s="67"/>
      <c r="AU867" s="67"/>
      <c r="AV867" s="67"/>
    </row>
    <row r="868" spans="28:48">
      <c r="AB868" s="67"/>
      <c r="AC868" s="67"/>
      <c r="AD868" s="67"/>
      <c r="AE868" s="67"/>
      <c r="AF868" s="67"/>
      <c r="AH868" s="149"/>
      <c r="AO868" s="67"/>
      <c r="AP868" s="67"/>
      <c r="AQ868" s="67"/>
      <c r="AR868" s="67"/>
      <c r="AS868" s="67"/>
      <c r="AT868" s="67"/>
      <c r="AU868" s="67"/>
      <c r="AV868" s="67"/>
    </row>
    <row r="869" spans="28:48">
      <c r="AB869" s="67"/>
      <c r="AC869" s="67"/>
      <c r="AD869" s="67"/>
      <c r="AE869" s="67"/>
      <c r="AF869" s="67"/>
      <c r="AH869" s="149"/>
      <c r="AO869" s="67"/>
      <c r="AP869" s="67"/>
      <c r="AQ869" s="67"/>
      <c r="AR869" s="67"/>
      <c r="AS869" s="67"/>
      <c r="AT869" s="67"/>
      <c r="AU869" s="67"/>
      <c r="AV869" s="67"/>
    </row>
    <row r="870" spans="28:48">
      <c r="AB870" s="67"/>
      <c r="AC870" s="67"/>
      <c r="AD870" s="67"/>
      <c r="AE870" s="67"/>
      <c r="AF870" s="67"/>
      <c r="AH870" s="149"/>
      <c r="AO870" s="67"/>
      <c r="AP870" s="67"/>
      <c r="AQ870" s="67"/>
      <c r="AR870" s="67"/>
      <c r="AS870" s="67"/>
      <c r="AT870" s="67"/>
      <c r="AU870" s="67"/>
      <c r="AV870" s="67"/>
    </row>
    <row r="871" spans="28:48">
      <c r="AB871" s="67"/>
      <c r="AC871" s="67"/>
      <c r="AD871" s="67"/>
      <c r="AE871" s="67"/>
      <c r="AF871" s="67"/>
      <c r="AH871" s="149"/>
      <c r="AO871" s="67"/>
      <c r="AP871" s="67"/>
      <c r="AQ871" s="67"/>
      <c r="AR871" s="67"/>
      <c r="AS871" s="67"/>
      <c r="AT871" s="67"/>
      <c r="AU871" s="67"/>
      <c r="AV871" s="67"/>
    </row>
    <row r="872" spans="28:48">
      <c r="AB872" s="67"/>
      <c r="AC872" s="67"/>
      <c r="AD872" s="67"/>
      <c r="AE872" s="67"/>
      <c r="AF872" s="67"/>
      <c r="AH872" s="149"/>
      <c r="AO872" s="67"/>
      <c r="AP872" s="67"/>
      <c r="AQ872" s="67"/>
      <c r="AR872" s="67"/>
      <c r="AS872" s="67"/>
      <c r="AT872" s="67"/>
      <c r="AU872" s="67"/>
      <c r="AV872" s="67"/>
    </row>
    <row r="873" spans="28:48">
      <c r="AB873" s="67"/>
      <c r="AC873" s="67"/>
      <c r="AD873" s="67"/>
      <c r="AE873" s="67"/>
      <c r="AF873" s="67"/>
      <c r="AH873" s="149"/>
      <c r="AO873" s="67"/>
      <c r="AP873" s="67"/>
      <c r="AQ873" s="67"/>
      <c r="AR873" s="67"/>
      <c r="AS873" s="67"/>
      <c r="AT873" s="67"/>
      <c r="AU873" s="67"/>
      <c r="AV873" s="67"/>
    </row>
    <row r="874" spans="28:48">
      <c r="AB874" s="67"/>
      <c r="AC874" s="67"/>
      <c r="AD874" s="67"/>
      <c r="AE874" s="67"/>
      <c r="AF874" s="67"/>
      <c r="AH874" s="149"/>
      <c r="AO874" s="67"/>
      <c r="AP874" s="67"/>
      <c r="AQ874" s="67"/>
      <c r="AR874" s="67"/>
      <c r="AS874" s="67"/>
      <c r="AT874" s="67"/>
      <c r="AU874" s="67"/>
      <c r="AV874" s="67"/>
    </row>
    <row r="875" spans="28:48">
      <c r="AB875" s="67"/>
      <c r="AC875" s="67"/>
      <c r="AD875" s="67"/>
      <c r="AE875" s="67"/>
      <c r="AF875" s="67"/>
      <c r="AH875" s="149"/>
      <c r="AO875" s="67"/>
      <c r="AP875" s="67"/>
      <c r="AQ875" s="67"/>
      <c r="AR875" s="67"/>
      <c r="AS875" s="67"/>
      <c r="AT875" s="67"/>
      <c r="AU875" s="67"/>
      <c r="AV875" s="67"/>
    </row>
    <row r="876" spans="28:48">
      <c r="AB876" s="67"/>
      <c r="AC876" s="67"/>
      <c r="AD876" s="67"/>
      <c r="AE876" s="67"/>
      <c r="AF876" s="67"/>
      <c r="AH876" s="149"/>
      <c r="AO876" s="67"/>
      <c r="AP876" s="67"/>
      <c r="AQ876" s="67"/>
      <c r="AR876" s="67"/>
      <c r="AS876" s="67"/>
      <c r="AT876" s="67"/>
      <c r="AU876" s="67"/>
      <c r="AV876" s="67"/>
    </row>
    <row r="877" spans="28:48">
      <c r="AB877" s="67"/>
      <c r="AC877" s="67"/>
      <c r="AD877" s="67"/>
      <c r="AE877" s="67"/>
      <c r="AF877" s="67"/>
      <c r="AH877" s="149"/>
      <c r="AO877" s="67"/>
      <c r="AP877" s="67"/>
      <c r="AQ877" s="67"/>
      <c r="AR877" s="67"/>
      <c r="AS877" s="67"/>
      <c r="AT877" s="67"/>
      <c r="AU877" s="67"/>
      <c r="AV877" s="67"/>
    </row>
    <row r="878" spans="28:48">
      <c r="AB878" s="67"/>
      <c r="AC878" s="67"/>
      <c r="AD878" s="67"/>
      <c r="AE878" s="67"/>
      <c r="AF878" s="67"/>
      <c r="AH878" s="149"/>
      <c r="AO878" s="67"/>
      <c r="AP878" s="67"/>
      <c r="AQ878" s="67"/>
      <c r="AR878" s="67"/>
      <c r="AS878" s="67"/>
      <c r="AT878" s="67"/>
      <c r="AU878" s="67"/>
      <c r="AV878" s="67"/>
    </row>
    <row r="879" spans="28:48">
      <c r="AB879" s="67"/>
      <c r="AC879" s="67"/>
      <c r="AD879" s="67"/>
      <c r="AE879" s="67"/>
      <c r="AF879" s="67"/>
      <c r="AH879" s="149"/>
      <c r="AO879" s="67"/>
      <c r="AP879" s="67"/>
      <c r="AQ879" s="67"/>
      <c r="AR879" s="67"/>
      <c r="AS879" s="67"/>
      <c r="AT879" s="67"/>
      <c r="AU879" s="67"/>
      <c r="AV879" s="67"/>
    </row>
    <row r="880" spans="28:48">
      <c r="AB880" s="67"/>
      <c r="AC880" s="67"/>
      <c r="AD880" s="67"/>
      <c r="AE880" s="67"/>
      <c r="AF880" s="67"/>
      <c r="AH880" s="149"/>
      <c r="AO880" s="67"/>
      <c r="AP880" s="67"/>
      <c r="AQ880" s="67"/>
      <c r="AR880" s="67"/>
      <c r="AS880" s="67"/>
      <c r="AT880" s="67"/>
      <c r="AU880" s="67"/>
      <c r="AV880" s="67"/>
    </row>
    <row r="881" spans="28:49">
      <c r="AB881" s="67"/>
      <c r="AC881" s="67"/>
      <c r="AD881" s="67"/>
      <c r="AE881" s="67"/>
      <c r="AF881" s="67"/>
      <c r="AH881" s="149"/>
      <c r="AO881" s="67"/>
      <c r="AP881" s="67"/>
      <c r="AQ881" s="67"/>
      <c r="AR881" s="67"/>
      <c r="AS881" s="67"/>
      <c r="AT881" s="67"/>
      <c r="AU881" s="67"/>
      <c r="AV881" s="67"/>
    </row>
    <row r="882" spans="28:49">
      <c r="AB882" s="67"/>
      <c r="AC882" s="67"/>
      <c r="AD882" s="67"/>
      <c r="AE882" s="67"/>
      <c r="AF882" s="67"/>
      <c r="AH882" s="149"/>
      <c r="AO882" s="67"/>
      <c r="AP882" s="67"/>
      <c r="AQ882" s="67"/>
      <c r="AR882" s="67"/>
      <c r="AS882" s="67"/>
      <c r="AT882" s="67"/>
      <c r="AU882" s="67"/>
      <c r="AV882" s="67"/>
    </row>
    <row r="883" spans="28:49">
      <c r="AB883" s="67"/>
      <c r="AC883" s="67"/>
      <c r="AD883" s="67"/>
      <c r="AE883" s="67"/>
      <c r="AF883" s="67"/>
      <c r="AH883" s="149"/>
      <c r="AO883" s="67"/>
      <c r="AP883" s="67"/>
      <c r="AQ883" s="67"/>
      <c r="AR883" s="67"/>
      <c r="AS883" s="67"/>
      <c r="AT883" s="67"/>
      <c r="AU883" s="67"/>
      <c r="AV883" s="67"/>
    </row>
    <row r="884" spans="28:49">
      <c r="AB884" s="67"/>
      <c r="AC884" s="67"/>
      <c r="AD884" s="67"/>
      <c r="AE884" s="67"/>
      <c r="AF884" s="67"/>
      <c r="AH884" s="149"/>
      <c r="AO884" s="67"/>
      <c r="AP884" s="67"/>
      <c r="AQ884" s="67"/>
      <c r="AR884" s="67"/>
      <c r="AS884" s="67"/>
      <c r="AT884" s="67"/>
      <c r="AU884" s="67"/>
      <c r="AV884" s="67"/>
    </row>
    <row r="885" spans="28:49">
      <c r="AB885" s="67"/>
      <c r="AC885" s="67"/>
      <c r="AD885" s="67"/>
      <c r="AE885" s="67"/>
      <c r="AF885" s="67"/>
      <c r="AH885" s="149"/>
      <c r="AO885" s="67"/>
      <c r="AP885" s="67"/>
      <c r="AQ885" s="67"/>
      <c r="AR885" s="67"/>
      <c r="AS885" s="67"/>
      <c r="AT885" s="67"/>
      <c r="AU885" s="67"/>
      <c r="AV885" s="67"/>
    </row>
    <row r="886" spans="28:49">
      <c r="AB886" s="67"/>
      <c r="AC886" s="67"/>
      <c r="AD886" s="67"/>
      <c r="AE886" s="67"/>
      <c r="AF886" s="67"/>
      <c r="AH886" s="149"/>
      <c r="AO886" s="67"/>
      <c r="AP886" s="67"/>
      <c r="AQ886" s="67"/>
      <c r="AR886" s="67"/>
      <c r="AS886" s="67"/>
      <c r="AT886" s="67"/>
      <c r="AU886" s="67"/>
      <c r="AV886" s="67"/>
    </row>
    <row r="887" spans="28:49">
      <c r="AB887" s="67"/>
      <c r="AC887" s="67"/>
      <c r="AD887" s="67"/>
      <c r="AE887" s="67"/>
      <c r="AF887" s="67"/>
      <c r="AH887" s="149"/>
      <c r="AO887" s="67"/>
      <c r="AP887" s="67"/>
      <c r="AQ887" s="67"/>
      <c r="AR887" s="67"/>
      <c r="AS887" s="67"/>
      <c r="AT887" s="67"/>
      <c r="AU887" s="67"/>
      <c r="AV887" s="67"/>
    </row>
    <row r="888" spans="28:49">
      <c r="AB888" s="67"/>
      <c r="AC888" s="67"/>
      <c r="AD888" s="67"/>
      <c r="AE888" s="67"/>
      <c r="AF888" s="67"/>
      <c r="AH888" s="149"/>
      <c r="AO888" s="67"/>
      <c r="AP888" s="67"/>
      <c r="AQ888" s="67"/>
      <c r="AR888" s="67"/>
      <c r="AS888" s="67"/>
      <c r="AT888" s="67"/>
      <c r="AU888" s="67"/>
      <c r="AV888" s="67"/>
      <c r="AW888" s="67"/>
    </row>
    <row r="889" spans="28:49">
      <c r="AB889" s="67"/>
      <c r="AC889" s="67"/>
      <c r="AD889" s="67"/>
      <c r="AE889" s="67"/>
      <c r="AF889" s="67"/>
      <c r="AH889" s="149"/>
      <c r="AO889" s="67"/>
      <c r="AP889" s="67"/>
      <c r="AQ889" s="67"/>
      <c r="AR889" s="67"/>
      <c r="AS889" s="67"/>
      <c r="AT889" s="67"/>
      <c r="AU889" s="67"/>
      <c r="AV889" s="67"/>
    </row>
    <row r="890" spans="28:49">
      <c r="AB890" s="67"/>
      <c r="AC890" s="67"/>
      <c r="AD890" s="67"/>
      <c r="AE890" s="67"/>
      <c r="AF890" s="67"/>
      <c r="AH890" s="149"/>
      <c r="AO890" s="67"/>
      <c r="AP890" s="67"/>
      <c r="AQ890" s="67"/>
      <c r="AR890" s="67"/>
      <c r="AS890" s="67"/>
      <c r="AT890" s="67"/>
      <c r="AU890" s="67"/>
      <c r="AV890" s="67"/>
    </row>
    <row r="891" spans="28:49">
      <c r="AB891" s="67"/>
      <c r="AC891" s="67"/>
      <c r="AD891" s="67"/>
      <c r="AE891" s="67"/>
      <c r="AF891" s="67"/>
      <c r="AH891" s="149"/>
      <c r="AO891" s="67"/>
      <c r="AP891" s="67"/>
      <c r="AQ891" s="67"/>
      <c r="AR891" s="67"/>
      <c r="AS891" s="67"/>
      <c r="AT891" s="67"/>
      <c r="AU891" s="67"/>
      <c r="AV891" s="67"/>
    </row>
    <row r="892" spans="28:49">
      <c r="AB892" s="67"/>
      <c r="AC892" s="67"/>
      <c r="AD892" s="67"/>
      <c r="AE892" s="67"/>
      <c r="AF892" s="67"/>
      <c r="AH892" s="149"/>
      <c r="AO892" s="67"/>
      <c r="AP892" s="67"/>
      <c r="AQ892" s="67"/>
      <c r="AR892" s="67"/>
      <c r="AS892" s="67"/>
      <c r="AT892" s="67"/>
      <c r="AU892" s="67"/>
      <c r="AV892" s="67"/>
    </row>
    <row r="893" spans="28:49">
      <c r="AB893" s="67"/>
      <c r="AC893" s="67"/>
      <c r="AD893" s="67"/>
      <c r="AE893" s="67"/>
      <c r="AF893" s="67"/>
      <c r="AH893" s="149"/>
      <c r="AO893" s="67"/>
      <c r="AP893" s="67"/>
      <c r="AQ893" s="67"/>
      <c r="AR893" s="67"/>
      <c r="AS893" s="67"/>
      <c r="AT893" s="67"/>
      <c r="AU893" s="67"/>
      <c r="AV893" s="67"/>
    </row>
    <row r="894" spans="28:49">
      <c r="AB894" s="67"/>
      <c r="AC894" s="67"/>
      <c r="AD894" s="67"/>
      <c r="AE894" s="67"/>
      <c r="AF894" s="67"/>
      <c r="AH894" s="149"/>
      <c r="AO894" s="67"/>
      <c r="AP894" s="67"/>
      <c r="AQ894" s="67"/>
      <c r="AR894" s="67"/>
      <c r="AS894" s="67"/>
      <c r="AT894" s="67"/>
      <c r="AU894" s="67"/>
      <c r="AV894" s="67"/>
    </row>
    <row r="895" spans="28:49">
      <c r="AB895" s="67"/>
      <c r="AC895" s="67"/>
      <c r="AD895" s="67"/>
      <c r="AE895" s="67"/>
      <c r="AF895" s="67"/>
      <c r="AH895" s="149"/>
      <c r="AO895" s="67"/>
      <c r="AP895" s="67"/>
      <c r="AQ895" s="67"/>
      <c r="AR895" s="67"/>
      <c r="AS895" s="67"/>
      <c r="AT895" s="67"/>
      <c r="AU895" s="67"/>
      <c r="AV895" s="67"/>
    </row>
    <row r="896" spans="28:49">
      <c r="AB896" s="67"/>
      <c r="AC896" s="67"/>
      <c r="AD896" s="67"/>
      <c r="AE896" s="67"/>
      <c r="AF896" s="67"/>
      <c r="AH896" s="149"/>
      <c r="AO896" s="67"/>
      <c r="AP896" s="67"/>
      <c r="AQ896" s="67"/>
      <c r="AR896" s="67"/>
      <c r="AS896" s="67"/>
      <c r="AT896" s="67"/>
      <c r="AU896" s="67"/>
      <c r="AV896" s="67"/>
    </row>
    <row r="897" spans="28:65">
      <c r="AB897" s="67"/>
      <c r="AC897" s="67"/>
      <c r="AD897" s="67"/>
      <c r="AE897" s="67"/>
      <c r="AF897" s="67"/>
      <c r="AH897" s="149"/>
      <c r="AO897" s="67"/>
      <c r="AP897" s="67"/>
      <c r="AQ897" s="67"/>
      <c r="AR897" s="67"/>
      <c r="AS897" s="67"/>
      <c r="AT897" s="67"/>
      <c r="AU897" s="67"/>
      <c r="AV897" s="67"/>
    </row>
    <row r="898" spans="28:65">
      <c r="AB898" s="67"/>
      <c r="AC898" s="67"/>
      <c r="AD898" s="67"/>
      <c r="AE898" s="67"/>
      <c r="AF898" s="67"/>
      <c r="AH898" s="149"/>
      <c r="AO898" s="67"/>
      <c r="AP898" s="67"/>
      <c r="AQ898" s="67"/>
      <c r="AR898" s="67"/>
      <c r="AS898" s="67"/>
      <c r="AT898" s="67"/>
      <c r="AU898" s="67"/>
      <c r="AV898" s="67"/>
    </row>
    <row r="899" spans="28:65">
      <c r="AB899" s="67"/>
      <c r="AC899" s="67"/>
      <c r="AD899" s="67"/>
      <c r="AE899" s="67"/>
      <c r="AF899" s="67"/>
      <c r="AH899" s="149"/>
      <c r="AO899" s="67"/>
      <c r="AP899" s="67"/>
      <c r="AQ899" s="67"/>
      <c r="AR899" s="67"/>
      <c r="AS899" s="67"/>
      <c r="AT899" s="67"/>
      <c r="AU899" s="67"/>
      <c r="AV899" s="67"/>
    </row>
    <row r="900" spans="28:65">
      <c r="AB900" s="67"/>
      <c r="AC900" s="67"/>
      <c r="AD900" s="67"/>
      <c r="AE900" s="67"/>
      <c r="AF900" s="67"/>
      <c r="AH900" s="149"/>
      <c r="AO900" s="67"/>
      <c r="AP900" s="67"/>
      <c r="AQ900" s="67"/>
      <c r="AR900" s="67"/>
      <c r="AS900" s="67"/>
      <c r="AT900" s="67"/>
      <c r="AU900" s="67"/>
      <c r="AV900" s="67"/>
    </row>
    <row r="901" spans="28:65">
      <c r="AB901" s="67"/>
      <c r="AC901" s="67"/>
      <c r="AD901" s="67"/>
      <c r="AE901" s="67"/>
      <c r="AF901" s="67"/>
      <c r="AH901" s="149"/>
      <c r="AO901" s="67"/>
      <c r="AP901" s="67"/>
      <c r="AQ901" s="67"/>
      <c r="AR901" s="67"/>
      <c r="AS901" s="67"/>
      <c r="AT901" s="67"/>
      <c r="AU901" s="67"/>
      <c r="AV901" s="67"/>
    </row>
    <row r="902" spans="28:65">
      <c r="AB902" s="67"/>
      <c r="AC902" s="67"/>
      <c r="AD902" s="67"/>
      <c r="AE902" s="67"/>
      <c r="AF902" s="67"/>
      <c r="AH902" s="149"/>
      <c r="AO902" s="67"/>
      <c r="AP902" s="67"/>
      <c r="AQ902" s="67"/>
      <c r="AR902" s="67"/>
      <c r="AS902" s="67"/>
      <c r="AT902" s="67"/>
      <c r="AU902" s="67"/>
      <c r="AV902" s="67"/>
    </row>
    <row r="903" spans="28:65">
      <c r="AB903" s="67"/>
      <c r="AC903" s="67"/>
      <c r="AD903" s="67"/>
      <c r="AE903" s="67"/>
      <c r="AF903" s="67"/>
      <c r="AH903" s="149"/>
      <c r="AO903" s="67"/>
      <c r="AP903" s="67"/>
      <c r="AQ903" s="67"/>
      <c r="AR903" s="67"/>
      <c r="AS903" s="67"/>
      <c r="AT903" s="67"/>
      <c r="AU903" s="67"/>
      <c r="AV903" s="67"/>
      <c r="AW903" s="67"/>
      <c r="AX903" s="67"/>
      <c r="AY903" s="67"/>
      <c r="AZ903" s="67"/>
      <c r="BA903" s="67"/>
      <c r="BB903" s="67"/>
      <c r="BC903" s="67"/>
      <c r="BD903" s="67"/>
      <c r="BE903" s="67"/>
      <c r="BF903" s="67"/>
      <c r="BG903" s="67"/>
      <c r="BH903" s="67"/>
      <c r="BI903" s="67"/>
      <c r="BJ903" s="67"/>
      <c r="BK903" s="67"/>
      <c r="BL903" s="67"/>
      <c r="BM903" s="67"/>
    </row>
    <row r="904" spans="28:65">
      <c r="AB904" s="67"/>
      <c r="AC904" s="67"/>
      <c r="AD904" s="67"/>
      <c r="AE904" s="67"/>
      <c r="AF904" s="67"/>
      <c r="AH904" s="149"/>
      <c r="AO904" s="67"/>
      <c r="AP904" s="67"/>
      <c r="AQ904" s="67"/>
      <c r="AR904" s="67"/>
      <c r="AS904" s="67"/>
      <c r="AT904" s="67"/>
      <c r="AU904" s="67"/>
      <c r="AV904" s="67"/>
    </row>
    <row r="905" spans="28:65">
      <c r="AB905" s="67"/>
      <c r="AC905" s="67"/>
      <c r="AD905" s="67"/>
      <c r="AE905" s="67"/>
      <c r="AF905" s="67"/>
      <c r="AH905" s="149"/>
      <c r="AO905" s="67"/>
      <c r="AP905" s="67"/>
      <c r="AQ905" s="67"/>
      <c r="AR905" s="67"/>
      <c r="AS905" s="67"/>
      <c r="AT905" s="67"/>
      <c r="AU905" s="67"/>
      <c r="AV905" s="67"/>
    </row>
    <row r="906" spans="28:65">
      <c r="AB906" s="67"/>
      <c r="AC906" s="67"/>
      <c r="AD906" s="67"/>
      <c r="AE906" s="67"/>
      <c r="AF906" s="67"/>
      <c r="AH906" s="149"/>
      <c r="AO906" s="67"/>
      <c r="AP906" s="67"/>
      <c r="AQ906" s="67"/>
      <c r="AR906" s="67"/>
      <c r="AS906" s="67"/>
      <c r="AT906" s="67"/>
      <c r="AU906" s="67"/>
      <c r="AV906" s="67"/>
    </row>
    <row r="907" spans="28:65">
      <c r="AB907" s="67"/>
      <c r="AC907" s="67"/>
      <c r="AD907" s="67"/>
      <c r="AE907" s="67"/>
      <c r="AF907" s="67"/>
      <c r="AH907" s="149"/>
      <c r="AO907" s="67"/>
      <c r="AP907" s="67"/>
      <c r="AQ907" s="67"/>
      <c r="AR907" s="67"/>
      <c r="AS907" s="67"/>
      <c r="AT907" s="67"/>
      <c r="AU907" s="67"/>
      <c r="AV907" s="67"/>
      <c r="AW907" s="67"/>
      <c r="AX907" s="67"/>
      <c r="AY907" s="67"/>
      <c r="AZ907" s="67"/>
      <c r="BA907" s="67"/>
      <c r="BB907" s="67"/>
      <c r="BC907" s="67"/>
      <c r="BD907" s="67"/>
      <c r="BE907" s="67"/>
      <c r="BF907" s="67"/>
      <c r="BG907" s="67"/>
      <c r="BH907" s="67"/>
      <c r="BI907" s="67"/>
      <c r="BJ907" s="67"/>
      <c r="BK907" s="67"/>
      <c r="BL907" s="67"/>
      <c r="BM907" s="67"/>
    </row>
    <row r="908" spans="28:65">
      <c r="AB908" s="67"/>
      <c r="AC908" s="67"/>
      <c r="AD908" s="67"/>
      <c r="AE908" s="67"/>
      <c r="AF908" s="67"/>
      <c r="AH908" s="149"/>
      <c r="AO908" s="67"/>
      <c r="AP908" s="67"/>
      <c r="AQ908" s="67"/>
      <c r="AR908" s="67"/>
      <c r="AS908" s="67"/>
      <c r="AT908" s="67"/>
      <c r="AU908" s="67"/>
      <c r="AV908" s="67"/>
    </row>
    <row r="909" spans="28:65">
      <c r="AB909" s="67"/>
      <c r="AC909" s="67"/>
      <c r="AD909" s="67"/>
      <c r="AE909" s="67"/>
      <c r="AF909" s="67"/>
      <c r="AH909" s="149"/>
      <c r="AO909" s="67"/>
      <c r="AP909" s="67"/>
      <c r="AQ909" s="67"/>
      <c r="AR909" s="67"/>
      <c r="AS909" s="67"/>
      <c r="AT909" s="67"/>
      <c r="AU909" s="67"/>
      <c r="AV909" s="67"/>
    </row>
    <row r="910" spans="28:65">
      <c r="AB910" s="67"/>
      <c r="AC910" s="67"/>
      <c r="AD910" s="67"/>
      <c r="AE910" s="67"/>
      <c r="AF910" s="67"/>
      <c r="AH910" s="149"/>
      <c r="AO910" s="67"/>
      <c r="AP910" s="67"/>
      <c r="AQ910" s="67"/>
      <c r="AR910" s="67"/>
      <c r="AS910" s="67"/>
      <c r="AT910" s="67"/>
      <c r="AU910" s="67"/>
      <c r="AV910" s="67"/>
    </row>
    <row r="911" spans="28:65">
      <c r="AB911" s="67"/>
      <c r="AC911" s="67"/>
      <c r="AD911" s="67"/>
      <c r="AE911" s="67"/>
      <c r="AF911" s="67"/>
      <c r="AH911" s="149"/>
      <c r="AO911" s="67"/>
      <c r="AP911" s="67"/>
      <c r="AQ911" s="67"/>
      <c r="AR911" s="67"/>
      <c r="AS911" s="67"/>
      <c r="AT911" s="67"/>
      <c r="AU911" s="67"/>
      <c r="AV911" s="67"/>
      <c r="AW911" s="67"/>
      <c r="AX911" s="67"/>
      <c r="AY911" s="67"/>
      <c r="AZ911" s="67"/>
      <c r="BA911" s="67"/>
      <c r="BB911" s="67"/>
      <c r="BC911" s="67"/>
      <c r="BD911" s="67"/>
      <c r="BE911" s="67"/>
      <c r="BF911" s="67"/>
      <c r="BG911" s="67"/>
      <c r="BH911" s="67"/>
      <c r="BI911" s="67"/>
      <c r="BJ911" s="67"/>
      <c r="BK911" s="67"/>
      <c r="BL911" s="67"/>
      <c r="BM911" s="67"/>
    </row>
    <row r="912" spans="28:65">
      <c r="AB912" s="67"/>
      <c r="AC912" s="67"/>
      <c r="AD912" s="67"/>
      <c r="AE912" s="67"/>
      <c r="AF912" s="67"/>
      <c r="AH912" s="149"/>
      <c r="AO912" s="67"/>
      <c r="AP912" s="67"/>
      <c r="AQ912" s="67"/>
      <c r="AR912" s="67"/>
      <c r="AS912" s="67"/>
      <c r="AT912" s="67"/>
      <c r="AU912" s="67"/>
      <c r="AV912" s="67"/>
    </row>
    <row r="913" spans="28:65">
      <c r="AB913" s="67"/>
      <c r="AC913" s="67"/>
      <c r="AD913" s="67"/>
      <c r="AE913" s="67"/>
      <c r="AF913" s="67"/>
      <c r="AH913" s="149"/>
      <c r="AO913" s="67"/>
      <c r="AP913" s="67"/>
      <c r="AQ913" s="67"/>
      <c r="AR913" s="67"/>
      <c r="AS913" s="67"/>
      <c r="AT913" s="67"/>
      <c r="AU913" s="67"/>
      <c r="AV913" s="67"/>
    </row>
    <row r="914" spans="28:65">
      <c r="AB914" s="67"/>
      <c r="AC914" s="67"/>
      <c r="AD914" s="67"/>
      <c r="AE914" s="67"/>
      <c r="AF914" s="67"/>
      <c r="AH914" s="149"/>
      <c r="AO914" s="67"/>
      <c r="AP914" s="67"/>
      <c r="AQ914" s="67"/>
      <c r="AR914" s="67"/>
      <c r="AS914" s="67"/>
      <c r="AT914" s="67"/>
      <c r="AU914" s="67"/>
      <c r="AV914" s="67"/>
    </row>
    <row r="915" spans="28:65">
      <c r="AB915" s="67"/>
      <c r="AC915" s="67"/>
      <c r="AD915" s="67"/>
      <c r="AE915" s="67"/>
      <c r="AF915" s="67"/>
      <c r="AH915" s="149"/>
      <c r="AO915" s="67"/>
      <c r="AP915" s="67"/>
      <c r="AQ915" s="67"/>
      <c r="AR915" s="67"/>
      <c r="AS915" s="67"/>
      <c r="AT915" s="67"/>
      <c r="AU915" s="67"/>
      <c r="AV915" s="67"/>
    </row>
    <row r="916" spans="28:65">
      <c r="AB916" s="67"/>
      <c r="AC916" s="67"/>
      <c r="AD916" s="67"/>
      <c r="AE916" s="67"/>
      <c r="AF916" s="67"/>
      <c r="AH916" s="149"/>
      <c r="AO916" s="67"/>
      <c r="AP916" s="67"/>
      <c r="AQ916" s="67"/>
      <c r="AR916" s="67"/>
      <c r="AS916" s="67"/>
      <c r="AT916" s="67"/>
      <c r="AU916" s="67"/>
      <c r="AV916" s="67"/>
    </row>
    <row r="917" spans="28:65">
      <c r="AB917" s="67"/>
      <c r="AC917" s="67"/>
      <c r="AD917" s="67"/>
      <c r="AE917" s="67"/>
      <c r="AF917" s="67"/>
      <c r="AH917" s="149"/>
      <c r="AO917" s="67"/>
      <c r="AP917" s="67"/>
      <c r="AQ917" s="67"/>
      <c r="AR917" s="67"/>
      <c r="AS917" s="67"/>
      <c r="AT917" s="67"/>
      <c r="AU917" s="67"/>
      <c r="AV917" s="67"/>
    </row>
    <row r="918" spans="28:65">
      <c r="AB918" s="67"/>
      <c r="AC918" s="67"/>
      <c r="AD918" s="67"/>
      <c r="AE918" s="67"/>
      <c r="AF918" s="67"/>
      <c r="AH918" s="149"/>
      <c r="AO918" s="67"/>
      <c r="AP918" s="67"/>
      <c r="AQ918" s="67"/>
      <c r="AR918" s="67"/>
      <c r="AS918" s="67"/>
      <c r="AT918" s="67"/>
      <c r="AU918" s="67"/>
      <c r="AV918" s="67"/>
    </row>
    <row r="919" spans="28:65">
      <c r="AB919" s="67"/>
      <c r="AC919" s="67"/>
      <c r="AD919" s="67"/>
      <c r="AE919" s="67"/>
      <c r="AF919" s="67"/>
      <c r="AH919" s="149"/>
      <c r="AO919" s="67"/>
      <c r="AP919" s="67"/>
      <c r="AQ919" s="67"/>
      <c r="AR919" s="67"/>
      <c r="AS919" s="67"/>
      <c r="AT919" s="67"/>
      <c r="AU919" s="67"/>
      <c r="AV919" s="67"/>
    </row>
    <row r="920" spans="28:65">
      <c r="AB920" s="67"/>
      <c r="AC920" s="67"/>
      <c r="AD920" s="67"/>
      <c r="AE920" s="67"/>
      <c r="AF920" s="67"/>
      <c r="AH920" s="149"/>
      <c r="AO920" s="67"/>
      <c r="AP920" s="67"/>
      <c r="AQ920" s="67"/>
      <c r="AR920" s="67"/>
      <c r="AS920" s="67"/>
      <c r="AT920" s="67"/>
      <c r="AU920" s="67"/>
      <c r="AV920" s="67"/>
      <c r="AW920" s="67"/>
      <c r="AX920" s="67"/>
      <c r="AY920" s="67"/>
      <c r="AZ920" s="67"/>
      <c r="BA920" s="67"/>
      <c r="BB920" s="67"/>
      <c r="BC920" s="67"/>
      <c r="BD920" s="67"/>
      <c r="BE920" s="67"/>
      <c r="BF920" s="67"/>
      <c r="BG920" s="67"/>
      <c r="BH920" s="67"/>
      <c r="BI920" s="67"/>
      <c r="BJ920" s="67"/>
      <c r="BK920" s="67"/>
      <c r="BL920" s="67"/>
      <c r="BM920" s="67"/>
    </row>
    <row r="921" spans="28:65">
      <c r="AB921" s="67"/>
      <c r="AC921" s="67"/>
      <c r="AD921" s="67"/>
      <c r="AE921" s="67"/>
      <c r="AF921" s="67"/>
      <c r="AH921" s="149"/>
      <c r="AO921" s="67"/>
      <c r="AP921" s="67"/>
      <c r="AQ921" s="67"/>
      <c r="AR921" s="67"/>
      <c r="AS921" s="67"/>
      <c r="AT921" s="67"/>
      <c r="AU921" s="67"/>
      <c r="AV921" s="67"/>
    </row>
    <row r="922" spans="28:65">
      <c r="AB922" s="67"/>
      <c r="AC922" s="67"/>
      <c r="AD922" s="67"/>
      <c r="AE922" s="67"/>
      <c r="AF922" s="67"/>
      <c r="AH922" s="149"/>
      <c r="AO922" s="67"/>
      <c r="AP922" s="67"/>
      <c r="AQ922" s="67"/>
      <c r="AR922" s="67"/>
      <c r="AS922" s="67"/>
      <c r="AT922" s="67"/>
      <c r="AU922" s="67"/>
      <c r="AV922" s="67"/>
    </row>
    <row r="923" spans="28:65">
      <c r="AB923" s="67"/>
      <c r="AC923" s="67"/>
      <c r="AD923" s="67"/>
      <c r="AE923" s="67"/>
      <c r="AF923" s="67"/>
      <c r="AH923" s="149"/>
      <c r="AO923" s="67"/>
      <c r="AP923" s="67"/>
      <c r="AQ923" s="67"/>
      <c r="AR923" s="67"/>
      <c r="AS923" s="67"/>
      <c r="AT923" s="67"/>
      <c r="AU923" s="67"/>
      <c r="AV923" s="67"/>
    </row>
    <row r="924" spans="28:65">
      <c r="AB924" s="67"/>
      <c r="AC924" s="67"/>
      <c r="AD924" s="67"/>
      <c r="AE924" s="67"/>
      <c r="AF924" s="67"/>
      <c r="AH924" s="149"/>
      <c r="AO924" s="67"/>
      <c r="AP924" s="67"/>
      <c r="AQ924" s="67"/>
      <c r="AR924" s="67"/>
      <c r="AS924" s="67"/>
      <c r="AT924" s="67"/>
      <c r="AU924" s="67"/>
      <c r="AV924" s="67"/>
    </row>
    <row r="925" spans="28:65">
      <c r="AB925" s="67"/>
      <c r="AC925" s="67"/>
      <c r="AD925" s="67"/>
      <c r="AE925" s="67"/>
      <c r="AF925" s="67"/>
      <c r="AH925" s="149"/>
      <c r="AO925" s="67"/>
      <c r="AP925" s="67"/>
      <c r="AQ925" s="67"/>
      <c r="AR925" s="67"/>
      <c r="AS925" s="67"/>
      <c r="AT925" s="67"/>
      <c r="AU925" s="67"/>
      <c r="AV925" s="67"/>
    </row>
    <row r="926" spans="28:65">
      <c r="AB926" s="67"/>
      <c r="AC926" s="67"/>
      <c r="AD926" s="67"/>
      <c r="AE926" s="67"/>
      <c r="AF926" s="67"/>
      <c r="AH926" s="149"/>
      <c r="AO926" s="67"/>
      <c r="AP926" s="67"/>
      <c r="AQ926" s="67"/>
      <c r="AR926" s="67"/>
      <c r="AS926" s="67"/>
      <c r="AT926" s="67"/>
      <c r="AU926" s="67"/>
      <c r="AV926" s="67"/>
    </row>
    <row r="927" spans="28:65">
      <c r="AB927" s="67"/>
      <c r="AC927" s="67"/>
      <c r="AD927" s="67"/>
      <c r="AE927" s="67"/>
      <c r="AF927" s="67"/>
      <c r="AH927" s="149"/>
      <c r="AO927" s="67"/>
      <c r="AP927" s="67"/>
      <c r="AQ927" s="67"/>
      <c r="AR927" s="67"/>
      <c r="AS927" s="67"/>
      <c r="AT927" s="67"/>
      <c r="AU927" s="67"/>
      <c r="AV927" s="67"/>
    </row>
    <row r="928" spans="28:65">
      <c r="AB928" s="67"/>
      <c r="AC928" s="67"/>
      <c r="AD928" s="67"/>
      <c r="AE928" s="67"/>
      <c r="AF928" s="67"/>
      <c r="AH928" s="149"/>
      <c r="AO928" s="67"/>
      <c r="AP928" s="67"/>
      <c r="AQ928" s="67"/>
      <c r="AR928" s="67"/>
      <c r="AS928" s="67"/>
      <c r="AT928" s="67"/>
      <c r="AU928" s="67"/>
      <c r="AV928" s="67"/>
    </row>
    <row r="929" spans="28:65">
      <c r="AB929" s="67"/>
      <c r="AC929" s="67"/>
      <c r="AD929" s="67"/>
      <c r="AE929" s="67"/>
      <c r="AF929" s="67"/>
      <c r="AH929" s="149"/>
      <c r="AO929" s="67"/>
      <c r="AP929" s="67"/>
      <c r="AQ929" s="67"/>
      <c r="AR929" s="67"/>
      <c r="AS929" s="67"/>
      <c r="AT929" s="67"/>
      <c r="AU929" s="67"/>
      <c r="AV929" s="67"/>
    </row>
    <row r="930" spans="28:65">
      <c r="AB930" s="67"/>
      <c r="AC930" s="67"/>
      <c r="AD930" s="67"/>
      <c r="AE930" s="67"/>
      <c r="AF930" s="67"/>
      <c r="AH930" s="149"/>
      <c r="AO930" s="67"/>
      <c r="AP930" s="67"/>
      <c r="AQ930" s="67"/>
      <c r="AR930" s="67"/>
      <c r="AS930" s="67"/>
      <c r="AT930" s="67"/>
      <c r="AU930" s="67"/>
      <c r="AV930" s="67"/>
    </row>
    <row r="931" spans="28:65">
      <c r="AB931" s="67"/>
      <c r="AC931" s="67"/>
      <c r="AD931" s="67"/>
      <c r="AE931" s="67"/>
      <c r="AF931" s="67"/>
      <c r="AH931" s="149"/>
      <c r="AO931" s="67"/>
      <c r="AP931" s="67"/>
      <c r="AQ931" s="67"/>
      <c r="AR931" s="67"/>
      <c r="AS931" s="67"/>
      <c r="AT931" s="67"/>
      <c r="AU931" s="67"/>
      <c r="AV931" s="67"/>
    </row>
    <row r="932" spans="28:65">
      <c r="AB932" s="67"/>
      <c r="AC932" s="67"/>
      <c r="AD932" s="67"/>
      <c r="AE932" s="67"/>
      <c r="AF932" s="67"/>
      <c r="AH932" s="149"/>
      <c r="AO932" s="67"/>
      <c r="AP932" s="67"/>
      <c r="AQ932" s="67"/>
      <c r="AR932" s="67"/>
      <c r="AS932" s="67"/>
      <c r="AT932" s="67"/>
      <c r="AU932" s="67"/>
      <c r="AV932" s="67"/>
    </row>
    <row r="933" spans="28:65">
      <c r="AB933" s="67"/>
      <c r="AC933" s="67"/>
      <c r="AD933" s="67"/>
      <c r="AE933" s="67"/>
      <c r="AF933" s="67"/>
      <c r="AH933" s="149"/>
      <c r="AO933" s="67"/>
      <c r="AP933" s="67"/>
      <c r="AQ933" s="67"/>
      <c r="AR933" s="67"/>
      <c r="AS933" s="67"/>
      <c r="AT933" s="67"/>
      <c r="AU933" s="67"/>
      <c r="AV933" s="67"/>
    </row>
    <row r="934" spans="28:65">
      <c r="AB934" s="67"/>
      <c r="AC934" s="67"/>
      <c r="AD934" s="67"/>
      <c r="AE934" s="67"/>
      <c r="AF934" s="67"/>
      <c r="AH934" s="149"/>
      <c r="AO934" s="67"/>
      <c r="AP934" s="67"/>
      <c r="AQ934" s="67"/>
      <c r="AR934" s="67"/>
      <c r="AS934" s="67"/>
      <c r="AT934" s="67"/>
      <c r="AU934" s="67"/>
      <c r="AV934" s="67"/>
    </row>
    <row r="935" spans="28:65">
      <c r="AB935" s="67"/>
      <c r="AC935" s="67"/>
      <c r="AD935" s="67"/>
      <c r="AE935" s="67"/>
      <c r="AF935" s="67"/>
      <c r="AH935" s="149"/>
      <c r="AO935" s="67"/>
      <c r="AP935" s="67"/>
      <c r="AQ935" s="67"/>
      <c r="AR935" s="67"/>
      <c r="AS935" s="67"/>
      <c r="AT935" s="67"/>
      <c r="AU935" s="67"/>
      <c r="AV935" s="67"/>
    </row>
    <row r="936" spans="28:65">
      <c r="AB936" s="67"/>
      <c r="AC936" s="67"/>
      <c r="AD936" s="67"/>
      <c r="AE936" s="67"/>
      <c r="AF936" s="67"/>
      <c r="AH936" s="149"/>
      <c r="AO936" s="67"/>
      <c r="AP936" s="67"/>
      <c r="AQ936" s="67"/>
      <c r="AR936" s="67"/>
      <c r="AS936" s="67"/>
      <c r="AT936" s="67"/>
      <c r="AU936" s="67"/>
      <c r="AV936" s="67"/>
      <c r="AW936" s="67"/>
      <c r="AX936" s="67"/>
      <c r="AY936" s="67"/>
      <c r="AZ936" s="67"/>
      <c r="BA936" s="67"/>
      <c r="BB936" s="67"/>
      <c r="BC936" s="67"/>
      <c r="BD936" s="67"/>
      <c r="BE936" s="67"/>
      <c r="BF936" s="67"/>
      <c r="BG936" s="67"/>
      <c r="BH936" s="67"/>
      <c r="BI936" s="67"/>
      <c r="BJ936" s="67"/>
      <c r="BK936" s="67"/>
      <c r="BL936" s="67"/>
      <c r="BM936" s="67"/>
    </row>
    <row r="937" spans="28:65">
      <c r="AB937" s="67"/>
      <c r="AC937" s="67"/>
      <c r="AD937" s="67"/>
      <c r="AE937" s="67"/>
      <c r="AF937" s="67"/>
      <c r="AH937" s="149"/>
      <c r="AO937" s="67"/>
      <c r="AP937" s="67"/>
      <c r="AQ937" s="67"/>
      <c r="AR937" s="67"/>
      <c r="AS937" s="67"/>
      <c r="AT937" s="67"/>
      <c r="AU937" s="67"/>
      <c r="AV937" s="67"/>
    </row>
    <row r="938" spans="28:65">
      <c r="AB938" s="67"/>
      <c r="AC938" s="67"/>
      <c r="AD938" s="67"/>
      <c r="AE938" s="67"/>
      <c r="AF938" s="67"/>
      <c r="AH938" s="149"/>
      <c r="AO938" s="67"/>
      <c r="AP938" s="67"/>
      <c r="AQ938" s="67"/>
      <c r="AR938" s="67"/>
      <c r="AS938" s="67"/>
      <c r="AT938" s="67"/>
      <c r="AU938" s="67"/>
      <c r="AV938" s="67"/>
    </row>
    <row r="939" spans="28:65">
      <c r="AB939" s="67"/>
      <c r="AC939" s="67"/>
      <c r="AD939" s="67"/>
      <c r="AE939" s="67"/>
      <c r="AF939" s="67"/>
      <c r="AH939" s="149"/>
      <c r="AO939" s="67"/>
      <c r="AP939" s="67"/>
      <c r="AQ939" s="67"/>
      <c r="AR939" s="67"/>
      <c r="AS939" s="67"/>
      <c r="AT939" s="67"/>
      <c r="AU939" s="67"/>
      <c r="AV939" s="67"/>
    </row>
    <row r="940" spans="28:65">
      <c r="AB940" s="67"/>
      <c r="AC940" s="67"/>
      <c r="AD940" s="67"/>
      <c r="AE940" s="67"/>
      <c r="AF940" s="67"/>
      <c r="AH940" s="149"/>
      <c r="AO940" s="67"/>
      <c r="AP940" s="67"/>
      <c r="AQ940" s="67"/>
      <c r="AR940" s="67"/>
      <c r="AS940" s="67"/>
      <c r="AT940" s="67"/>
      <c r="AU940" s="67"/>
      <c r="AV940" s="67"/>
    </row>
    <row r="941" spans="28:65">
      <c r="AB941" s="67"/>
      <c r="AC941" s="67"/>
      <c r="AD941" s="67"/>
      <c r="AE941" s="67"/>
      <c r="AF941" s="67"/>
      <c r="AH941" s="149"/>
      <c r="AO941" s="67"/>
      <c r="AP941" s="67"/>
      <c r="AQ941" s="67"/>
      <c r="AR941" s="67"/>
      <c r="AS941" s="67"/>
      <c r="AT941" s="67"/>
      <c r="AU941" s="67"/>
      <c r="AV941" s="67"/>
    </row>
    <row r="942" spans="28:65">
      <c r="AB942" s="67"/>
      <c r="AC942" s="67"/>
      <c r="AD942" s="67"/>
      <c r="AE942" s="67"/>
      <c r="AF942" s="67"/>
      <c r="AH942" s="149"/>
      <c r="AO942" s="67"/>
      <c r="AP942" s="67"/>
      <c r="AQ942" s="67"/>
      <c r="AR942" s="67"/>
      <c r="AS942" s="67"/>
      <c r="AT942" s="67"/>
      <c r="AU942" s="67"/>
      <c r="AV942" s="67"/>
    </row>
    <row r="943" spans="28:65">
      <c r="AB943" s="67"/>
      <c r="AC943" s="67"/>
      <c r="AD943" s="67"/>
      <c r="AE943" s="67"/>
      <c r="AF943" s="67"/>
      <c r="AH943" s="149"/>
      <c r="AO943" s="67"/>
      <c r="AP943" s="67"/>
      <c r="AQ943" s="67"/>
      <c r="AR943" s="67"/>
      <c r="AS943" s="67"/>
      <c r="AT943" s="67"/>
      <c r="AU943" s="67"/>
      <c r="AV943" s="67"/>
      <c r="AW943" s="67"/>
      <c r="AX943" s="67"/>
      <c r="AY943" s="67"/>
      <c r="AZ943" s="67"/>
      <c r="BA943" s="67"/>
      <c r="BB943" s="67"/>
      <c r="BC943" s="67"/>
      <c r="BD943" s="67"/>
      <c r="BE943" s="67"/>
      <c r="BF943" s="67"/>
      <c r="BG943" s="67"/>
      <c r="BH943" s="67"/>
      <c r="BI943" s="67"/>
      <c r="BJ943" s="67"/>
      <c r="BK943" s="67"/>
      <c r="BL943" s="67"/>
      <c r="BM943" s="67"/>
    </row>
    <row r="944" spans="28:65">
      <c r="AB944" s="67"/>
      <c r="AC944" s="67"/>
      <c r="AD944" s="67"/>
      <c r="AE944" s="67"/>
      <c r="AF944" s="67"/>
      <c r="AH944" s="149"/>
      <c r="AO944" s="67"/>
      <c r="AP944" s="67"/>
      <c r="AQ944" s="67"/>
      <c r="AR944" s="67"/>
      <c r="AS944" s="67"/>
      <c r="AT944" s="67"/>
      <c r="AU944" s="67"/>
      <c r="AV944" s="67"/>
    </row>
    <row r="945" spans="28:65">
      <c r="AB945" s="67"/>
      <c r="AC945" s="67"/>
      <c r="AD945" s="67"/>
      <c r="AE945" s="67"/>
      <c r="AF945" s="67"/>
      <c r="AH945" s="149"/>
      <c r="AO945" s="67"/>
      <c r="AP945" s="67"/>
      <c r="AQ945" s="67"/>
      <c r="AR945" s="67"/>
      <c r="AS945" s="67"/>
      <c r="AT945" s="67"/>
      <c r="AU945" s="67"/>
      <c r="AV945" s="67"/>
    </row>
    <row r="946" spans="28:65">
      <c r="AB946" s="67"/>
      <c r="AC946" s="67"/>
      <c r="AD946" s="67"/>
      <c r="AE946" s="67"/>
      <c r="AF946" s="67"/>
      <c r="AH946" s="149"/>
      <c r="AO946" s="67"/>
      <c r="AP946" s="67"/>
      <c r="AQ946" s="67"/>
      <c r="AR946" s="67"/>
      <c r="AS946" s="67"/>
      <c r="AT946" s="67"/>
      <c r="AU946" s="67"/>
      <c r="AV946" s="67"/>
    </row>
    <row r="947" spans="28:65">
      <c r="AB947" s="67"/>
      <c r="AC947" s="67"/>
      <c r="AD947" s="67"/>
      <c r="AE947" s="67"/>
      <c r="AF947" s="67"/>
      <c r="AH947" s="149"/>
      <c r="AO947" s="67"/>
      <c r="AP947" s="67"/>
      <c r="AQ947" s="67"/>
      <c r="AR947" s="67"/>
      <c r="AS947" s="67"/>
      <c r="AT947" s="67"/>
      <c r="AU947" s="67"/>
      <c r="AV947" s="67"/>
    </row>
    <row r="948" spans="28:65">
      <c r="AB948" s="67"/>
      <c r="AC948" s="67"/>
      <c r="AD948" s="67"/>
      <c r="AE948" s="67"/>
      <c r="AF948" s="67"/>
      <c r="AH948" s="149"/>
      <c r="AO948" s="67"/>
      <c r="AP948" s="67"/>
      <c r="AQ948" s="67"/>
      <c r="AR948" s="67"/>
      <c r="AS948" s="67"/>
      <c r="AT948" s="67"/>
      <c r="AU948" s="67"/>
      <c r="AV948" s="67"/>
    </row>
    <row r="949" spans="28:65">
      <c r="AB949" s="67"/>
      <c r="AC949" s="67"/>
      <c r="AD949" s="67"/>
      <c r="AE949" s="67"/>
      <c r="AF949" s="67"/>
      <c r="AH949" s="149"/>
      <c r="AO949" s="67"/>
      <c r="AP949" s="67"/>
      <c r="AQ949" s="67"/>
      <c r="AR949" s="67"/>
      <c r="AS949" s="67"/>
      <c r="AT949" s="67"/>
      <c r="AU949" s="67"/>
      <c r="AV949" s="67"/>
      <c r="AW949" s="67"/>
      <c r="AX949" s="67"/>
      <c r="AY949" s="67"/>
      <c r="AZ949" s="67"/>
      <c r="BA949" s="67"/>
      <c r="BB949" s="67"/>
      <c r="BC949" s="67"/>
      <c r="BD949" s="67"/>
      <c r="BE949" s="67"/>
      <c r="BF949" s="67"/>
      <c r="BG949" s="67"/>
      <c r="BH949" s="67"/>
      <c r="BI949" s="67"/>
      <c r="BJ949" s="67"/>
      <c r="BK949" s="67"/>
      <c r="BL949" s="67"/>
      <c r="BM949" s="67"/>
    </row>
    <row r="950" spans="28:65">
      <c r="AB950" s="67"/>
      <c r="AC950" s="67"/>
      <c r="AD950" s="67"/>
      <c r="AE950" s="67"/>
      <c r="AF950" s="67"/>
      <c r="AH950" s="149"/>
      <c r="AO950" s="67"/>
      <c r="AP950" s="67"/>
      <c r="AQ950" s="67"/>
      <c r="AR950" s="67"/>
      <c r="AS950" s="67"/>
      <c r="AT950" s="67"/>
      <c r="AU950" s="67"/>
      <c r="AV950" s="67"/>
    </row>
    <row r="951" spans="28:65">
      <c r="AB951" s="67"/>
      <c r="AC951" s="67"/>
      <c r="AD951" s="67"/>
      <c r="AE951" s="67"/>
      <c r="AF951" s="67"/>
      <c r="AH951" s="149"/>
      <c r="AO951" s="67"/>
      <c r="AP951" s="67"/>
      <c r="AQ951" s="67"/>
      <c r="AR951" s="67"/>
      <c r="AS951" s="67"/>
      <c r="AT951" s="67"/>
      <c r="AU951" s="67"/>
      <c r="AV951" s="67"/>
      <c r="AW951" s="67"/>
      <c r="AX951" s="67"/>
      <c r="AY951" s="67"/>
      <c r="AZ951" s="67"/>
      <c r="BA951" s="67"/>
      <c r="BB951" s="67"/>
      <c r="BC951" s="67"/>
      <c r="BD951" s="67"/>
      <c r="BE951" s="67"/>
      <c r="BF951" s="67"/>
      <c r="BG951" s="67"/>
      <c r="BH951" s="67"/>
      <c r="BI951" s="67"/>
      <c r="BJ951" s="67"/>
      <c r="BK951" s="67"/>
      <c r="BL951" s="67"/>
      <c r="BM951" s="67"/>
    </row>
    <row r="952" spans="28:65">
      <c r="AB952" s="67"/>
      <c r="AC952" s="67"/>
      <c r="AD952" s="67"/>
      <c r="AE952" s="67"/>
      <c r="AF952" s="67"/>
      <c r="AH952" s="149"/>
      <c r="AO952" s="67"/>
      <c r="AP952" s="67"/>
      <c r="AQ952" s="67"/>
      <c r="AR952" s="67"/>
      <c r="AS952" s="67"/>
      <c r="AT952" s="67"/>
      <c r="AU952" s="67"/>
      <c r="AV952" s="67"/>
    </row>
    <row r="953" spans="28:65">
      <c r="AB953" s="67"/>
      <c r="AC953" s="67"/>
      <c r="AD953" s="67"/>
      <c r="AE953" s="67"/>
      <c r="AF953" s="67"/>
      <c r="AH953" s="149"/>
      <c r="AO953" s="67"/>
      <c r="AP953" s="67"/>
      <c r="AQ953" s="67"/>
      <c r="AR953" s="67"/>
      <c r="AS953" s="67"/>
      <c r="AT953" s="67"/>
      <c r="AU953" s="67"/>
      <c r="AV953" s="67"/>
      <c r="AW953" s="67"/>
    </row>
    <row r="954" spans="28:65">
      <c r="AB954" s="67"/>
      <c r="AC954" s="67"/>
      <c r="AD954" s="67"/>
      <c r="AE954" s="67"/>
      <c r="AF954" s="67"/>
      <c r="AH954" s="149"/>
      <c r="AO954" s="67"/>
      <c r="AP954" s="67"/>
      <c r="AQ954" s="67"/>
      <c r="AR954" s="67"/>
      <c r="AS954" s="67"/>
      <c r="AT954" s="67"/>
      <c r="AU954" s="67"/>
      <c r="AV954" s="67"/>
    </row>
    <row r="955" spans="28:65">
      <c r="AB955" s="67"/>
      <c r="AC955" s="67"/>
      <c r="AD955" s="67"/>
      <c r="AE955" s="67"/>
      <c r="AF955" s="67"/>
      <c r="AH955" s="149"/>
      <c r="AO955" s="67"/>
      <c r="AP955" s="67"/>
      <c r="AQ955" s="67"/>
      <c r="AR955" s="67"/>
      <c r="AS955" s="67"/>
      <c r="AT955" s="67"/>
      <c r="AU955" s="67"/>
      <c r="AV955" s="67"/>
    </row>
    <row r="956" spans="28:65">
      <c r="AB956" s="67"/>
      <c r="AC956" s="67"/>
      <c r="AD956" s="67"/>
      <c r="AE956" s="67"/>
      <c r="AF956" s="67"/>
      <c r="AH956" s="149"/>
      <c r="AO956" s="67"/>
      <c r="AP956" s="67"/>
      <c r="AQ956" s="67"/>
      <c r="AR956" s="67"/>
      <c r="AS956" s="67"/>
      <c r="AT956" s="67"/>
      <c r="AU956" s="67"/>
      <c r="AV956" s="67"/>
    </row>
    <row r="957" spans="28:65">
      <c r="AB957" s="67"/>
      <c r="AC957" s="67"/>
      <c r="AD957" s="67"/>
      <c r="AE957" s="67"/>
      <c r="AF957" s="67"/>
      <c r="AH957" s="149"/>
      <c r="AO957" s="67"/>
      <c r="AP957" s="67"/>
      <c r="AQ957" s="67"/>
      <c r="AR957" s="67"/>
      <c r="AS957" s="67"/>
      <c r="AT957" s="67"/>
      <c r="AU957" s="67"/>
      <c r="AV957" s="67"/>
    </row>
    <row r="958" spans="28:65">
      <c r="AB958" s="67"/>
      <c r="AC958" s="67"/>
      <c r="AD958" s="67"/>
      <c r="AE958" s="67"/>
      <c r="AF958" s="67"/>
      <c r="AH958" s="149"/>
      <c r="AO958" s="67"/>
      <c r="AP958" s="67"/>
      <c r="AQ958" s="67"/>
      <c r="AR958" s="67"/>
      <c r="AS958" s="67"/>
      <c r="AT958" s="67"/>
      <c r="AU958" s="67"/>
      <c r="AV958" s="67"/>
    </row>
    <row r="959" spans="28:65">
      <c r="AB959" s="67"/>
      <c r="AC959" s="67"/>
      <c r="AD959" s="67"/>
      <c r="AE959" s="67"/>
      <c r="AF959" s="67"/>
      <c r="AH959" s="149"/>
      <c r="AO959" s="67"/>
      <c r="AP959" s="67"/>
      <c r="AQ959" s="67"/>
      <c r="AR959" s="67"/>
      <c r="AS959" s="67"/>
      <c r="AT959" s="67"/>
      <c r="AU959" s="67"/>
      <c r="AV959" s="67"/>
      <c r="AW959" s="67"/>
    </row>
    <row r="960" spans="28:65">
      <c r="AB960" s="67"/>
      <c r="AC960" s="67"/>
      <c r="AD960" s="67"/>
      <c r="AE960" s="67"/>
      <c r="AF960" s="67"/>
      <c r="AH960" s="149"/>
      <c r="AO960" s="67"/>
      <c r="AP960" s="67"/>
      <c r="AQ960" s="67"/>
      <c r="AR960" s="67"/>
      <c r="AS960" s="67"/>
      <c r="AT960" s="67"/>
      <c r="AU960" s="67"/>
      <c r="AV960" s="67"/>
    </row>
    <row r="961" spans="28:49">
      <c r="AB961" s="67"/>
      <c r="AC961" s="67"/>
      <c r="AD961" s="67"/>
      <c r="AE961" s="67"/>
      <c r="AF961" s="67"/>
      <c r="AH961" s="149"/>
      <c r="AO961" s="67"/>
      <c r="AP961" s="67"/>
      <c r="AQ961" s="67"/>
      <c r="AR961" s="67"/>
      <c r="AS961" s="67"/>
      <c r="AT961" s="67"/>
      <c r="AU961" s="67"/>
      <c r="AV961" s="67"/>
    </row>
    <row r="962" spans="28:49">
      <c r="AB962" s="67"/>
      <c r="AC962" s="67"/>
      <c r="AD962" s="67"/>
      <c r="AE962" s="67"/>
      <c r="AF962" s="67"/>
      <c r="AH962" s="149"/>
      <c r="AO962" s="67"/>
      <c r="AP962" s="67"/>
      <c r="AQ962" s="67"/>
      <c r="AR962" s="67"/>
      <c r="AS962" s="67"/>
      <c r="AT962" s="67"/>
      <c r="AU962" s="67"/>
      <c r="AV962" s="67"/>
    </row>
    <row r="963" spans="28:49">
      <c r="AB963" s="67"/>
      <c r="AC963" s="67"/>
      <c r="AD963" s="67"/>
      <c r="AE963" s="67"/>
      <c r="AF963" s="67"/>
      <c r="AH963" s="149"/>
      <c r="AO963" s="67"/>
      <c r="AP963" s="67"/>
      <c r="AQ963" s="67"/>
      <c r="AR963" s="67"/>
      <c r="AS963" s="67"/>
      <c r="AT963" s="67"/>
      <c r="AU963" s="67"/>
      <c r="AV963" s="67"/>
    </row>
    <row r="964" spans="28:49">
      <c r="AB964" s="67"/>
      <c r="AC964" s="67"/>
      <c r="AD964" s="67"/>
      <c r="AE964" s="67"/>
      <c r="AF964" s="67"/>
      <c r="AH964" s="149"/>
      <c r="AO964" s="67"/>
      <c r="AP964" s="67"/>
      <c r="AQ964" s="67"/>
      <c r="AR964" s="67"/>
      <c r="AS964" s="67"/>
      <c r="AT964" s="67"/>
      <c r="AU964" s="67"/>
      <c r="AV964" s="67"/>
    </row>
    <row r="965" spans="28:49">
      <c r="AB965" s="67"/>
      <c r="AC965" s="67"/>
      <c r="AD965" s="67"/>
      <c r="AE965" s="67"/>
      <c r="AF965" s="67"/>
      <c r="AH965" s="149"/>
      <c r="AO965" s="67"/>
      <c r="AP965" s="67"/>
      <c r="AQ965" s="67"/>
      <c r="AR965" s="67"/>
      <c r="AS965" s="67"/>
      <c r="AT965" s="67"/>
      <c r="AU965" s="67"/>
      <c r="AV965" s="67"/>
    </row>
    <row r="966" spans="28:49">
      <c r="AB966" s="67"/>
      <c r="AC966" s="67"/>
      <c r="AD966" s="67"/>
      <c r="AE966" s="67"/>
      <c r="AF966" s="67"/>
      <c r="AH966" s="149"/>
      <c r="AO966" s="67"/>
      <c r="AP966" s="67"/>
      <c r="AQ966" s="67"/>
      <c r="AR966" s="67"/>
      <c r="AS966" s="67"/>
      <c r="AT966" s="67"/>
      <c r="AU966" s="67"/>
      <c r="AV966" s="67"/>
    </row>
    <row r="967" spans="28:49">
      <c r="AB967" s="67"/>
      <c r="AC967" s="67"/>
      <c r="AD967" s="67"/>
      <c r="AE967" s="67"/>
      <c r="AF967" s="67"/>
      <c r="AH967" s="149"/>
      <c r="AO967" s="67"/>
      <c r="AP967" s="67"/>
      <c r="AQ967" s="67"/>
      <c r="AR967" s="67"/>
      <c r="AS967" s="67"/>
      <c r="AT967" s="67"/>
      <c r="AU967" s="67"/>
      <c r="AV967" s="67"/>
    </row>
    <row r="968" spans="28:49">
      <c r="AB968" s="67"/>
      <c r="AC968" s="67"/>
      <c r="AD968" s="67"/>
      <c r="AE968" s="67"/>
      <c r="AF968" s="67"/>
      <c r="AH968" s="149"/>
      <c r="AO968" s="67"/>
      <c r="AP968" s="67"/>
      <c r="AQ968" s="67"/>
      <c r="AR968" s="67"/>
      <c r="AS968" s="67"/>
      <c r="AT968" s="67"/>
      <c r="AU968" s="67"/>
      <c r="AV968" s="67"/>
    </row>
    <row r="969" spans="28:49">
      <c r="AB969" s="67"/>
      <c r="AC969" s="67"/>
      <c r="AD969" s="67"/>
      <c r="AE969" s="67"/>
      <c r="AF969" s="67"/>
      <c r="AH969" s="149"/>
      <c r="AO969" s="67"/>
      <c r="AP969" s="67"/>
      <c r="AQ969" s="67"/>
      <c r="AR969" s="67"/>
      <c r="AS969" s="67"/>
      <c r="AT969" s="67"/>
      <c r="AU969" s="67"/>
      <c r="AV969" s="67"/>
    </row>
    <row r="970" spans="28:49">
      <c r="AB970" s="67"/>
      <c r="AC970" s="67"/>
      <c r="AD970" s="67"/>
      <c r="AE970" s="67"/>
      <c r="AF970" s="67"/>
      <c r="AH970" s="149"/>
      <c r="AO970" s="67"/>
      <c r="AP970" s="67"/>
      <c r="AQ970" s="67"/>
      <c r="AR970" s="67"/>
      <c r="AS970" s="67"/>
      <c r="AT970" s="67"/>
      <c r="AU970" s="67"/>
      <c r="AV970" s="67"/>
      <c r="AW970" s="67"/>
    </row>
    <row r="971" spans="28:49">
      <c r="AB971" s="67"/>
      <c r="AC971" s="67"/>
      <c r="AD971" s="67"/>
      <c r="AE971" s="67"/>
      <c r="AF971" s="67"/>
      <c r="AH971" s="149"/>
      <c r="AO971" s="67"/>
      <c r="AP971" s="67"/>
      <c r="AQ971" s="67"/>
      <c r="AR971" s="67"/>
      <c r="AS971" s="67"/>
      <c r="AT971" s="67"/>
      <c r="AU971" s="67"/>
      <c r="AV971" s="67"/>
    </row>
    <row r="972" spans="28:49">
      <c r="AB972" s="67"/>
      <c r="AC972" s="67"/>
      <c r="AD972" s="67"/>
      <c r="AE972" s="67"/>
      <c r="AF972" s="67"/>
      <c r="AH972" s="149"/>
      <c r="AO972" s="67"/>
      <c r="AP972" s="67"/>
      <c r="AQ972" s="67"/>
      <c r="AR972" s="67"/>
      <c r="AS972" s="67"/>
      <c r="AT972" s="67"/>
      <c r="AU972" s="67"/>
      <c r="AV972" s="67"/>
    </row>
    <row r="973" spans="28:49">
      <c r="AB973" s="67"/>
      <c r="AC973" s="67"/>
      <c r="AD973" s="67"/>
      <c r="AE973" s="67"/>
      <c r="AF973" s="67"/>
      <c r="AH973" s="149"/>
      <c r="AO973" s="67"/>
      <c r="AP973" s="67"/>
      <c r="AQ973" s="67"/>
      <c r="AR973" s="67"/>
      <c r="AS973" s="67"/>
      <c r="AT973" s="67"/>
      <c r="AU973" s="67"/>
      <c r="AV973" s="67"/>
    </row>
    <row r="974" spans="28:49">
      <c r="AB974" s="67"/>
      <c r="AC974" s="67"/>
      <c r="AD974" s="67"/>
      <c r="AE974" s="67"/>
      <c r="AF974" s="67"/>
      <c r="AH974" s="149"/>
      <c r="AO974" s="67"/>
      <c r="AP974" s="67"/>
      <c r="AQ974" s="67"/>
      <c r="AR974" s="67"/>
      <c r="AS974" s="67"/>
      <c r="AT974" s="67"/>
      <c r="AU974" s="67"/>
      <c r="AV974" s="67"/>
    </row>
    <row r="975" spans="28:49">
      <c r="AB975" s="67"/>
      <c r="AC975" s="67"/>
      <c r="AD975" s="67"/>
      <c r="AE975" s="67"/>
      <c r="AF975" s="67"/>
      <c r="AH975" s="149"/>
      <c r="AO975" s="67"/>
      <c r="AP975" s="67"/>
      <c r="AQ975" s="67"/>
      <c r="AR975" s="67"/>
      <c r="AS975" s="67"/>
      <c r="AT975" s="67"/>
      <c r="AU975" s="67"/>
      <c r="AV975" s="67"/>
    </row>
    <row r="976" spans="28:49">
      <c r="AB976" s="67"/>
      <c r="AC976" s="67"/>
      <c r="AD976" s="67"/>
      <c r="AE976" s="67"/>
      <c r="AF976" s="67"/>
      <c r="AH976" s="149"/>
      <c r="AO976" s="67"/>
      <c r="AP976" s="67"/>
      <c r="AQ976" s="67"/>
      <c r="AR976" s="67"/>
      <c r="AS976" s="67"/>
      <c r="AT976" s="67"/>
      <c r="AU976" s="67"/>
      <c r="AV976" s="67"/>
      <c r="AW976" s="67"/>
    </row>
    <row r="977" spans="28:65">
      <c r="AB977" s="67"/>
      <c r="AC977" s="67"/>
      <c r="AD977" s="67"/>
      <c r="AE977" s="67"/>
      <c r="AF977" s="67"/>
      <c r="AH977" s="149"/>
      <c r="AO977" s="67"/>
      <c r="AP977" s="67"/>
      <c r="AQ977" s="67"/>
      <c r="AR977" s="67"/>
      <c r="AS977" s="67"/>
      <c r="AT977" s="67"/>
      <c r="AU977" s="67"/>
      <c r="AV977" s="67"/>
    </row>
    <row r="978" spans="28:65">
      <c r="AB978" s="67"/>
      <c r="AC978" s="67"/>
      <c r="AD978" s="67"/>
      <c r="AE978" s="67"/>
      <c r="AF978" s="67"/>
      <c r="AH978" s="149"/>
      <c r="AO978" s="67"/>
      <c r="AP978" s="67"/>
      <c r="AQ978" s="67"/>
      <c r="AR978" s="67"/>
      <c r="AS978" s="67"/>
      <c r="AT978" s="67"/>
      <c r="AU978" s="67"/>
      <c r="AV978" s="67"/>
    </row>
    <row r="979" spans="28:65">
      <c r="AB979" s="67"/>
      <c r="AC979" s="67"/>
      <c r="AD979" s="67"/>
      <c r="AE979" s="67"/>
      <c r="AF979" s="67"/>
      <c r="AH979" s="149"/>
      <c r="AO979" s="67"/>
      <c r="AP979" s="67"/>
      <c r="AQ979" s="67"/>
      <c r="AR979" s="67"/>
      <c r="AS979" s="67"/>
      <c r="AT979" s="67"/>
      <c r="AU979" s="67"/>
      <c r="AV979" s="67"/>
    </row>
    <row r="980" spans="28:65">
      <c r="AB980" s="67"/>
      <c r="AC980" s="67"/>
      <c r="AD980" s="67"/>
      <c r="AE980" s="67"/>
      <c r="AF980" s="67"/>
      <c r="AH980" s="149"/>
      <c r="AO980" s="67"/>
      <c r="AP980" s="67"/>
      <c r="AQ980" s="67"/>
      <c r="AR980" s="67"/>
      <c r="AS980" s="67"/>
      <c r="AT980" s="67"/>
      <c r="AU980" s="67"/>
      <c r="AV980" s="67"/>
    </row>
    <row r="981" spans="28:65">
      <c r="AB981" s="67"/>
      <c r="AC981" s="67"/>
      <c r="AD981" s="67"/>
      <c r="AE981" s="67"/>
      <c r="AF981" s="67"/>
      <c r="AH981" s="149"/>
      <c r="AO981" s="67"/>
      <c r="AP981" s="67"/>
      <c r="AQ981" s="67"/>
      <c r="AR981" s="67"/>
      <c r="AS981" s="67"/>
      <c r="AT981" s="67"/>
      <c r="AU981" s="67"/>
      <c r="AV981" s="67"/>
    </row>
    <row r="982" spans="28:65">
      <c r="AB982" s="67"/>
      <c r="AC982" s="67"/>
      <c r="AD982" s="67"/>
      <c r="AE982" s="67"/>
      <c r="AF982" s="67"/>
      <c r="AH982" s="149"/>
      <c r="AO982" s="67"/>
      <c r="AP982" s="67"/>
      <c r="AQ982" s="67"/>
      <c r="AR982" s="67"/>
      <c r="AS982" s="67"/>
      <c r="AT982" s="67"/>
      <c r="AU982" s="67"/>
      <c r="AV982" s="67"/>
    </row>
    <row r="983" spans="28:65">
      <c r="AB983" s="67"/>
      <c r="AC983" s="67"/>
      <c r="AD983" s="67"/>
      <c r="AE983" s="67"/>
      <c r="AF983" s="67"/>
      <c r="AH983" s="149"/>
      <c r="AO983" s="67"/>
      <c r="AP983" s="67"/>
      <c r="AQ983" s="67"/>
      <c r="AR983" s="67"/>
      <c r="AS983" s="67"/>
      <c r="AT983" s="67"/>
      <c r="AU983" s="67"/>
      <c r="AV983" s="67"/>
    </row>
    <row r="984" spans="28:65">
      <c r="AB984" s="67"/>
      <c r="AC984" s="67"/>
      <c r="AD984" s="67"/>
      <c r="AE984" s="67"/>
      <c r="AF984" s="67"/>
      <c r="AH984" s="149"/>
      <c r="AO984" s="67"/>
      <c r="AP984" s="67"/>
      <c r="AQ984" s="67"/>
      <c r="AR984" s="67"/>
      <c r="AS984" s="67"/>
      <c r="AT984" s="67"/>
      <c r="AU984" s="67"/>
      <c r="AV984" s="67"/>
    </row>
    <row r="985" spans="28:65">
      <c r="AB985" s="67"/>
      <c r="AC985" s="67"/>
      <c r="AD985" s="67"/>
      <c r="AE985" s="67"/>
      <c r="AF985" s="67"/>
      <c r="AH985" s="149"/>
      <c r="AO985" s="67"/>
      <c r="AP985" s="67"/>
      <c r="AQ985" s="67"/>
      <c r="AR985" s="67"/>
      <c r="AS985" s="67"/>
      <c r="AT985" s="67"/>
      <c r="AU985" s="67"/>
      <c r="AV985" s="67"/>
    </row>
    <row r="986" spans="28:65">
      <c r="AB986" s="67"/>
      <c r="AC986" s="67"/>
      <c r="AD986" s="67"/>
      <c r="AE986" s="67"/>
      <c r="AF986" s="67"/>
      <c r="AH986" s="149"/>
      <c r="AO986" s="67"/>
      <c r="AP986" s="67"/>
      <c r="AQ986" s="67"/>
      <c r="AR986" s="67"/>
      <c r="AS986" s="67"/>
      <c r="AT986" s="67"/>
      <c r="AU986" s="67"/>
      <c r="AV986" s="67"/>
    </row>
    <row r="987" spans="28:65">
      <c r="AB987" s="67"/>
      <c r="AC987" s="67"/>
      <c r="AD987" s="67"/>
      <c r="AE987" s="67"/>
      <c r="AF987" s="67"/>
      <c r="AH987" s="149"/>
      <c r="AO987" s="67"/>
      <c r="AP987" s="67"/>
      <c r="AQ987" s="67"/>
      <c r="AR987" s="67"/>
      <c r="AS987" s="67"/>
      <c r="AT987" s="67"/>
      <c r="AU987" s="67"/>
      <c r="AV987" s="67"/>
    </row>
    <row r="988" spans="28:65">
      <c r="AB988" s="67"/>
      <c r="AC988" s="67"/>
      <c r="AD988" s="67"/>
      <c r="AE988" s="67"/>
      <c r="AF988" s="67"/>
      <c r="AH988" s="149"/>
      <c r="AO988" s="67"/>
      <c r="AP988" s="67"/>
      <c r="AQ988" s="67"/>
      <c r="AR988" s="67"/>
      <c r="AS988" s="67"/>
      <c r="AT988" s="67"/>
      <c r="AU988" s="67"/>
      <c r="AV988" s="67"/>
    </row>
    <row r="989" spans="28:65">
      <c r="AB989" s="67"/>
      <c r="AC989" s="67"/>
      <c r="AD989" s="67"/>
      <c r="AE989" s="67"/>
      <c r="AF989" s="67"/>
      <c r="AH989" s="149"/>
      <c r="AO989" s="67"/>
      <c r="AP989" s="67"/>
      <c r="AQ989" s="67"/>
      <c r="AR989" s="67"/>
      <c r="AS989" s="67"/>
      <c r="AT989" s="67"/>
      <c r="AU989" s="67"/>
      <c r="AV989" s="67"/>
      <c r="AW989" s="67"/>
      <c r="AX989" s="67"/>
      <c r="AY989" s="67"/>
      <c r="AZ989" s="67"/>
      <c r="BA989" s="67"/>
      <c r="BB989" s="67"/>
      <c r="BC989" s="67"/>
      <c r="BD989" s="67"/>
      <c r="BE989" s="67"/>
      <c r="BF989" s="67"/>
      <c r="BG989" s="67"/>
      <c r="BH989" s="67"/>
      <c r="BI989" s="67"/>
      <c r="BJ989" s="67"/>
      <c r="BK989" s="67"/>
      <c r="BL989" s="67"/>
      <c r="BM989" s="67"/>
    </row>
    <row r="990" spans="28:65">
      <c r="AB990" s="67"/>
      <c r="AC990" s="67"/>
      <c r="AD990" s="67"/>
      <c r="AE990" s="67"/>
      <c r="AF990" s="67"/>
      <c r="AH990" s="149"/>
      <c r="AO990" s="67"/>
      <c r="AP990" s="67"/>
      <c r="AQ990" s="67"/>
      <c r="AR990" s="67"/>
      <c r="AS990" s="67"/>
      <c r="AT990" s="67"/>
      <c r="AU990" s="67"/>
      <c r="AV990" s="67"/>
    </row>
    <row r="991" spans="28:65">
      <c r="AB991" s="67"/>
      <c r="AC991" s="67"/>
      <c r="AD991" s="67"/>
      <c r="AE991" s="67"/>
      <c r="AF991" s="67"/>
      <c r="AH991" s="149"/>
      <c r="AO991" s="67"/>
      <c r="AP991" s="67"/>
      <c r="AQ991" s="67"/>
      <c r="AR991" s="67"/>
      <c r="AS991" s="67"/>
      <c r="AT991" s="67"/>
      <c r="AU991" s="67"/>
      <c r="AV991" s="67"/>
    </row>
    <row r="992" spans="28:65">
      <c r="AB992" s="67"/>
      <c r="AC992" s="67"/>
      <c r="AD992" s="67"/>
      <c r="AE992" s="67"/>
      <c r="AF992" s="67"/>
      <c r="AH992" s="149"/>
      <c r="AO992" s="67"/>
      <c r="AP992" s="67"/>
      <c r="AQ992" s="67"/>
      <c r="AR992" s="67"/>
      <c r="AS992" s="67"/>
      <c r="AT992" s="67"/>
      <c r="AU992" s="67"/>
      <c r="AV992" s="67"/>
    </row>
    <row r="993" spans="28:65">
      <c r="AB993" s="67"/>
      <c r="AC993" s="67"/>
      <c r="AD993" s="67"/>
      <c r="AE993" s="67"/>
      <c r="AF993" s="67"/>
      <c r="AH993" s="149"/>
      <c r="AO993" s="67"/>
      <c r="AP993" s="67"/>
      <c r="AQ993" s="67"/>
      <c r="AR993" s="67"/>
      <c r="AS993" s="67"/>
      <c r="AT993" s="67"/>
      <c r="AU993" s="67"/>
      <c r="AV993" s="67"/>
    </row>
    <row r="994" spans="28:65">
      <c r="AB994" s="67"/>
      <c r="AC994" s="67"/>
      <c r="AD994" s="67"/>
      <c r="AE994" s="67"/>
      <c r="AF994" s="67"/>
      <c r="AH994" s="149"/>
      <c r="AO994" s="67"/>
      <c r="AP994" s="67"/>
      <c r="AQ994" s="67"/>
      <c r="AR994" s="67"/>
      <c r="AS994" s="67"/>
      <c r="AT994" s="67"/>
      <c r="AU994" s="67"/>
      <c r="AV994" s="67"/>
    </row>
    <row r="995" spans="28:65">
      <c r="AB995" s="67"/>
      <c r="AC995" s="67"/>
      <c r="AD995" s="67"/>
      <c r="AE995" s="67"/>
      <c r="AF995" s="67"/>
      <c r="AH995" s="149"/>
      <c r="AO995" s="67"/>
      <c r="AP995" s="67"/>
      <c r="AQ995" s="67"/>
      <c r="AR995" s="67"/>
      <c r="AS995" s="67"/>
      <c r="AT995" s="67"/>
      <c r="AU995" s="67"/>
      <c r="AV995" s="67"/>
    </row>
    <row r="996" spans="28:65">
      <c r="AB996" s="67"/>
      <c r="AC996" s="67"/>
      <c r="AD996" s="67"/>
      <c r="AE996" s="67"/>
      <c r="AF996" s="67"/>
      <c r="AH996" s="149"/>
      <c r="AO996" s="67"/>
      <c r="AP996" s="67"/>
      <c r="AQ996" s="67"/>
      <c r="AR996" s="67"/>
      <c r="AS996" s="67"/>
      <c r="AT996" s="67"/>
      <c r="AU996" s="67"/>
      <c r="AV996" s="67"/>
    </row>
    <row r="997" spans="28:65">
      <c r="AB997" s="67"/>
      <c r="AC997" s="67"/>
      <c r="AD997" s="67"/>
      <c r="AE997" s="67"/>
      <c r="AF997" s="67"/>
      <c r="AH997" s="149"/>
      <c r="AO997" s="67"/>
      <c r="AP997" s="67"/>
      <c r="AQ997" s="67"/>
      <c r="AR997" s="67"/>
      <c r="AS997" s="67"/>
      <c r="AT997" s="67"/>
      <c r="AU997" s="67"/>
      <c r="AV997" s="67"/>
    </row>
    <row r="998" spans="28:65">
      <c r="AB998" s="67"/>
      <c r="AC998" s="67"/>
      <c r="AD998" s="67"/>
      <c r="AE998" s="67"/>
      <c r="AF998" s="67"/>
      <c r="AH998" s="149"/>
      <c r="AO998" s="67"/>
      <c r="AP998" s="67"/>
      <c r="AQ998" s="67"/>
      <c r="AR998" s="67"/>
      <c r="AS998" s="67"/>
      <c r="AT998" s="67"/>
      <c r="AU998" s="67"/>
      <c r="AV998" s="67"/>
    </row>
    <row r="999" spans="28:65">
      <c r="AB999" s="67"/>
      <c r="AC999" s="67"/>
      <c r="AD999" s="67"/>
      <c r="AE999" s="67"/>
      <c r="AF999" s="67"/>
      <c r="AH999" s="149"/>
      <c r="AO999" s="67"/>
      <c r="AP999" s="67"/>
      <c r="AQ999" s="67"/>
      <c r="AR999" s="67"/>
      <c r="AS999" s="67"/>
      <c r="AT999" s="67"/>
      <c r="AU999" s="67"/>
      <c r="AV999" s="67"/>
    </row>
    <row r="1000" spans="28:65">
      <c r="AB1000" s="67"/>
      <c r="AC1000" s="67"/>
      <c r="AD1000" s="67"/>
      <c r="AE1000" s="67"/>
      <c r="AF1000" s="67"/>
      <c r="AH1000" s="149"/>
      <c r="AO1000" s="67"/>
      <c r="AP1000" s="67"/>
      <c r="AQ1000" s="67"/>
      <c r="AR1000" s="67"/>
      <c r="AS1000" s="67"/>
      <c r="AT1000" s="67"/>
      <c r="AU1000" s="67"/>
      <c r="AV1000" s="67"/>
    </row>
    <row r="1001" spans="28:65">
      <c r="AB1001" s="67"/>
      <c r="AC1001" s="67"/>
      <c r="AD1001" s="67"/>
      <c r="AE1001" s="67"/>
      <c r="AF1001" s="67"/>
      <c r="AH1001" s="149"/>
      <c r="AO1001" s="67"/>
      <c r="AP1001" s="67"/>
      <c r="AQ1001" s="67"/>
      <c r="AR1001" s="67"/>
      <c r="AS1001" s="67"/>
      <c r="AT1001" s="67"/>
      <c r="AU1001" s="67"/>
      <c r="AV1001" s="67"/>
    </row>
    <row r="1002" spans="28:65">
      <c r="AB1002" s="67"/>
      <c r="AC1002" s="67"/>
      <c r="AD1002" s="67"/>
      <c r="AE1002" s="67"/>
      <c r="AF1002" s="67"/>
      <c r="AH1002" s="149"/>
      <c r="AO1002" s="67"/>
      <c r="AP1002" s="67"/>
      <c r="AQ1002" s="67"/>
      <c r="AR1002" s="67"/>
      <c r="AS1002" s="67"/>
      <c r="AT1002" s="67"/>
      <c r="AU1002" s="67"/>
      <c r="AV1002" s="67"/>
    </row>
    <row r="1003" spans="28:65">
      <c r="AB1003" s="67"/>
      <c r="AC1003" s="67"/>
      <c r="AD1003" s="67"/>
      <c r="AE1003" s="67"/>
      <c r="AF1003" s="67"/>
      <c r="AH1003" s="149"/>
      <c r="AO1003" s="67"/>
      <c r="AP1003" s="67"/>
      <c r="AQ1003" s="67"/>
      <c r="AR1003" s="67"/>
      <c r="AS1003" s="67"/>
      <c r="AT1003" s="67"/>
      <c r="AU1003" s="67"/>
      <c r="AV1003" s="67"/>
    </row>
    <row r="1004" spans="28:65">
      <c r="AB1004" s="67"/>
      <c r="AC1004" s="67"/>
      <c r="AD1004" s="67"/>
      <c r="AE1004" s="67"/>
      <c r="AF1004" s="67"/>
      <c r="AH1004" s="149"/>
      <c r="AO1004" s="67"/>
      <c r="AP1004" s="67"/>
      <c r="AQ1004" s="67"/>
      <c r="AR1004" s="67"/>
      <c r="AS1004" s="67"/>
      <c r="AT1004" s="67"/>
      <c r="AU1004" s="67"/>
      <c r="AV1004" s="67"/>
    </row>
    <row r="1005" spans="28:65">
      <c r="AB1005" s="67"/>
      <c r="AC1005" s="67"/>
      <c r="AD1005" s="67"/>
      <c r="AE1005" s="67"/>
      <c r="AF1005" s="67"/>
      <c r="AH1005" s="149"/>
      <c r="AO1005" s="67"/>
      <c r="AP1005" s="67"/>
      <c r="AQ1005" s="67"/>
      <c r="AR1005" s="67"/>
      <c r="AS1005" s="67"/>
      <c r="AT1005" s="67"/>
      <c r="AU1005" s="67"/>
      <c r="AV1005" s="67"/>
    </row>
    <row r="1006" spans="28:65">
      <c r="AB1006" s="67"/>
      <c r="AC1006" s="67"/>
      <c r="AD1006" s="67"/>
      <c r="AE1006" s="67"/>
      <c r="AF1006" s="67"/>
      <c r="AH1006" s="149"/>
      <c r="AO1006" s="67"/>
      <c r="AP1006" s="67"/>
      <c r="AQ1006" s="67"/>
      <c r="AR1006" s="67"/>
      <c r="AS1006" s="67"/>
      <c r="AT1006" s="67"/>
      <c r="AU1006" s="67"/>
      <c r="AV1006" s="67"/>
    </row>
    <row r="1007" spans="28:65">
      <c r="AB1007" s="67"/>
      <c r="AC1007" s="67"/>
      <c r="AD1007" s="67"/>
      <c r="AE1007" s="67"/>
      <c r="AF1007" s="67"/>
      <c r="AH1007" s="149"/>
      <c r="AO1007" s="67"/>
      <c r="AP1007" s="67"/>
      <c r="AQ1007" s="67"/>
      <c r="AR1007" s="67"/>
      <c r="AS1007" s="67"/>
      <c r="AT1007" s="67"/>
      <c r="AU1007" s="67"/>
      <c r="AV1007" s="67"/>
      <c r="AW1007" s="67"/>
      <c r="AX1007" s="67"/>
      <c r="AY1007" s="67"/>
      <c r="AZ1007" s="67"/>
      <c r="BA1007" s="67"/>
      <c r="BB1007" s="67"/>
      <c r="BC1007" s="67"/>
      <c r="BD1007" s="67"/>
      <c r="BE1007" s="67"/>
      <c r="BF1007" s="67"/>
      <c r="BG1007" s="67"/>
      <c r="BH1007" s="67"/>
      <c r="BI1007" s="67"/>
      <c r="BJ1007" s="67"/>
      <c r="BK1007" s="67"/>
      <c r="BL1007" s="67"/>
      <c r="BM1007" s="67"/>
    </row>
    <row r="1008" spans="28:65">
      <c r="AB1008" s="67"/>
      <c r="AC1008" s="67"/>
      <c r="AD1008" s="67"/>
      <c r="AE1008" s="67"/>
      <c r="AF1008" s="67"/>
      <c r="AH1008" s="149"/>
      <c r="AO1008" s="67"/>
      <c r="AP1008" s="67"/>
      <c r="AQ1008" s="67"/>
      <c r="AR1008" s="67"/>
      <c r="AS1008" s="67"/>
      <c r="AT1008" s="67"/>
      <c r="AU1008" s="67"/>
      <c r="AV1008" s="67"/>
    </row>
    <row r="1009" spans="28:48">
      <c r="AB1009" s="67"/>
      <c r="AC1009" s="67"/>
      <c r="AD1009" s="67"/>
      <c r="AE1009" s="67"/>
      <c r="AF1009" s="67"/>
      <c r="AH1009" s="149"/>
      <c r="AO1009" s="67"/>
      <c r="AP1009" s="67"/>
      <c r="AQ1009" s="67"/>
      <c r="AR1009" s="67"/>
      <c r="AS1009" s="67"/>
      <c r="AT1009" s="67"/>
      <c r="AU1009" s="67"/>
      <c r="AV1009" s="67"/>
    </row>
    <row r="1010" spans="28:48">
      <c r="AB1010" s="67"/>
      <c r="AC1010" s="67"/>
      <c r="AD1010" s="67"/>
      <c r="AE1010" s="67"/>
      <c r="AF1010" s="67"/>
      <c r="AH1010" s="149"/>
      <c r="AO1010" s="67"/>
      <c r="AP1010" s="67"/>
      <c r="AQ1010" s="67"/>
      <c r="AR1010" s="67"/>
      <c r="AS1010" s="67"/>
      <c r="AT1010" s="67"/>
      <c r="AU1010" s="67"/>
      <c r="AV1010" s="67"/>
    </row>
    <row r="1011" spans="28:48">
      <c r="AB1011" s="67"/>
      <c r="AC1011" s="67"/>
      <c r="AD1011" s="67"/>
      <c r="AE1011" s="67"/>
      <c r="AF1011" s="67"/>
      <c r="AH1011" s="149"/>
      <c r="AO1011" s="67"/>
      <c r="AP1011" s="67"/>
      <c r="AQ1011" s="67"/>
      <c r="AR1011" s="67"/>
      <c r="AS1011" s="67"/>
      <c r="AT1011" s="67"/>
      <c r="AU1011" s="67"/>
      <c r="AV1011" s="67"/>
    </row>
    <row r="1012" spans="28:48">
      <c r="AB1012" s="67"/>
      <c r="AC1012" s="67"/>
      <c r="AD1012" s="67"/>
      <c r="AE1012" s="67"/>
      <c r="AF1012" s="67"/>
      <c r="AH1012" s="149"/>
      <c r="AO1012" s="67"/>
      <c r="AP1012" s="67"/>
      <c r="AQ1012" s="67"/>
      <c r="AR1012" s="67"/>
      <c r="AS1012" s="67"/>
      <c r="AT1012" s="67"/>
      <c r="AU1012" s="67"/>
      <c r="AV1012" s="67"/>
    </row>
    <row r="1013" spans="28:48">
      <c r="AB1013" s="67"/>
      <c r="AC1013" s="67"/>
      <c r="AD1013" s="67"/>
      <c r="AE1013" s="67"/>
      <c r="AF1013" s="67"/>
      <c r="AH1013" s="149"/>
      <c r="AO1013" s="67"/>
      <c r="AP1013" s="67"/>
      <c r="AQ1013" s="67"/>
      <c r="AR1013" s="67"/>
      <c r="AS1013" s="67"/>
      <c r="AT1013" s="67"/>
      <c r="AU1013" s="67"/>
      <c r="AV1013" s="67"/>
    </row>
    <row r="1014" spans="28:48">
      <c r="AB1014" s="67"/>
      <c r="AC1014" s="67"/>
      <c r="AD1014" s="67"/>
      <c r="AE1014" s="67"/>
      <c r="AF1014" s="67"/>
      <c r="AH1014" s="149"/>
      <c r="AO1014" s="67"/>
      <c r="AP1014" s="67"/>
      <c r="AQ1014" s="67"/>
      <c r="AR1014" s="67"/>
      <c r="AS1014" s="67"/>
      <c r="AT1014" s="67"/>
      <c r="AU1014" s="67"/>
      <c r="AV1014" s="67"/>
    </row>
    <row r="1015" spans="28:48">
      <c r="AB1015" s="67"/>
      <c r="AC1015" s="67"/>
      <c r="AD1015" s="67"/>
      <c r="AE1015" s="67"/>
      <c r="AF1015" s="67"/>
      <c r="AH1015" s="149"/>
      <c r="AO1015" s="67"/>
      <c r="AP1015" s="67"/>
      <c r="AQ1015" s="67"/>
      <c r="AR1015" s="67"/>
      <c r="AS1015" s="67"/>
      <c r="AT1015" s="67"/>
      <c r="AU1015" s="67"/>
      <c r="AV1015" s="67"/>
    </row>
    <row r="1016" spans="28:48">
      <c r="AB1016" s="67"/>
      <c r="AC1016" s="67"/>
      <c r="AD1016" s="67"/>
      <c r="AE1016" s="67"/>
      <c r="AF1016" s="67"/>
      <c r="AH1016" s="149"/>
      <c r="AO1016" s="67"/>
      <c r="AP1016" s="67"/>
      <c r="AQ1016" s="67"/>
      <c r="AR1016" s="67"/>
      <c r="AS1016" s="67"/>
      <c r="AT1016" s="67"/>
      <c r="AU1016" s="67"/>
      <c r="AV1016" s="67"/>
    </row>
    <row r="1017" spans="28:48">
      <c r="AB1017" s="67"/>
      <c r="AC1017" s="67"/>
      <c r="AD1017" s="67"/>
      <c r="AE1017" s="67"/>
      <c r="AF1017" s="67"/>
      <c r="AH1017" s="149"/>
      <c r="AO1017" s="67"/>
      <c r="AP1017" s="67"/>
      <c r="AQ1017" s="67"/>
      <c r="AR1017" s="67"/>
      <c r="AS1017" s="67"/>
      <c r="AT1017" s="67"/>
      <c r="AU1017" s="67"/>
      <c r="AV1017" s="67"/>
    </row>
    <row r="1018" spans="28:48">
      <c r="AB1018" s="67"/>
      <c r="AC1018" s="67"/>
      <c r="AD1018" s="67"/>
      <c r="AE1018" s="67"/>
      <c r="AF1018" s="67"/>
      <c r="AH1018" s="149"/>
      <c r="AO1018" s="67"/>
      <c r="AP1018" s="67"/>
      <c r="AQ1018" s="67"/>
      <c r="AR1018" s="67"/>
      <c r="AS1018" s="67"/>
      <c r="AT1018" s="67"/>
      <c r="AU1018" s="67"/>
      <c r="AV1018" s="67"/>
    </row>
    <row r="1019" spans="28:48">
      <c r="AB1019" s="67"/>
      <c r="AC1019" s="67"/>
      <c r="AD1019" s="67"/>
      <c r="AE1019" s="67"/>
      <c r="AF1019" s="67"/>
      <c r="AH1019" s="149"/>
      <c r="AO1019" s="67"/>
      <c r="AP1019" s="67"/>
      <c r="AQ1019" s="67"/>
      <c r="AR1019" s="67"/>
      <c r="AS1019" s="67"/>
      <c r="AT1019" s="67"/>
      <c r="AU1019" s="67"/>
      <c r="AV1019" s="67"/>
    </row>
    <row r="1020" spans="28:48">
      <c r="AB1020" s="67"/>
      <c r="AC1020" s="67"/>
      <c r="AD1020" s="67"/>
      <c r="AE1020" s="67"/>
      <c r="AF1020" s="67"/>
      <c r="AH1020" s="149"/>
      <c r="AO1020" s="67"/>
      <c r="AP1020" s="67"/>
      <c r="AQ1020" s="67"/>
      <c r="AR1020" s="67"/>
      <c r="AS1020" s="67"/>
      <c r="AT1020" s="67"/>
      <c r="AU1020" s="67"/>
      <c r="AV1020" s="67"/>
    </row>
    <row r="1021" spans="28:48">
      <c r="AB1021" s="67"/>
      <c r="AC1021" s="67"/>
      <c r="AD1021" s="67"/>
      <c r="AE1021" s="67"/>
      <c r="AF1021" s="67"/>
      <c r="AH1021" s="149"/>
      <c r="AO1021" s="67"/>
      <c r="AP1021" s="67"/>
      <c r="AQ1021" s="67"/>
      <c r="AR1021" s="67"/>
      <c r="AS1021" s="67"/>
      <c r="AT1021" s="67"/>
      <c r="AU1021" s="67"/>
      <c r="AV1021" s="67"/>
    </row>
    <row r="1022" spans="28:48">
      <c r="AB1022" s="67"/>
      <c r="AC1022" s="67"/>
      <c r="AD1022" s="67"/>
      <c r="AE1022" s="67"/>
      <c r="AF1022" s="67"/>
      <c r="AH1022" s="149"/>
      <c r="AO1022" s="67"/>
      <c r="AP1022" s="67"/>
      <c r="AQ1022" s="67"/>
      <c r="AR1022" s="67"/>
      <c r="AS1022" s="67"/>
      <c r="AT1022" s="67"/>
      <c r="AU1022" s="67"/>
      <c r="AV1022" s="67"/>
    </row>
    <row r="1023" spans="28:48">
      <c r="AB1023" s="67"/>
      <c r="AC1023" s="67"/>
      <c r="AD1023" s="67"/>
      <c r="AE1023" s="67"/>
      <c r="AF1023" s="67"/>
      <c r="AH1023" s="149"/>
      <c r="AO1023" s="67"/>
      <c r="AP1023" s="67"/>
      <c r="AQ1023" s="67"/>
      <c r="AR1023" s="67"/>
      <c r="AS1023" s="67"/>
      <c r="AT1023" s="67"/>
      <c r="AU1023" s="67"/>
      <c r="AV1023" s="67"/>
    </row>
    <row r="1024" spans="28:48">
      <c r="AB1024" s="67"/>
      <c r="AC1024" s="67"/>
      <c r="AD1024" s="67"/>
      <c r="AE1024" s="67"/>
      <c r="AF1024" s="67"/>
      <c r="AH1024" s="149"/>
      <c r="AO1024" s="67"/>
      <c r="AP1024" s="67"/>
      <c r="AQ1024" s="67"/>
      <c r="AR1024" s="67"/>
      <c r="AS1024" s="67"/>
      <c r="AT1024" s="67"/>
      <c r="AU1024" s="67"/>
      <c r="AV1024" s="67"/>
    </row>
    <row r="1025" spans="28:48">
      <c r="AB1025" s="67"/>
      <c r="AC1025" s="67"/>
      <c r="AD1025" s="67"/>
      <c r="AE1025" s="67"/>
      <c r="AF1025" s="67"/>
      <c r="AH1025" s="149"/>
      <c r="AO1025" s="67"/>
      <c r="AP1025" s="67"/>
      <c r="AQ1025" s="67"/>
      <c r="AR1025" s="67"/>
      <c r="AS1025" s="67"/>
      <c r="AT1025" s="67"/>
      <c r="AU1025" s="67"/>
      <c r="AV1025" s="67"/>
    </row>
    <row r="1026" spans="28:48">
      <c r="AB1026" s="67"/>
      <c r="AC1026" s="67"/>
      <c r="AD1026" s="67"/>
      <c r="AE1026" s="67"/>
      <c r="AF1026" s="67"/>
      <c r="AH1026" s="149"/>
      <c r="AO1026" s="67"/>
      <c r="AP1026" s="67"/>
      <c r="AQ1026" s="67"/>
      <c r="AR1026" s="67"/>
      <c r="AS1026" s="67"/>
      <c r="AT1026" s="67"/>
      <c r="AU1026" s="67"/>
      <c r="AV1026" s="67"/>
    </row>
    <row r="1027" spans="28:48">
      <c r="AB1027" s="67"/>
      <c r="AC1027" s="67"/>
      <c r="AD1027" s="67"/>
      <c r="AE1027" s="67"/>
      <c r="AF1027" s="67"/>
      <c r="AH1027" s="149"/>
      <c r="AO1027" s="67"/>
      <c r="AP1027" s="67"/>
      <c r="AQ1027" s="67"/>
      <c r="AR1027" s="67"/>
      <c r="AS1027" s="67"/>
      <c r="AT1027" s="67"/>
      <c r="AU1027" s="67"/>
      <c r="AV1027" s="67"/>
    </row>
    <row r="1028" spans="28:48">
      <c r="AB1028" s="67"/>
      <c r="AC1028" s="67"/>
      <c r="AD1028" s="67"/>
      <c r="AE1028" s="67"/>
      <c r="AF1028" s="67"/>
      <c r="AH1028" s="149"/>
      <c r="AO1028" s="67"/>
      <c r="AP1028" s="67"/>
      <c r="AQ1028" s="67"/>
      <c r="AR1028" s="67"/>
      <c r="AS1028" s="67"/>
      <c r="AT1028" s="67"/>
      <c r="AU1028" s="67"/>
      <c r="AV1028" s="67"/>
    </row>
    <row r="1029" spans="28:48">
      <c r="AB1029" s="67"/>
      <c r="AC1029" s="67"/>
      <c r="AD1029" s="67"/>
      <c r="AE1029" s="67"/>
      <c r="AF1029" s="67"/>
      <c r="AH1029" s="149"/>
      <c r="AO1029" s="67"/>
      <c r="AP1029" s="67"/>
      <c r="AQ1029" s="67"/>
      <c r="AR1029" s="67"/>
      <c r="AS1029" s="67"/>
      <c r="AT1029" s="67"/>
      <c r="AU1029" s="67"/>
      <c r="AV1029" s="67"/>
    </row>
    <row r="1030" spans="28:48">
      <c r="AB1030" s="67"/>
      <c r="AC1030" s="67"/>
      <c r="AD1030" s="67"/>
      <c r="AE1030" s="67"/>
      <c r="AF1030" s="67"/>
      <c r="AH1030" s="149"/>
      <c r="AO1030" s="67"/>
      <c r="AP1030" s="67"/>
      <c r="AQ1030" s="67"/>
      <c r="AR1030" s="67"/>
      <c r="AS1030" s="67"/>
      <c r="AT1030" s="67"/>
      <c r="AU1030" s="67"/>
      <c r="AV1030" s="67"/>
    </row>
    <row r="1031" spans="28:48">
      <c r="AB1031" s="67"/>
      <c r="AC1031" s="67"/>
      <c r="AD1031" s="67"/>
      <c r="AE1031" s="67"/>
      <c r="AF1031" s="67"/>
      <c r="AH1031" s="149"/>
      <c r="AO1031" s="67"/>
      <c r="AP1031" s="67"/>
      <c r="AQ1031" s="67"/>
      <c r="AR1031" s="67"/>
      <c r="AS1031" s="67"/>
      <c r="AT1031" s="67"/>
      <c r="AU1031" s="67"/>
      <c r="AV1031" s="67"/>
    </row>
    <row r="1032" spans="28:48">
      <c r="AB1032" s="67"/>
      <c r="AC1032" s="67"/>
      <c r="AD1032" s="67"/>
      <c r="AE1032" s="67"/>
      <c r="AF1032" s="67"/>
      <c r="AH1032" s="149"/>
      <c r="AO1032" s="67"/>
      <c r="AP1032" s="67"/>
      <c r="AQ1032" s="67"/>
      <c r="AR1032" s="67"/>
      <c r="AS1032" s="67"/>
      <c r="AT1032" s="67"/>
      <c r="AU1032" s="67"/>
      <c r="AV1032" s="67"/>
    </row>
    <row r="1033" spans="28:48">
      <c r="AB1033" s="67"/>
      <c r="AC1033" s="67"/>
      <c r="AD1033" s="67"/>
      <c r="AE1033" s="67"/>
      <c r="AF1033" s="67"/>
      <c r="AH1033" s="149"/>
      <c r="AO1033" s="67"/>
      <c r="AP1033" s="67"/>
      <c r="AQ1033" s="67"/>
      <c r="AR1033" s="67"/>
      <c r="AS1033" s="67"/>
      <c r="AT1033" s="67"/>
      <c r="AU1033" s="67"/>
      <c r="AV1033" s="67"/>
    </row>
    <row r="1034" spans="28:48">
      <c r="AB1034" s="67"/>
      <c r="AC1034" s="67"/>
      <c r="AD1034" s="67"/>
      <c r="AE1034" s="67"/>
      <c r="AF1034" s="67"/>
      <c r="AH1034" s="149"/>
      <c r="AO1034" s="67"/>
      <c r="AP1034" s="67"/>
      <c r="AQ1034" s="67"/>
      <c r="AR1034" s="67"/>
      <c r="AS1034" s="67"/>
      <c r="AT1034" s="67"/>
      <c r="AU1034" s="67"/>
      <c r="AV1034" s="67"/>
    </row>
    <row r="1035" spans="28:48">
      <c r="AB1035" s="67"/>
      <c r="AC1035" s="67"/>
      <c r="AD1035" s="67"/>
      <c r="AE1035" s="67"/>
      <c r="AF1035" s="67"/>
      <c r="AH1035" s="149"/>
      <c r="AO1035" s="67"/>
      <c r="AP1035" s="67"/>
      <c r="AQ1035" s="67"/>
      <c r="AR1035" s="67"/>
      <c r="AS1035" s="67"/>
      <c r="AT1035" s="67"/>
      <c r="AU1035" s="67"/>
      <c r="AV1035" s="67"/>
    </row>
    <row r="1036" spans="28:48">
      <c r="AB1036" s="67"/>
      <c r="AC1036" s="67"/>
      <c r="AD1036" s="67"/>
      <c r="AE1036" s="67"/>
      <c r="AF1036" s="67"/>
      <c r="AH1036" s="149"/>
      <c r="AO1036" s="67"/>
      <c r="AP1036" s="67"/>
      <c r="AQ1036" s="67"/>
      <c r="AR1036" s="67"/>
      <c r="AS1036" s="67"/>
      <c r="AT1036" s="67"/>
      <c r="AU1036" s="67"/>
      <c r="AV1036" s="67"/>
    </row>
    <row r="1037" spans="28:48">
      <c r="AB1037" s="67"/>
      <c r="AC1037" s="67"/>
      <c r="AD1037" s="67"/>
      <c r="AE1037" s="67"/>
      <c r="AF1037" s="67"/>
      <c r="AH1037" s="149"/>
      <c r="AO1037" s="67"/>
      <c r="AP1037" s="67"/>
      <c r="AQ1037" s="67"/>
      <c r="AR1037" s="67"/>
      <c r="AS1037" s="67"/>
      <c r="AT1037" s="67"/>
      <c r="AU1037" s="67"/>
      <c r="AV1037" s="67"/>
    </row>
    <row r="1038" spans="28:48">
      <c r="AB1038" s="67"/>
      <c r="AC1038" s="67"/>
      <c r="AD1038" s="67"/>
      <c r="AE1038" s="67"/>
      <c r="AF1038" s="67"/>
      <c r="AH1038" s="149"/>
      <c r="AO1038" s="67"/>
      <c r="AP1038" s="67"/>
      <c r="AQ1038" s="67"/>
      <c r="AR1038" s="67"/>
      <c r="AS1038" s="67"/>
      <c r="AT1038" s="67"/>
      <c r="AU1038" s="67"/>
      <c r="AV1038" s="67"/>
    </row>
    <row r="1039" spans="28:48">
      <c r="AB1039" s="67"/>
      <c r="AC1039" s="67"/>
      <c r="AD1039" s="67"/>
      <c r="AE1039" s="67"/>
      <c r="AF1039" s="67"/>
      <c r="AH1039" s="149"/>
      <c r="AO1039" s="67"/>
      <c r="AP1039" s="67"/>
      <c r="AQ1039" s="67"/>
      <c r="AR1039" s="67"/>
      <c r="AS1039" s="67"/>
      <c r="AT1039" s="67"/>
      <c r="AU1039" s="67"/>
      <c r="AV1039" s="67"/>
    </row>
    <row r="1040" spans="28:48">
      <c r="AB1040" s="67"/>
      <c r="AC1040" s="67"/>
      <c r="AD1040" s="67"/>
      <c r="AE1040" s="67"/>
      <c r="AF1040" s="67"/>
      <c r="AH1040" s="149"/>
      <c r="AO1040" s="67"/>
      <c r="AP1040" s="67"/>
      <c r="AQ1040" s="67"/>
      <c r="AR1040" s="67"/>
      <c r="AS1040" s="67"/>
      <c r="AT1040" s="67"/>
      <c r="AU1040" s="67"/>
      <c r="AV1040" s="67"/>
    </row>
    <row r="1041" spans="28:49">
      <c r="AB1041" s="67"/>
      <c r="AC1041" s="67"/>
      <c r="AD1041" s="67"/>
      <c r="AE1041" s="67"/>
      <c r="AF1041" s="67"/>
      <c r="AH1041" s="149"/>
      <c r="AO1041" s="67"/>
      <c r="AP1041" s="67"/>
      <c r="AQ1041" s="67"/>
      <c r="AR1041" s="67"/>
      <c r="AS1041" s="67"/>
      <c r="AT1041" s="67"/>
      <c r="AU1041" s="67"/>
      <c r="AV1041" s="67"/>
    </row>
    <row r="1042" spans="28:49">
      <c r="AB1042" s="67"/>
      <c r="AC1042" s="67"/>
      <c r="AD1042" s="67"/>
      <c r="AE1042" s="67"/>
      <c r="AF1042" s="67"/>
      <c r="AH1042" s="149"/>
      <c r="AO1042" s="67"/>
      <c r="AP1042" s="67"/>
      <c r="AQ1042" s="67"/>
      <c r="AR1042" s="67"/>
      <c r="AS1042" s="67"/>
      <c r="AT1042" s="67"/>
      <c r="AU1042" s="67"/>
      <c r="AV1042" s="67"/>
    </row>
    <row r="1043" spans="28:49">
      <c r="AB1043" s="67"/>
      <c r="AC1043" s="67"/>
      <c r="AD1043" s="67"/>
      <c r="AE1043" s="67"/>
      <c r="AF1043" s="67"/>
      <c r="AH1043" s="149"/>
      <c r="AO1043" s="67"/>
      <c r="AP1043" s="67"/>
      <c r="AQ1043" s="67"/>
      <c r="AR1043" s="67"/>
      <c r="AS1043" s="67"/>
      <c r="AT1043" s="67"/>
      <c r="AU1043" s="67"/>
      <c r="AV1043" s="67"/>
    </row>
    <row r="1044" spans="28:49">
      <c r="AB1044" s="67"/>
      <c r="AC1044" s="67"/>
      <c r="AD1044" s="67"/>
      <c r="AE1044" s="67"/>
      <c r="AF1044" s="67"/>
      <c r="AH1044" s="149"/>
      <c r="AO1044" s="67"/>
      <c r="AP1044" s="67"/>
      <c r="AQ1044" s="67"/>
      <c r="AR1044" s="67"/>
      <c r="AS1044" s="67"/>
      <c r="AT1044" s="67"/>
      <c r="AU1044" s="67"/>
      <c r="AV1044" s="67"/>
      <c r="AW1044" s="67"/>
    </row>
    <row r="1045" spans="28:49">
      <c r="AB1045" s="67"/>
      <c r="AC1045" s="67"/>
      <c r="AD1045" s="67"/>
      <c r="AE1045" s="67"/>
      <c r="AF1045" s="67"/>
      <c r="AH1045" s="149"/>
      <c r="AO1045" s="67"/>
      <c r="AP1045" s="67"/>
      <c r="AQ1045" s="67"/>
      <c r="AR1045" s="67"/>
      <c r="AS1045" s="67"/>
      <c r="AT1045" s="67"/>
      <c r="AU1045" s="67"/>
      <c r="AV1045" s="67"/>
      <c r="AW1045" s="67"/>
    </row>
    <row r="1046" spans="28:49">
      <c r="AB1046" s="67"/>
      <c r="AC1046" s="67"/>
      <c r="AD1046" s="67"/>
      <c r="AE1046" s="67"/>
      <c r="AF1046" s="67"/>
      <c r="AH1046" s="149"/>
      <c r="AO1046" s="67"/>
      <c r="AP1046" s="67"/>
      <c r="AQ1046" s="67"/>
      <c r="AR1046" s="67"/>
      <c r="AS1046" s="67"/>
      <c r="AT1046" s="67"/>
      <c r="AU1046" s="67"/>
      <c r="AV1046" s="67"/>
    </row>
    <row r="1047" spans="28:49">
      <c r="AB1047" s="67"/>
      <c r="AC1047" s="67"/>
      <c r="AD1047" s="67"/>
      <c r="AE1047" s="67"/>
      <c r="AF1047" s="67"/>
      <c r="AH1047" s="149"/>
      <c r="AO1047" s="67"/>
      <c r="AP1047" s="67"/>
      <c r="AQ1047" s="67"/>
      <c r="AR1047" s="67"/>
      <c r="AS1047" s="67"/>
      <c r="AT1047" s="67"/>
      <c r="AU1047" s="67"/>
      <c r="AV1047" s="67"/>
    </row>
    <row r="1048" spans="28:49">
      <c r="AB1048" s="67"/>
      <c r="AC1048" s="67"/>
      <c r="AD1048" s="67"/>
      <c r="AE1048" s="67"/>
      <c r="AF1048" s="67"/>
      <c r="AH1048" s="149"/>
      <c r="AO1048" s="67"/>
      <c r="AP1048" s="67"/>
      <c r="AQ1048" s="67"/>
      <c r="AR1048" s="67"/>
      <c r="AS1048" s="67"/>
      <c r="AT1048" s="67"/>
      <c r="AU1048" s="67"/>
      <c r="AV1048" s="67"/>
    </row>
    <row r="1049" spans="28:49">
      <c r="AB1049" s="67"/>
      <c r="AC1049" s="67"/>
      <c r="AD1049" s="67"/>
      <c r="AE1049" s="67"/>
      <c r="AF1049" s="67"/>
      <c r="AH1049" s="149"/>
      <c r="AO1049" s="67"/>
      <c r="AP1049" s="67"/>
      <c r="AQ1049" s="67"/>
      <c r="AR1049" s="67"/>
      <c r="AS1049" s="67"/>
      <c r="AT1049" s="67"/>
      <c r="AU1049" s="67"/>
      <c r="AV1049" s="67"/>
    </row>
    <row r="1050" spans="28:49">
      <c r="AB1050" s="67"/>
      <c r="AC1050" s="67"/>
      <c r="AD1050" s="67"/>
      <c r="AE1050" s="67"/>
      <c r="AF1050" s="67"/>
      <c r="AH1050" s="149"/>
      <c r="AO1050" s="67"/>
      <c r="AP1050" s="67"/>
      <c r="AQ1050" s="67"/>
      <c r="AR1050" s="67"/>
      <c r="AS1050" s="67"/>
      <c r="AT1050" s="67"/>
      <c r="AU1050" s="67"/>
      <c r="AV1050" s="67"/>
    </row>
    <row r="1051" spans="28:49">
      <c r="AB1051" s="67"/>
      <c r="AC1051" s="67"/>
      <c r="AD1051" s="67"/>
      <c r="AE1051" s="67"/>
      <c r="AF1051" s="67"/>
      <c r="AH1051" s="149"/>
      <c r="AO1051" s="67"/>
      <c r="AP1051" s="67"/>
      <c r="AQ1051" s="67"/>
      <c r="AR1051" s="67"/>
      <c r="AS1051" s="67"/>
      <c r="AT1051" s="67"/>
      <c r="AU1051" s="67"/>
      <c r="AV1051" s="67"/>
    </row>
    <row r="1052" spans="28:49">
      <c r="AB1052" s="67"/>
      <c r="AC1052" s="67"/>
      <c r="AD1052" s="67"/>
      <c r="AE1052" s="67"/>
      <c r="AF1052" s="67"/>
      <c r="AH1052" s="149"/>
      <c r="AO1052" s="67"/>
      <c r="AP1052" s="67"/>
      <c r="AQ1052" s="67"/>
      <c r="AR1052" s="67"/>
      <c r="AS1052" s="67"/>
      <c r="AT1052" s="67"/>
      <c r="AU1052" s="67"/>
      <c r="AV1052" s="67"/>
    </row>
    <row r="1053" spans="28:49">
      <c r="AB1053" s="67"/>
      <c r="AC1053" s="67"/>
      <c r="AD1053" s="67"/>
      <c r="AE1053" s="67"/>
      <c r="AF1053" s="67"/>
      <c r="AH1053" s="149"/>
      <c r="AO1053" s="67"/>
      <c r="AP1053" s="67"/>
      <c r="AQ1053" s="67"/>
      <c r="AR1053" s="67"/>
      <c r="AS1053" s="67"/>
      <c r="AT1053" s="67"/>
      <c r="AU1053" s="67"/>
      <c r="AV1053" s="67"/>
    </row>
    <row r="1054" spans="28:49">
      <c r="AB1054" s="67"/>
      <c r="AC1054" s="67"/>
      <c r="AD1054" s="67"/>
      <c r="AE1054" s="67"/>
      <c r="AF1054" s="67"/>
      <c r="AH1054" s="149"/>
      <c r="AO1054" s="67"/>
      <c r="AP1054" s="67"/>
      <c r="AQ1054" s="67"/>
      <c r="AR1054" s="67"/>
      <c r="AS1054" s="67"/>
      <c r="AT1054" s="67"/>
      <c r="AU1054" s="67"/>
      <c r="AV1054" s="67"/>
    </row>
    <row r="1055" spans="28:49">
      <c r="AB1055" s="67"/>
      <c r="AC1055" s="67"/>
      <c r="AD1055" s="67"/>
      <c r="AE1055" s="67"/>
      <c r="AF1055" s="67"/>
      <c r="AH1055" s="149"/>
      <c r="AO1055" s="67"/>
      <c r="AP1055" s="67"/>
      <c r="AQ1055" s="67"/>
      <c r="AR1055" s="67"/>
      <c r="AS1055" s="67"/>
      <c r="AT1055" s="67"/>
      <c r="AU1055" s="67"/>
      <c r="AV1055" s="67"/>
    </row>
    <row r="1056" spans="28:49">
      <c r="AB1056" s="67"/>
      <c r="AC1056" s="67"/>
      <c r="AD1056" s="67"/>
      <c r="AE1056" s="67"/>
      <c r="AF1056" s="67"/>
      <c r="AH1056" s="149"/>
      <c r="AO1056" s="67"/>
      <c r="AP1056" s="67"/>
      <c r="AQ1056" s="67"/>
      <c r="AR1056" s="67"/>
      <c r="AS1056" s="67"/>
      <c r="AT1056" s="67"/>
      <c r="AU1056" s="67"/>
      <c r="AV1056" s="67"/>
    </row>
    <row r="1057" spans="28:65">
      <c r="AB1057" s="67"/>
      <c r="AC1057" s="67"/>
      <c r="AD1057" s="67"/>
      <c r="AE1057" s="67"/>
      <c r="AF1057" s="67"/>
      <c r="AH1057" s="149"/>
      <c r="AO1057" s="67"/>
      <c r="AP1057" s="67"/>
      <c r="AQ1057" s="67"/>
      <c r="AR1057" s="67"/>
      <c r="AS1057" s="67"/>
      <c r="AT1057" s="67"/>
      <c r="AU1057" s="67"/>
      <c r="AV1057" s="67"/>
    </row>
    <row r="1058" spans="28:65">
      <c r="AB1058" s="67"/>
      <c r="AC1058" s="67"/>
      <c r="AD1058" s="67"/>
      <c r="AE1058" s="67"/>
      <c r="AF1058" s="67"/>
      <c r="AH1058" s="149"/>
      <c r="AO1058" s="67"/>
      <c r="AP1058" s="67"/>
      <c r="AQ1058" s="67"/>
      <c r="AR1058" s="67"/>
      <c r="AS1058" s="67"/>
      <c r="AT1058" s="67"/>
      <c r="AU1058" s="67"/>
      <c r="AV1058" s="67"/>
    </row>
    <row r="1059" spans="28:65">
      <c r="AB1059" s="67"/>
      <c r="AC1059" s="67"/>
      <c r="AD1059" s="67"/>
      <c r="AE1059" s="67"/>
      <c r="AF1059" s="67"/>
      <c r="AH1059" s="149"/>
      <c r="AO1059" s="67"/>
      <c r="AP1059" s="67"/>
      <c r="AQ1059" s="67"/>
      <c r="AR1059" s="67"/>
      <c r="AS1059" s="67"/>
      <c r="AT1059" s="67"/>
      <c r="AU1059" s="67"/>
      <c r="AV1059" s="67"/>
    </row>
    <row r="1060" spans="28:65">
      <c r="AB1060" s="67"/>
      <c r="AC1060" s="67"/>
      <c r="AD1060" s="67"/>
      <c r="AE1060" s="67"/>
      <c r="AF1060" s="67"/>
      <c r="AH1060" s="149"/>
      <c r="AO1060" s="67"/>
      <c r="AP1060" s="67"/>
      <c r="AQ1060" s="67"/>
      <c r="AR1060" s="67"/>
      <c r="AS1060" s="67"/>
      <c r="AT1060" s="67"/>
      <c r="AU1060" s="67"/>
      <c r="AV1060" s="67"/>
    </row>
    <row r="1061" spans="28:65">
      <c r="AB1061" s="67"/>
      <c r="AC1061" s="67"/>
      <c r="AD1061" s="67"/>
      <c r="AE1061" s="67"/>
      <c r="AF1061" s="67"/>
      <c r="AH1061" s="149"/>
      <c r="AO1061" s="67"/>
      <c r="AP1061" s="67"/>
      <c r="AQ1061" s="67"/>
      <c r="AR1061" s="67"/>
      <c r="AS1061" s="67"/>
      <c r="AT1061" s="67"/>
      <c r="AU1061" s="67"/>
      <c r="AV1061" s="67"/>
    </row>
    <row r="1062" spans="28:65">
      <c r="AB1062" s="67"/>
      <c r="AC1062" s="67"/>
      <c r="AD1062" s="67"/>
      <c r="AE1062" s="67"/>
      <c r="AF1062" s="67"/>
      <c r="AH1062" s="149"/>
      <c r="AO1062" s="67"/>
      <c r="AP1062" s="67"/>
      <c r="AQ1062" s="67"/>
      <c r="AR1062" s="67"/>
      <c r="AS1062" s="67"/>
      <c r="AT1062" s="67"/>
      <c r="AU1062" s="67"/>
      <c r="AV1062" s="67"/>
    </row>
    <row r="1063" spans="28:65">
      <c r="AB1063" s="67"/>
      <c r="AC1063" s="67"/>
      <c r="AD1063" s="67"/>
      <c r="AE1063" s="67"/>
      <c r="AF1063" s="67"/>
      <c r="AH1063" s="149"/>
      <c r="AO1063" s="67"/>
      <c r="AP1063" s="67"/>
      <c r="AQ1063" s="67"/>
      <c r="AR1063" s="67"/>
      <c r="AS1063" s="67"/>
      <c r="AT1063" s="67"/>
      <c r="AU1063" s="67"/>
      <c r="AV1063" s="67"/>
    </row>
    <row r="1064" spans="28:65">
      <c r="AB1064" s="67"/>
      <c r="AC1064" s="67"/>
      <c r="AD1064" s="67"/>
      <c r="AE1064" s="67"/>
      <c r="AF1064" s="67"/>
      <c r="AH1064" s="149"/>
      <c r="AO1064" s="67"/>
      <c r="AP1064" s="67"/>
      <c r="AQ1064" s="67"/>
      <c r="AR1064" s="67"/>
      <c r="AS1064" s="67"/>
      <c r="AT1064" s="67"/>
      <c r="AU1064" s="67"/>
      <c r="AV1064" s="67"/>
    </row>
    <row r="1065" spans="28:65">
      <c r="AB1065" s="67"/>
      <c r="AC1065" s="67"/>
      <c r="AD1065" s="67"/>
      <c r="AE1065" s="67"/>
      <c r="AF1065" s="67"/>
      <c r="AH1065" s="149"/>
      <c r="AO1065" s="67"/>
      <c r="AP1065" s="67"/>
      <c r="AQ1065" s="67"/>
      <c r="AR1065" s="67"/>
      <c r="AS1065" s="67"/>
      <c r="AT1065" s="67"/>
      <c r="AU1065" s="67"/>
      <c r="AV1065" s="67"/>
    </row>
    <row r="1066" spans="28:65">
      <c r="AB1066" s="67"/>
      <c r="AC1066" s="67"/>
      <c r="AD1066" s="67"/>
      <c r="AE1066" s="67"/>
      <c r="AF1066" s="67"/>
      <c r="AH1066" s="149"/>
      <c r="AO1066" s="67"/>
      <c r="AP1066" s="67"/>
      <c r="AQ1066" s="67"/>
      <c r="AR1066" s="67"/>
      <c r="AS1066" s="67"/>
      <c r="AT1066" s="67"/>
      <c r="AU1066" s="67"/>
      <c r="AV1066" s="67"/>
    </row>
    <row r="1067" spans="28:65">
      <c r="AB1067" s="67"/>
      <c r="AC1067" s="67"/>
      <c r="AD1067" s="67"/>
      <c r="AE1067" s="67"/>
      <c r="AF1067" s="67"/>
      <c r="AH1067" s="149"/>
      <c r="AO1067" s="67"/>
      <c r="AP1067" s="67"/>
      <c r="AQ1067" s="67"/>
      <c r="AR1067" s="67"/>
      <c r="AS1067" s="67"/>
      <c r="AT1067" s="67"/>
      <c r="AU1067" s="67"/>
      <c r="AV1067" s="67"/>
    </row>
    <row r="1068" spans="28:65">
      <c r="AB1068" s="67"/>
      <c r="AC1068" s="67"/>
      <c r="AD1068" s="67"/>
      <c r="AE1068" s="67"/>
      <c r="AF1068" s="67"/>
      <c r="AH1068" s="149"/>
      <c r="AO1068" s="67"/>
      <c r="AP1068" s="67"/>
      <c r="AQ1068" s="67"/>
      <c r="AR1068" s="67"/>
      <c r="AS1068" s="67"/>
      <c r="AT1068" s="67"/>
      <c r="AU1068" s="67"/>
      <c r="AV1068" s="67"/>
    </row>
    <row r="1069" spans="28:65">
      <c r="AB1069" s="67"/>
      <c r="AC1069" s="67"/>
      <c r="AD1069" s="67"/>
      <c r="AE1069" s="67"/>
      <c r="AF1069" s="67"/>
      <c r="AH1069" s="149"/>
      <c r="AO1069" s="67"/>
      <c r="AP1069" s="67"/>
      <c r="AQ1069" s="67"/>
      <c r="AR1069" s="67"/>
      <c r="AS1069" s="67"/>
      <c r="AT1069" s="67"/>
      <c r="AU1069" s="67"/>
      <c r="AV1069" s="67"/>
      <c r="AW1069" s="67"/>
      <c r="AX1069" s="67"/>
      <c r="AY1069" s="67"/>
      <c r="AZ1069" s="67"/>
      <c r="BA1069" s="67"/>
      <c r="BB1069" s="67"/>
      <c r="BC1069" s="67"/>
      <c r="BD1069" s="67"/>
      <c r="BE1069" s="67"/>
      <c r="BF1069" s="67"/>
      <c r="BG1069" s="67"/>
      <c r="BH1069" s="67"/>
      <c r="BI1069" s="67"/>
      <c r="BJ1069" s="67"/>
      <c r="BK1069" s="67"/>
      <c r="BL1069" s="67"/>
      <c r="BM1069" s="67"/>
    </row>
    <row r="1070" spans="28:65">
      <c r="AB1070" s="67"/>
      <c r="AC1070" s="67"/>
      <c r="AD1070" s="67"/>
      <c r="AE1070" s="67"/>
      <c r="AF1070" s="67"/>
      <c r="AH1070" s="149"/>
      <c r="AO1070" s="67"/>
      <c r="AP1070" s="67"/>
      <c r="AQ1070" s="67"/>
      <c r="AR1070" s="67"/>
      <c r="AS1070" s="67"/>
      <c r="AT1070" s="67"/>
      <c r="AU1070" s="67"/>
      <c r="AV1070" s="67"/>
    </row>
    <row r="1071" spans="28:65">
      <c r="AB1071" s="67"/>
      <c r="AC1071" s="67"/>
      <c r="AD1071" s="67"/>
      <c r="AE1071" s="67"/>
      <c r="AF1071" s="67"/>
      <c r="AH1071" s="149"/>
      <c r="AO1071" s="67"/>
      <c r="AP1071" s="67"/>
      <c r="AQ1071" s="67"/>
      <c r="AR1071" s="67"/>
      <c r="AS1071" s="67"/>
      <c r="AT1071" s="67"/>
      <c r="AU1071" s="67"/>
      <c r="AV1071" s="67"/>
    </row>
    <row r="1072" spans="28:65">
      <c r="AB1072" s="67"/>
      <c r="AC1072" s="67"/>
      <c r="AD1072" s="67"/>
      <c r="AE1072" s="67"/>
      <c r="AF1072" s="67"/>
      <c r="AH1072" s="149"/>
      <c r="AO1072" s="67"/>
      <c r="AP1072" s="67"/>
      <c r="AQ1072" s="67"/>
      <c r="AR1072" s="67"/>
      <c r="AS1072" s="67"/>
      <c r="AT1072" s="67"/>
      <c r="AU1072" s="67"/>
      <c r="AV1072" s="67"/>
    </row>
    <row r="1073" spans="28:49">
      <c r="AB1073" s="67"/>
      <c r="AC1073" s="67"/>
      <c r="AD1073" s="67"/>
      <c r="AE1073" s="67"/>
      <c r="AF1073" s="67"/>
      <c r="AH1073" s="149"/>
      <c r="AO1073" s="67"/>
      <c r="AP1073" s="67"/>
      <c r="AQ1073" s="67"/>
      <c r="AR1073" s="67"/>
      <c r="AS1073" s="67"/>
      <c r="AT1073" s="67"/>
      <c r="AU1073" s="67"/>
      <c r="AV1073" s="67"/>
    </row>
    <row r="1074" spans="28:49">
      <c r="AB1074" s="67"/>
      <c r="AC1074" s="67"/>
      <c r="AD1074" s="67"/>
      <c r="AE1074" s="67"/>
      <c r="AF1074" s="67"/>
      <c r="AH1074" s="149"/>
      <c r="AO1074" s="67"/>
      <c r="AP1074" s="67"/>
      <c r="AQ1074" s="67"/>
      <c r="AR1074" s="67"/>
      <c r="AS1074" s="67"/>
      <c r="AT1074" s="67"/>
      <c r="AU1074" s="67"/>
      <c r="AV1074" s="67"/>
    </row>
    <row r="1075" spans="28:49">
      <c r="AB1075" s="67"/>
      <c r="AC1075" s="67"/>
      <c r="AD1075" s="67"/>
      <c r="AE1075" s="67"/>
      <c r="AF1075" s="67"/>
      <c r="AH1075" s="149"/>
      <c r="AO1075" s="67"/>
      <c r="AP1075" s="67"/>
      <c r="AQ1075" s="67"/>
      <c r="AR1075" s="67"/>
      <c r="AS1075" s="67"/>
      <c r="AT1075" s="67"/>
      <c r="AU1075" s="67"/>
      <c r="AV1075" s="67"/>
    </row>
    <row r="1076" spans="28:49">
      <c r="AB1076" s="67"/>
      <c r="AC1076" s="67"/>
      <c r="AD1076" s="67"/>
      <c r="AE1076" s="67"/>
      <c r="AF1076" s="67"/>
      <c r="AH1076" s="149"/>
      <c r="AO1076" s="67"/>
      <c r="AP1076" s="67"/>
      <c r="AQ1076" s="67"/>
      <c r="AR1076" s="67"/>
      <c r="AS1076" s="67"/>
      <c r="AT1076" s="67"/>
      <c r="AU1076" s="67"/>
      <c r="AV1076" s="67"/>
    </row>
    <row r="1077" spans="28:49">
      <c r="AB1077" s="67"/>
      <c r="AC1077" s="67"/>
      <c r="AD1077" s="67"/>
      <c r="AE1077" s="67"/>
      <c r="AF1077" s="67"/>
      <c r="AH1077" s="149"/>
      <c r="AO1077" s="67"/>
      <c r="AP1077" s="67"/>
      <c r="AQ1077" s="67"/>
      <c r="AR1077" s="67"/>
      <c r="AS1077" s="67"/>
      <c r="AT1077" s="67"/>
      <c r="AU1077" s="67"/>
      <c r="AV1077" s="67"/>
    </row>
    <row r="1078" spans="28:49">
      <c r="AB1078" s="67"/>
      <c r="AC1078" s="67"/>
      <c r="AD1078" s="67"/>
      <c r="AE1078" s="67"/>
      <c r="AF1078" s="67"/>
      <c r="AH1078" s="149"/>
      <c r="AO1078" s="67"/>
      <c r="AP1078" s="67"/>
      <c r="AQ1078" s="67"/>
      <c r="AR1078" s="67"/>
      <c r="AS1078" s="67"/>
      <c r="AT1078" s="67"/>
      <c r="AU1078" s="67"/>
      <c r="AV1078" s="67"/>
    </row>
    <row r="1079" spans="28:49">
      <c r="AB1079" s="67"/>
      <c r="AC1079" s="67"/>
      <c r="AD1079" s="67"/>
      <c r="AE1079" s="67"/>
      <c r="AF1079" s="67"/>
      <c r="AH1079" s="149"/>
      <c r="AO1079" s="67"/>
      <c r="AP1079" s="67"/>
      <c r="AQ1079" s="67"/>
      <c r="AR1079" s="67"/>
      <c r="AS1079" s="67"/>
      <c r="AT1079" s="67"/>
      <c r="AU1079" s="67"/>
      <c r="AV1079" s="67"/>
    </row>
    <row r="1080" spans="28:49">
      <c r="AB1080" s="67"/>
      <c r="AC1080" s="67"/>
      <c r="AD1080" s="67"/>
      <c r="AE1080" s="67"/>
      <c r="AF1080" s="67"/>
      <c r="AH1080" s="149"/>
      <c r="AO1080" s="67"/>
      <c r="AP1080" s="67"/>
      <c r="AQ1080" s="67"/>
      <c r="AR1080" s="67"/>
      <c r="AS1080" s="67"/>
      <c r="AT1080" s="67"/>
      <c r="AU1080" s="67"/>
      <c r="AV1080" s="67"/>
    </row>
    <row r="1081" spans="28:49">
      <c r="AB1081" s="67"/>
      <c r="AC1081" s="67"/>
      <c r="AD1081" s="67"/>
      <c r="AE1081" s="67"/>
      <c r="AF1081" s="67"/>
      <c r="AH1081" s="149"/>
      <c r="AO1081" s="67"/>
      <c r="AP1081" s="67"/>
      <c r="AQ1081" s="67"/>
      <c r="AR1081" s="67"/>
      <c r="AS1081" s="67"/>
      <c r="AT1081" s="67"/>
      <c r="AU1081" s="67"/>
      <c r="AV1081" s="67"/>
      <c r="AW1081" s="67"/>
    </row>
    <row r="1082" spans="28:49">
      <c r="AB1082" s="67"/>
      <c r="AC1082" s="67"/>
      <c r="AD1082" s="67"/>
      <c r="AE1082" s="67"/>
      <c r="AF1082" s="67"/>
      <c r="AH1082" s="149"/>
      <c r="AO1082" s="67"/>
      <c r="AP1082" s="67"/>
      <c r="AQ1082" s="67"/>
      <c r="AR1082" s="67"/>
      <c r="AS1082" s="67"/>
      <c r="AT1082" s="67"/>
      <c r="AU1082" s="67"/>
      <c r="AV1082" s="67"/>
    </row>
    <row r="1083" spans="28:49">
      <c r="AB1083" s="67"/>
      <c r="AC1083" s="67"/>
      <c r="AD1083" s="67"/>
      <c r="AE1083" s="67"/>
      <c r="AF1083" s="67"/>
      <c r="AH1083" s="149"/>
      <c r="AO1083" s="67"/>
      <c r="AP1083" s="67"/>
      <c r="AQ1083" s="67"/>
      <c r="AR1083" s="67"/>
      <c r="AS1083" s="67"/>
      <c r="AT1083" s="67"/>
      <c r="AU1083" s="67"/>
      <c r="AV1083" s="67"/>
      <c r="AW1083" s="67"/>
    </row>
    <row r="1084" spans="28:49">
      <c r="AB1084" s="67"/>
      <c r="AC1084" s="67"/>
      <c r="AD1084" s="67"/>
      <c r="AE1084" s="67"/>
      <c r="AF1084" s="67"/>
      <c r="AH1084" s="149"/>
      <c r="AO1084" s="67"/>
      <c r="AP1084" s="67"/>
      <c r="AQ1084" s="67"/>
      <c r="AR1084" s="67"/>
      <c r="AS1084" s="67"/>
      <c r="AT1084" s="67"/>
      <c r="AU1084" s="67"/>
      <c r="AV1084" s="67"/>
    </row>
    <row r="1085" spans="28:49">
      <c r="AB1085" s="67"/>
      <c r="AC1085" s="67"/>
      <c r="AD1085" s="67"/>
      <c r="AE1085" s="67"/>
      <c r="AF1085" s="67"/>
      <c r="AH1085" s="149"/>
      <c r="AO1085" s="67"/>
      <c r="AP1085" s="67"/>
      <c r="AQ1085" s="67"/>
      <c r="AR1085" s="67"/>
      <c r="AS1085" s="67"/>
      <c r="AT1085" s="67"/>
      <c r="AU1085" s="67"/>
      <c r="AV1085" s="67"/>
    </row>
    <row r="1086" spans="28:49">
      <c r="AB1086" s="67"/>
      <c r="AC1086" s="67"/>
      <c r="AD1086" s="67"/>
      <c r="AE1086" s="67"/>
      <c r="AF1086" s="67"/>
      <c r="AH1086" s="149"/>
      <c r="AO1086" s="67"/>
      <c r="AP1086" s="67"/>
      <c r="AQ1086" s="67"/>
      <c r="AR1086" s="67"/>
      <c r="AS1086" s="67"/>
      <c r="AT1086" s="67"/>
      <c r="AU1086" s="67"/>
      <c r="AV1086" s="67"/>
    </row>
    <row r="1087" spans="28:49">
      <c r="AB1087" s="67"/>
      <c r="AC1087" s="67"/>
      <c r="AD1087" s="67"/>
      <c r="AE1087" s="67"/>
      <c r="AF1087" s="67"/>
      <c r="AH1087" s="149"/>
      <c r="AO1087" s="67"/>
      <c r="AP1087" s="67"/>
      <c r="AQ1087" s="67"/>
      <c r="AR1087" s="67"/>
      <c r="AS1087" s="67"/>
      <c r="AT1087" s="67"/>
      <c r="AU1087" s="67"/>
      <c r="AV1087" s="67"/>
    </row>
    <row r="1088" spans="28:49">
      <c r="AB1088" s="67"/>
      <c r="AC1088" s="67"/>
      <c r="AD1088" s="67"/>
      <c r="AE1088" s="67"/>
      <c r="AF1088" s="67"/>
      <c r="AH1088" s="149"/>
      <c r="AO1088" s="67"/>
      <c r="AP1088" s="67"/>
      <c r="AQ1088" s="67"/>
      <c r="AR1088" s="67"/>
      <c r="AS1088" s="67"/>
      <c r="AT1088" s="67"/>
      <c r="AU1088" s="67"/>
      <c r="AV1088" s="67"/>
    </row>
    <row r="1089" spans="28:48">
      <c r="AB1089" s="67"/>
      <c r="AC1089" s="67"/>
      <c r="AD1089" s="67"/>
      <c r="AE1089" s="67"/>
      <c r="AF1089" s="67"/>
      <c r="AH1089" s="149"/>
      <c r="AO1089" s="67"/>
      <c r="AP1089" s="67"/>
      <c r="AQ1089" s="67"/>
      <c r="AR1089" s="67"/>
      <c r="AS1089" s="67"/>
      <c r="AT1089" s="67"/>
      <c r="AU1089" s="67"/>
      <c r="AV1089" s="67"/>
    </row>
    <row r="1090" spans="28:48">
      <c r="AB1090" s="67"/>
      <c r="AC1090" s="67"/>
      <c r="AD1090" s="67"/>
      <c r="AE1090" s="67"/>
      <c r="AF1090" s="67"/>
      <c r="AH1090" s="149"/>
      <c r="AO1090" s="67"/>
      <c r="AP1090" s="67"/>
      <c r="AQ1090" s="67"/>
      <c r="AR1090" s="67"/>
      <c r="AS1090" s="67"/>
      <c r="AT1090" s="67"/>
      <c r="AU1090" s="67"/>
      <c r="AV1090" s="67"/>
    </row>
    <row r="1091" spans="28:48">
      <c r="AB1091" s="67"/>
      <c r="AC1091" s="67"/>
      <c r="AD1091" s="67"/>
      <c r="AE1091" s="67"/>
      <c r="AF1091" s="67"/>
      <c r="AH1091" s="149"/>
      <c r="AO1091" s="67"/>
      <c r="AP1091" s="67"/>
      <c r="AQ1091" s="67"/>
      <c r="AR1091" s="67"/>
      <c r="AS1091" s="67"/>
      <c r="AT1091" s="67"/>
      <c r="AU1091" s="67"/>
      <c r="AV1091" s="67"/>
    </row>
    <row r="1092" spans="28:48">
      <c r="AB1092" s="67"/>
      <c r="AC1092" s="67"/>
      <c r="AD1092" s="67"/>
      <c r="AE1092" s="67"/>
      <c r="AF1092" s="67"/>
      <c r="AH1092" s="149"/>
      <c r="AO1092" s="67"/>
      <c r="AP1092" s="67"/>
      <c r="AQ1092" s="67"/>
      <c r="AR1092" s="67"/>
      <c r="AS1092" s="67"/>
      <c r="AT1092" s="67"/>
      <c r="AU1092" s="67"/>
      <c r="AV1092" s="67"/>
    </row>
    <row r="1093" spans="28:48">
      <c r="AB1093" s="67"/>
      <c r="AC1093" s="67"/>
      <c r="AD1093" s="67"/>
      <c r="AE1093" s="67"/>
      <c r="AF1093" s="67"/>
      <c r="AH1093" s="149"/>
      <c r="AO1093" s="67"/>
      <c r="AP1093" s="67"/>
      <c r="AQ1093" s="67"/>
      <c r="AR1093" s="67"/>
      <c r="AS1093" s="67"/>
      <c r="AT1093" s="67"/>
      <c r="AU1093" s="67"/>
      <c r="AV1093" s="67"/>
    </row>
    <row r="1094" spans="28:48">
      <c r="AB1094" s="67"/>
      <c r="AC1094" s="67"/>
      <c r="AD1094" s="67"/>
      <c r="AE1094" s="67"/>
      <c r="AF1094" s="67"/>
      <c r="AH1094" s="149"/>
      <c r="AO1094" s="67"/>
      <c r="AP1094" s="67"/>
      <c r="AQ1094" s="67"/>
      <c r="AR1094" s="67"/>
      <c r="AS1094" s="67"/>
      <c r="AT1094" s="67"/>
      <c r="AU1094" s="67"/>
      <c r="AV1094" s="67"/>
    </row>
    <row r="1095" spans="28:48">
      <c r="AB1095" s="67"/>
      <c r="AC1095" s="67"/>
      <c r="AD1095" s="67"/>
      <c r="AE1095" s="67"/>
      <c r="AF1095" s="67"/>
      <c r="AH1095" s="149"/>
      <c r="AO1095" s="67"/>
      <c r="AP1095" s="67"/>
      <c r="AQ1095" s="67"/>
      <c r="AR1095" s="67"/>
      <c r="AS1095" s="67"/>
      <c r="AT1095" s="67"/>
      <c r="AU1095" s="67"/>
      <c r="AV1095" s="67"/>
    </row>
    <row r="1096" spans="28:48">
      <c r="AB1096" s="67"/>
      <c r="AC1096" s="67"/>
      <c r="AD1096" s="67"/>
      <c r="AE1096" s="67"/>
      <c r="AF1096" s="67"/>
      <c r="AH1096" s="149"/>
      <c r="AO1096" s="67"/>
      <c r="AP1096" s="67"/>
      <c r="AQ1096" s="67"/>
      <c r="AR1096" s="67"/>
      <c r="AS1096" s="67"/>
      <c r="AT1096" s="67"/>
      <c r="AU1096" s="67"/>
      <c r="AV1096" s="67"/>
    </row>
    <row r="1097" spans="28:48">
      <c r="AB1097" s="67"/>
      <c r="AC1097" s="67"/>
      <c r="AD1097" s="67"/>
      <c r="AE1097" s="67"/>
      <c r="AF1097" s="67"/>
      <c r="AH1097" s="149"/>
      <c r="AO1097" s="67"/>
      <c r="AP1097" s="67"/>
      <c r="AQ1097" s="67"/>
      <c r="AR1097" s="67"/>
      <c r="AS1097" s="67"/>
      <c r="AT1097" s="67"/>
      <c r="AU1097" s="67"/>
      <c r="AV1097" s="67"/>
    </row>
    <row r="1098" spans="28:48">
      <c r="AB1098" s="67"/>
      <c r="AC1098" s="67"/>
      <c r="AD1098" s="67"/>
      <c r="AE1098" s="67"/>
      <c r="AF1098" s="67"/>
      <c r="AH1098" s="149"/>
      <c r="AO1098" s="67"/>
      <c r="AP1098" s="67"/>
      <c r="AQ1098" s="67"/>
      <c r="AR1098" s="67"/>
      <c r="AS1098" s="67"/>
      <c r="AT1098" s="67"/>
      <c r="AU1098" s="67"/>
      <c r="AV1098" s="67"/>
    </row>
    <row r="1099" spans="28:48">
      <c r="AB1099" s="67"/>
      <c r="AC1099" s="67"/>
      <c r="AD1099" s="67"/>
      <c r="AE1099" s="67"/>
      <c r="AF1099" s="67"/>
      <c r="AH1099" s="149"/>
      <c r="AO1099" s="67"/>
      <c r="AP1099" s="67"/>
      <c r="AQ1099" s="67"/>
      <c r="AR1099" s="67"/>
      <c r="AS1099" s="67"/>
      <c r="AT1099" s="67"/>
      <c r="AU1099" s="67"/>
      <c r="AV1099" s="67"/>
    </row>
    <row r="1100" spans="28:48">
      <c r="AB1100" s="67"/>
      <c r="AC1100" s="67"/>
      <c r="AD1100" s="67"/>
      <c r="AE1100" s="67"/>
      <c r="AF1100" s="67"/>
      <c r="AH1100" s="149"/>
      <c r="AO1100" s="67"/>
      <c r="AP1100" s="67"/>
      <c r="AQ1100" s="67"/>
      <c r="AR1100" s="67"/>
      <c r="AS1100" s="67"/>
      <c r="AT1100" s="67"/>
      <c r="AU1100" s="67"/>
      <c r="AV1100" s="67"/>
    </row>
    <row r="1101" spans="28:48">
      <c r="AB1101" s="67"/>
      <c r="AC1101" s="67"/>
      <c r="AD1101" s="67"/>
      <c r="AE1101" s="67"/>
      <c r="AF1101" s="67"/>
      <c r="AH1101" s="149"/>
      <c r="AO1101" s="67"/>
      <c r="AP1101" s="67"/>
      <c r="AQ1101" s="67"/>
      <c r="AR1101" s="67"/>
      <c r="AS1101" s="67"/>
      <c r="AT1101" s="67"/>
      <c r="AU1101" s="67"/>
      <c r="AV1101" s="67"/>
    </row>
    <row r="1102" spans="28:48">
      <c r="AB1102" s="67"/>
      <c r="AC1102" s="67"/>
      <c r="AD1102" s="67"/>
      <c r="AE1102" s="67"/>
      <c r="AF1102" s="67"/>
      <c r="AH1102" s="149"/>
      <c r="AO1102" s="67"/>
      <c r="AP1102" s="67"/>
      <c r="AQ1102" s="67"/>
      <c r="AR1102" s="67"/>
      <c r="AS1102" s="67"/>
      <c r="AT1102" s="67"/>
      <c r="AU1102" s="67"/>
      <c r="AV1102" s="67"/>
    </row>
    <row r="1103" spans="28:48">
      <c r="AB1103" s="67"/>
      <c r="AC1103" s="67"/>
      <c r="AD1103" s="67"/>
      <c r="AE1103" s="67"/>
      <c r="AF1103" s="67"/>
      <c r="AH1103" s="149"/>
      <c r="AO1103" s="67"/>
      <c r="AP1103" s="67"/>
      <c r="AQ1103" s="67"/>
      <c r="AR1103" s="67"/>
      <c r="AS1103" s="67"/>
      <c r="AT1103" s="67"/>
      <c r="AU1103" s="67"/>
      <c r="AV1103" s="67"/>
    </row>
    <row r="1104" spans="28:48">
      <c r="AB1104" s="67"/>
      <c r="AC1104" s="67"/>
      <c r="AD1104" s="67"/>
      <c r="AE1104" s="67"/>
      <c r="AF1104" s="67"/>
      <c r="AH1104" s="149"/>
      <c r="AO1104" s="67"/>
      <c r="AP1104" s="67"/>
      <c r="AQ1104" s="67"/>
      <c r="AR1104" s="67"/>
      <c r="AS1104" s="67"/>
      <c r="AT1104" s="67"/>
      <c r="AU1104" s="67"/>
      <c r="AV1104" s="67"/>
    </row>
    <row r="1105" spans="28:48">
      <c r="AB1105" s="67"/>
      <c r="AC1105" s="67"/>
      <c r="AD1105" s="67"/>
      <c r="AE1105" s="67"/>
      <c r="AF1105" s="67"/>
      <c r="AH1105" s="149"/>
      <c r="AO1105" s="67"/>
      <c r="AP1105" s="67"/>
      <c r="AQ1105" s="67"/>
      <c r="AR1105" s="67"/>
      <c r="AS1105" s="67"/>
      <c r="AT1105" s="67"/>
      <c r="AU1105" s="67"/>
      <c r="AV1105" s="67"/>
    </row>
    <row r="1106" spans="28:48">
      <c r="AB1106" s="67"/>
      <c r="AC1106" s="67"/>
      <c r="AD1106" s="67"/>
      <c r="AE1106" s="67"/>
      <c r="AF1106" s="67"/>
      <c r="AH1106" s="149"/>
      <c r="AO1106" s="67"/>
      <c r="AP1106" s="67"/>
      <c r="AQ1106" s="67"/>
      <c r="AR1106" s="67"/>
      <c r="AS1106" s="67"/>
      <c r="AT1106" s="67"/>
      <c r="AU1106" s="67"/>
      <c r="AV1106" s="67"/>
    </row>
    <row r="1107" spans="28:48">
      <c r="AB1107" s="67"/>
      <c r="AC1107" s="67"/>
      <c r="AD1107" s="67"/>
      <c r="AE1107" s="67"/>
      <c r="AF1107" s="67"/>
      <c r="AH1107" s="149"/>
      <c r="AO1107" s="67"/>
      <c r="AP1107" s="67"/>
      <c r="AQ1107" s="67"/>
      <c r="AR1107" s="67"/>
      <c r="AS1107" s="67"/>
      <c r="AT1107" s="67"/>
      <c r="AU1107" s="67"/>
      <c r="AV1107" s="67"/>
    </row>
    <row r="1108" spans="28:48">
      <c r="AB1108" s="67"/>
      <c r="AC1108" s="67"/>
      <c r="AD1108" s="67"/>
      <c r="AE1108" s="67"/>
      <c r="AF1108" s="67"/>
      <c r="AH1108" s="149"/>
      <c r="AO1108" s="67"/>
      <c r="AP1108" s="67"/>
      <c r="AQ1108" s="67"/>
      <c r="AR1108" s="67"/>
      <c r="AS1108" s="67"/>
      <c r="AT1108" s="67"/>
      <c r="AU1108" s="67"/>
      <c r="AV1108" s="67"/>
    </row>
    <row r="1109" spans="28:48">
      <c r="AB1109" s="67"/>
      <c r="AC1109" s="67"/>
      <c r="AD1109" s="67"/>
      <c r="AE1109" s="67"/>
      <c r="AF1109" s="67"/>
      <c r="AH1109" s="149"/>
      <c r="AO1109" s="67"/>
      <c r="AP1109" s="67"/>
      <c r="AQ1109" s="67"/>
      <c r="AR1109" s="67"/>
      <c r="AS1109" s="67"/>
      <c r="AT1109" s="67"/>
      <c r="AU1109" s="67"/>
      <c r="AV1109" s="67"/>
    </row>
    <row r="1110" spans="28:48">
      <c r="AB1110" s="67"/>
      <c r="AC1110" s="67"/>
      <c r="AD1110" s="67"/>
      <c r="AE1110" s="67"/>
      <c r="AF1110" s="67"/>
      <c r="AH1110" s="149"/>
      <c r="AO1110" s="67"/>
      <c r="AP1110" s="67"/>
      <c r="AQ1110" s="67"/>
      <c r="AR1110" s="67"/>
      <c r="AS1110" s="67"/>
      <c r="AT1110" s="67"/>
      <c r="AU1110" s="67"/>
      <c r="AV1110" s="67"/>
    </row>
    <row r="1111" spans="28:48">
      <c r="AB1111" s="67"/>
      <c r="AC1111" s="67"/>
      <c r="AD1111" s="67"/>
      <c r="AE1111" s="67"/>
      <c r="AF1111" s="67"/>
      <c r="AH1111" s="149"/>
      <c r="AO1111" s="67"/>
      <c r="AP1111" s="67"/>
      <c r="AQ1111" s="67"/>
      <c r="AR1111" s="67"/>
      <c r="AS1111" s="67"/>
      <c r="AT1111" s="67"/>
      <c r="AU1111" s="67"/>
      <c r="AV1111" s="67"/>
    </row>
    <row r="1112" spans="28:48">
      <c r="AB1112" s="67"/>
      <c r="AC1112" s="67"/>
      <c r="AD1112" s="67"/>
      <c r="AE1112" s="67"/>
      <c r="AF1112" s="67"/>
      <c r="AH1112" s="149"/>
      <c r="AO1112" s="67"/>
      <c r="AP1112" s="67"/>
      <c r="AQ1112" s="67"/>
      <c r="AR1112" s="67"/>
      <c r="AS1112" s="67"/>
      <c r="AT1112" s="67"/>
      <c r="AU1112" s="67"/>
      <c r="AV1112" s="67"/>
    </row>
    <row r="1113" spans="28:48">
      <c r="AB1113" s="67"/>
      <c r="AC1113" s="67"/>
      <c r="AD1113" s="67"/>
      <c r="AE1113" s="67"/>
      <c r="AF1113" s="67"/>
      <c r="AH1113" s="149"/>
      <c r="AO1113" s="67"/>
      <c r="AP1113" s="67"/>
      <c r="AQ1113" s="67"/>
      <c r="AR1113" s="67"/>
      <c r="AS1113" s="67"/>
      <c r="AT1113" s="67"/>
      <c r="AU1113" s="67"/>
      <c r="AV1113" s="67"/>
    </row>
    <row r="1114" spans="28:48">
      <c r="AB1114" s="67"/>
      <c r="AC1114" s="67"/>
      <c r="AD1114" s="67"/>
      <c r="AE1114" s="67"/>
      <c r="AF1114" s="67"/>
      <c r="AH1114" s="149"/>
      <c r="AO1114" s="67"/>
      <c r="AP1114" s="67"/>
      <c r="AQ1114" s="67"/>
      <c r="AR1114" s="67"/>
      <c r="AS1114" s="67"/>
      <c r="AT1114" s="67"/>
      <c r="AU1114" s="67"/>
      <c r="AV1114" s="67"/>
    </row>
    <row r="1115" spans="28:48">
      <c r="AB1115" s="67"/>
      <c r="AC1115" s="67"/>
      <c r="AD1115" s="67"/>
      <c r="AE1115" s="67"/>
      <c r="AF1115" s="67"/>
      <c r="AH1115" s="149"/>
      <c r="AO1115" s="67"/>
      <c r="AP1115" s="67"/>
      <c r="AQ1115" s="67"/>
      <c r="AR1115" s="67"/>
      <c r="AS1115" s="67"/>
      <c r="AT1115" s="67"/>
      <c r="AU1115" s="67"/>
      <c r="AV1115" s="67"/>
    </row>
    <row r="1116" spans="28:48">
      <c r="AB1116" s="67"/>
      <c r="AC1116" s="67"/>
      <c r="AD1116" s="67"/>
      <c r="AE1116" s="67"/>
      <c r="AF1116" s="67"/>
      <c r="AH1116" s="149"/>
      <c r="AO1116" s="67"/>
      <c r="AP1116" s="67"/>
      <c r="AQ1116" s="67"/>
      <c r="AR1116" s="67"/>
      <c r="AS1116" s="67"/>
      <c r="AT1116" s="67"/>
      <c r="AU1116" s="67"/>
      <c r="AV1116" s="67"/>
    </row>
    <row r="1117" spans="28:48">
      <c r="AB1117" s="67"/>
      <c r="AC1117" s="67"/>
      <c r="AD1117" s="67"/>
      <c r="AE1117" s="67"/>
      <c r="AF1117" s="67"/>
      <c r="AH1117" s="149"/>
      <c r="AO1117" s="67"/>
      <c r="AP1117" s="67"/>
      <c r="AQ1117" s="67"/>
      <c r="AR1117" s="67"/>
      <c r="AS1117" s="67"/>
      <c r="AT1117" s="67"/>
      <c r="AU1117" s="67"/>
      <c r="AV1117" s="67"/>
    </row>
    <row r="1118" spans="28:48">
      <c r="AB1118" s="67"/>
      <c r="AC1118" s="67"/>
      <c r="AD1118" s="67"/>
      <c r="AE1118" s="67"/>
      <c r="AF1118" s="67"/>
      <c r="AH1118" s="149"/>
      <c r="AO1118" s="67"/>
      <c r="AP1118" s="67"/>
      <c r="AQ1118" s="67"/>
      <c r="AR1118" s="67"/>
      <c r="AS1118" s="67"/>
      <c r="AT1118" s="67"/>
      <c r="AU1118" s="67"/>
      <c r="AV1118" s="67"/>
    </row>
    <row r="1119" spans="28:48">
      <c r="AB1119" s="67"/>
      <c r="AC1119" s="67"/>
      <c r="AD1119" s="67"/>
      <c r="AE1119" s="67"/>
      <c r="AF1119" s="67"/>
      <c r="AH1119" s="149"/>
      <c r="AO1119" s="67"/>
      <c r="AP1119" s="67"/>
      <c r="AQ1119" s="67"/>
      <c r="AR1119" s="67"/>
      <c r="AS1119" s="67"/>
      <c r="AT1119" s="67"/>
      <c r="AU1119" s="67"/>
      <c r="AV1119" s="67"/>
    </row>
    <row r="1120" spans="28:48">
      <c r="AB1120" s="67"/>
      <c r="AC1120" s="67"/>
      <c r="AD1120" s="67"/>
      <c r="AE1120" s="67"/>
      <c r="AF1120" s="67"/>
      <c r="AH1120" s="149"/>
      <c r="AO1120" s="67"/>
      <c r="AP1120" s="67"/>
      <c r="AQ1120" s="67"/>
      <c r="AR1120" s="67"/>
      <c r="AS1120" s="67"/>
      <c r="AT1120" s="67"/>
      <c r="AU1120" s="67"/>
      <c r="AV1120" s="67"/>
    </row>
    <row r="1121" spans="28:48">
      <c r="AB1121" s="67"/>
      <c r="AC1121" s="67"/>
      <c r="AD1121" s="67"/>
      <c r="AE1121" s="67"/>
      <c r="AF1121" s="67"/>
      <c r="AH1121" s="149"/>
      <c r="AO1121" s="67"/>
      <c r="AP1121" s="67"/>
      <c r="AQ1121" s="67"/>
      <c r="AR1121" s="67"/>
      <c r="AS1121" s="67"/>
      <c r="AT1121" s="67"/>
      <c r="AU1121" s="67"/>
      <c r="AV1121" s="67"/>
    </row>
    <row r="1122" spans="28:48">
      <c r="AB1122" s="67"/>
      <c r="AC1122" s="67"/>
      <c r="AD1122" s="67"/>
      <c r="AE1122" s="67"/>
      <c r="AF1122" s="67"/>
      <c r="AH1122" s="149"/>
      <c r="AO1122" s="67"/>
      <c r="AP1122" s="67"/>
      <c r="AQ1122" s="67"/>
      <c r="AR1122" s="67"/>
      <c r="AS1122" s="67"/>
      <c r="AT1122" s="67"/>
      <c r="AU1122" s="67"/>
      <c r="AV1122" s="67"/>
    </row>
    <row r="1123" spans="28:48">
      <c r="AB1123" s="67"/>
      <c r="AC1123" s="67"/>
      <c r="AD1123" s="67"/>
      <c r="AE1123" s="67"/>
      <c r="AF1123" s="67"/>
      <c r="AH1123" s="149"/>
      <c r="AO1123" s="67"/>
      <c r="AP1123" s="67"/>
      <c r="AQ1123" s="67"/>
      <c r="AR1123" s="67"/>
      <c r="AS1123" s="67"/>
      <c r="AT1123" s="67"/>
      <c r="AU1123" s="67"/>
      <c r="AV1123" s="67"/>
    </row>
    <row r="1124" spans="28:48">
      <c r="AB1124" s="67"/>
      <c r="AC1124" s="67"/>
      <c r="AD1124" s="67"/>
      <c r="AE1124" s="67"/>
      <c r="AF1124" s="67"/>
      <c r="AH1124" s="149"/>
      <c r="AO1124" s="67"/>
      <c r="AP1124" s="67"/>
      <c r="AQ1124" s="67"/>
      <c r="AR1124" s="67"/>
      <c r="AS1124" s="67"/>
      <c r="AT1124" s="67"/>
      <c r="AU1124" s="67"/>
      <c r="AV1124" s="67"/>
    </row>
    <row r="1125" spans="28:48">
      <c r="AB1125" s="67"/>
      <c r="AC1125" s="67"/>
      <c r="AD1125" s="67"/>
      <c r="AE1125" s="67"/>
      <c r="AF1125" s="67"/>
      <c r="AH1125" s="149"/>
      <c r="AO1125" s="67"/>
      <c r="AP1125" s="67"/>
      <c r="AQ1125" s="67"/>
      <c r="AR1125" s="67"/>
      <c r="AS1125" s="67"/>
      <c r="AT1125" s="67"/>
      <c r="AU1125" s="67"/>
      <c r="AV1125" s="67"/>
    </row>
    <row r="1126" spans="28:48">
      <c r="AB1126" s="67"/>
      <c r="AC1126" s="67"/>
      <c r="AD1126" s="67"/>
      <c r="AE1126" s="67"/>
      <c r="AF1126" s="67"/>
      <c r="AH1126" s="149"/>
      <c r="AO1126" s="67"/>
      <c r="AP1126" s="67"/>
      <c r="AQ1126" s="67"/>
      <c r="AR1126" s="67"/>
      <c r="AS1126" s="67"/>
      <c r="AT1126" s="67"/>
      <c r="AU1126" s="67"/>
      <c r="AV1126" s="67"/>
    </row>
    <row r="1127" spans="28:48">
      <c r="AB1127" s="67"/>
      <c r="AC1127" s="67"/>
      <c r="AD1127" s="67"/>
      <c r="AE1127" s="67"/>
      <c r="AF1127" s="67"/>
      <c r="AH1127" s="149"/>
      <c r="AO1127" s="67"/>
      <c r="AP1127" s="67"/>
      <c r="AQ1127" s="67"/>
      <c r="AR1127" s="67"/>
      <c r="AS1127" s="67"/>
      <c r="AT1127" s="67"/>
      <c r="AU1127" s="67"/>
      <c r="AV1127" s="67"/>
    </row>
    <row r="1128" spans="28:48">
      <c r="AB1128" s="67"/>
      <c r="AC1128" s="67"/>
      <c r="AD1128" s="67"/>
      <c r="AE1128" s="67"/>
      <c r="AF1128" s="67"/>
      <c r="AH1128" s="149"/>
      <c r="AO1128" s="67"/>
      <c r="AP1128" s="67"/>
      <c r="AQ1128" s="67"/>
      <c r="AR1128" s="67"/>
      <c r="AS1128" s="67"/>
      <c r="AT1128" s="67"/>
      <c r="AU1128" s="67"/>
      <c r="AV1128" s="67"/>
    </row>
    <row r="1129" spans="28:48">
      <c r="AB1129" s="67"/>
      <c r="AC1129" s="67"/>
      <c r="AD1129" s="67"/>
      <c r="AE1129" s="67"/>
      <c r="AF1129" s="67"/>
      <c r="AH1129" s="149"/>
      <c r="AO1129" s="67"/>
      <c r="AP1129" s="67"/>
      <c r="AQ1129" s="67"/>
      <c r="AR1129" s="67"/>
      <c r="AS1129" s="67"/>
      <c r="AT1129" s="67"/>
      <c r="AU1129" s="67"/>
      <c r="AV1129" s="67"/>
    </row>
    <row r="1130" spans="28:48">
      <c r="AB1130" s="67"/>
      <c r="AC1130" s="67"/>
      <c r="AD1130" s="67"/>
      <c r="AE1130" s="67"/>
      <c r="AF1130" s="67"/>
      <c r="AH1130" s="149"/>
      <c r="AO1130" s="67"/>
      <c r="AP1130" s="67"/>
      <c r="AQ1130" s="67"/>
      <c r="AR1130" s="67"/>
      <c r="AS1130" s="67"/>
      <c r="AT1130" s="67"/>
      <c r="AU1130" s="67"/>
      <c r="AV1130" s="67"/>
    </row>
    <row r="1131" spans="28:48">
      <c r="AB1131" s="67"/>
      <c r="AC1131" s="67"/>
      <c r="AD1131" s="67"/>
      <c r="AE1131" s="67"/>
      <c r="AF1131" s="67"/>
      <c r="AH1131" s="149"/>
      <c r="AO1131" s="67"/>
      <c r="AP1131" s="67"/>
      <c r="AQ1131" s="67"/>
      <c r="AR1131" s="67"/>
      <c r="AS1131" s="67"/>
      <c r="AT1131" s="67"/>
      <c r="AU1131" s="67"/>
      <c r="AV1131" s="67"/>
    </row>
    <row r="1132" spans="28:48">
      <c r="AB1132" s="67"/>
      <c r="AC1132" s="67"/>
      <c r="AD1132" s="67"/>
      <c r="AE1132" s="67"/>
      <c r="AF1132" s="67"/>
      <c r="AH1132" s="149"/>
      <c r="AO1132" s="67"/>
      <c r="AP1132" s="67"/>
      <c r="AQ1132" s="67"/>
      <c r="AR1132" s="67"/>
      <c r="AS1132" s="67"/>
      <c r="AT1132" s="67"/>
      <c r="AU1132" s="67"/>
      <c r="AV1132" s="67"/>
    </row>
    <row r="1133" spans="28:48">
      <c r="AB1133" s="67"/>
      <c r="AC1133" s="67"/>
      <c r="AD1133" s="67"/>
      <c r="AE1133" s="67"/>
      <c r="AF1133" s="67"/>
      <c r="AH1133" s="149"/>
      <c r="AO1133" s="67"/>
      <c r="AP1133" s="67"/>
      <c r="AQ1133" s="67"/>
      <c r="AR1133" s="67"/>
      <c r="AS1133" s="67"/>
      <c r="AT1133" s="67"/>
      <c r="AU1133" s="67"/>
      <c r="AV1133" s="67"/>
    </row>
    <row r="1134" spans="28:48">
      <c r="AB1134" s="67"/>
      <c r="AC1134" s="67"/>
      <c r="AD1134" s="67"/>
      <c r="AE1134" s="67"/>
      <c r="AF1134" s="67"/>
      <c r="AH1134" s="149"/>
      <c r="AO1134" s="67"/>
      <c r="AP1134" s="67"/>
      <c r="AQ1134" s="67"/>
      <c r="AR1134" s="67"/>
      <c r="AS1134" s="67"/>
      <c r="AT1134" s="67"/>
      <c r="AU1134" s="67"/>
      <c r="AV1134" s="67"/>
    </row>
    <row r="1135" spans="28:48">
      <c r="AB1135" s="67"/>
      <c r="AC1135" s="67"/>
      <c r="AD1135" s="67"/>
      <c r="AE1135" s="67"/>
      <c r="AF1135" s="67"/>
      <c r="AH1135" s="149"/>
      <c r="AO1135" s="67"/>
      <c r="AP1135" s="67"/>
      <c r="AQ1135" s="67"/>
      <c r="AR1135" s="67"/>
      <c r="AS1135" s="67"/>
      <c r="AT1135" s="67"/>
      <c r="AU1135" s="67"/>
      <c r="AV1135" s="67"/>
    </row>
    <row r="1136" spans="28:48">
      <c r="AB1136" s="67"/>
      <c r="AC1136" s="67"/>
      <c r="AD1136" s="67"/>
      <c r="AE1136" s="67"/>
      <c r="AF1136" s="67"/>
      <c r="AH1136" s="149"/>
      <c r="AO1136" s="67"/>
      <c r="AP1136" s="67"/>
      <c r="AQ1136" s="67"/>
      <c r="AR1136" s="67"/>
      <c r="AS1136" s="67"/>
      <c r="AT1136" s="67"/>
      <c r="AU1136" s="67"/>
      <c r="AV1136" s="67"/>
    </row>
    <row r="1137" spans="28:48">
      <c r="AB1137" s="67"/>
      <c r="AC1137" s="67"/>
      <c r="AD1137" s="67"/>
      <c r="AE1137" s="67"/>
      <c r="AF1137" s="67"/>
      <c r="AH1137" s="149"/>
      <c r="AO1137" s="67"/>
      <c r="AP1137" s="67"/>
      <c r="AQ1137" s="67"/>
      <c r="AR1137" s="67"/>
      <c r="AS1137" s="67"/>
      <c r="AT1137" s="67"/>
      <c r="AU1137" s="67"/>
      <c r="AV1137" s="67"/>
    </row>
    <row r="1138" spans="28:48">
      <c r="AB1138" s="67"/>
      <c r="AC1138" s="67"/>
      <c r="AD1138" s="67"/>
      <c r="AE1138" s="67"/>
      <c r="AF1138" s="67"/>
      <c r="AH1138" s="149"/>
      <c r="AO1138" s="67"/>
      <c r="AP1138" s="67"/>
      <c r="AQ1138" s="67"/>
      <c r="AR1138" s="67"/>
      <c r="AS1138" s="67"/>
      <c r="AT1138" s="67"/>
      <c r="AU1138" s="67"/>
      <c r="AV1138" s="67"/>
    </row>
    <row r="1139" spans="28:48">
      <c r="AB1139" s="67"/>
      <c r="AC1139" s="67"/>
      <c r="AD1139" s="67"/>
      <c r="AE1139" s="67"/>
      <c r="AF1139" s="67"/>
      <c r="AH1139" s="149"/>
      <c r="AO1139" s="67"/>
      <c r="AP1139" s="67"/>
      <c r="AQ1139" s="67"/>
      <c r="AR1139" s="67"/>
      <c r="AS1139" s="67"/>
      <c r="AT1139" s="67"/>
      <c r="AU1139" s="67"/>
      <c r="AV1139" s="67"/>
    </row>
    <row r="1140" spans="28:48">
      <c r="AB1140" s="67"/>
      <c r="AC1140" s="67"/>
      <c r="AD1140" s="67"/>
      <c r="AE1140" s="67"/>
      <c r="AF1140" s="67"/>
      <c r="AH1140" s="149"/>
      <c r="AO1140" s="67"/>
      <c r="AP1140" s="67"/>
      <c r="AQ1140" s="67"/>
      <c r="AR1140" s="67"/>
      <c r="AS1140" s="67"/>
      <c r="AT1140" s="67"/>
      <c r="AU1140" s="67"/>
      <c r="AV1140" s="67"/>
    </row>
    <row r="1141" spans="28:48">
      <c r="AB1141" s="67"/>
      <c r="AC1141" s="67"/>
      <c r="AD1141" s="67"/>
      <c r="AE1141" s="67"/>
      <c r="AF1141" s="67"/>
      <c r="AH1141" s="149"/>
      <c r="AO1141" s="67"/>
      <c r="AP1141" s="67"/>
      <c r="AQ1141" s="67"/>
      <c r="AR1141" s="67"/>
      <c r="AS1141" s="67"/>
      <c r="AT1141" s="67"/>
      <c r="AU1141" s="67"/>
      <c r="AV1141" s="67"/>
    </row>
    <row r="1142" spans="28:48">
      <c r="AB1142" s="67"/>
      <c r="AC1142" s="67"/>
      <c r="AD1142" s="67"/>
      <c r="AE1142" s="67"/>
      <c r="AF1142" s="67"/>
      <c r="AH1142" s="149"/>
      <c r="AO1142" s="67"/>
      <c r="AP1142" s="67"/>
      <c r="AQ1142" s="67"/>
      <c r="AR1142" s="67"/>
      <c r="AS1142" s="67"/>
      <c r="AT1142" s="67"/>
      <c r="AU1142" s="67"/>
      <c r="AV1142" s="67"/>
    </row>
    <row r="1143" spans="28:48">
      <c r="AB1143" s="67"/>
      <c r="AC1143" s="67"/>
      <c r="AD1143" s="67"/>
      <c r="AE1143" s="67"/>
      <c r="AF1143" s="67"/>
      <c r="AH1143" s="149"/>
      <c r="AO1143" s="67"/>
      <c r="AP1143" s="67"/>
      <c r="AQ1143" s="67"/>
      <c r="AR1143" s="67"/>
      <c r="AS1143" s="67"/>
      <c r="AT1143" s="67"/>
      <c r="AU1143" s="67"/>
      <c r="AV1143" s="67"/>
    </row>
    <row r="1144" spans="28:48">
      <c r="AB1144" s="67"/>
      <c r="AC1144" s="67"/>
      <c r="AD1144" s="67"/>
      <c r="AE1144" s="67"/>
      <c r="AF1144" s="67"/>
      <c r="AH1144" s="149"/>
      <c r="AO1144" s="67"/>
      <c r="AP1144" s="67"/>
      <c r="AQ1144" s="67"/>
      <c r="AR1144" s="67"/>
      <c r="AS1144" s="67"/>
      <c r="AT1144" s="67"/>
      <c r="AU1144" s="67"/>
      <c r="AV1144" s="67"/>
    </row>
    <row r="1145" spans="28:48">
      <c r="AB1145" s="67"/>
      <c r="AC1145" s="67"/>
      <c r="AD1145" s="67"/>
      <c r="AE1145" s="67"/>
      <c r="AF1145" s="67"/>
      <c r="AH1145" s="149"/>
      <c r="AO1145" s="67"/>
      <c r="AP1145" s="67"/>
      <c r="AQ1145" s="67"/>
      <c r="AR1145" s="67"/>
      <c r="AS1145" s="67"/>
      <c r="AT1145" s="67"/>
      <c r="AU1145" s="67"/>
      <c r="AV1145" s="67"/>
    </row>
    <row r="1146" spans="28:48">
      <c r="AB1146" s="67"/>
      <c r="AC1146" s="67"/>
      <c r="AD1146" s="67"/>
      <c r="AE1146" s="67"/>
      <c r="AF1146" s="67"/>
      <c r="AH1146" s="149"/>
      <c r="AO1146" s="67"/>
      <c r="AP1146" s="67"/>
      <c r="AQ1146" s="67"/>
      <c r="AR1146" s="67"/>
      <c r="AS1146" s="67"/>
      <c r="AT1146" s="67"/>
      <c r="AU1146" s="67"/>
      <c r="AV1146" s="67"/>
    </row>
    <row r="1147" spans="28:48">
      <c r="AB1147" s="67"/>
      <c r="AC1147" s="67"/>
      <c r="AD1147" s="67"/>
      <c r="AE1147" s="67"/>
      <c r="AF1147" s="67"/>
      <c r="AH1147" s="149"/>
      <c r="AO1147" s="67"/>
      <c r="AP1147" s="67"/>
      <c r="AQ1147" s="67"/>
      <c r="AR1147" s="67"/>
      <c r="AS1147" s="67"/>
      <c r="AT1147" s="67"/>
      <c r="AU1147" s="67"/>
      <c r="AV1147" s="67"/>
    </row>
    <row r="1148" spans="28:48">
      <c r="AB1148" s="67"/>
      <c r="AC1148" s="67"/>
      <c r="AD1148" s="67"/>
      <c r="AE1148" s="67"/>
      <c r="AF1148" s="67"/>
      <c r="AH1148" s="149"/>
      <c r="AO1148" s="67"/>
      <c r="AP1148" s="67"/>
      <c r="AQ1148" s="67"/>
      <c r="AR1148" s="67"/>
      <c r="AS1148" s="67"/>
      <c r="AT1148" s="67"/>
      <c r="AU1148" s="67"/>
      <c r="AV1148" s="67"/>
    </row>
    <row r="1149" spans="28:48">
      <c r="AB1149" s="67"/>
      <c r="AC1149" s="67"/>
      <c r="AD1149" s="67"/>
      <c r="AE1149" s="67"/>
      <c r="AF1149" s="67"/>
      <c r="AH1149" s="149"/>
      <c r="AO1149" s="67"/>
      <c r="AP1149" s="67"/>
      <c r="AQ1149" s="67"/>
      <c r="AR1149" s="67"/>
      <c r="AS1149" s="67"/>
      <c r="AT1149" s="67"/>
      <c r="AU1149" s="67"/>
      <c r="AV1149" s="67"/>
    </row>
    <row r="1150" spans="28:48">
      <c r="AB1150" s="67"/>
      <c r="AC1150" s="67"/>
      <c r="AD1150" s="67"/>
      <c r="AE1150" s="67"/>
      <c r="AF1150" s="67"/>
      <c r="AH1150" s="149"/>
      <c r="AO1150" s="67"/>
      <c r="AP1150" s="67"/>
      <c r="AQ1150" s="67"/>
      <c r="AR1150" s="67"/>
      <c r="AS1150" s="67"/>
      <c r="AT1150" s="67"/>
      <c r="AU1150" s="67"/>
      <c r="AV1150" s="67"/>
    </row>
    <row r="1151" spans="28:48">
      <c r="AB1151" s="67"/>
      <c r="AC1151" s="67"/>
      <c r="AD1151" s="67"/>
      <c r="AE1151" s="67"/>
      <c r="AF1151" s="67"/>
      <c r="AH1151" s="149"/>
      <c r="AO1151" s="67"/>
      <c r="AP1151" s="67"/>
      <c r="AQ1151" s="67"/>
      <c r="AR1151" s="67"/>
      <c r="AS1151" s="67"/>
      <c r="AT1151" s="67"/>
      <c r="AU1151" s="67"/>
      <c r="AV1151" s="67"/>
    </row>
    <row r="1152" spans="28:48">
      <c r="AB1152" s="67"/>
      <c r="AC1152" s="67"/>
      <c r="AD1152" s="67"/>
      <c r="AE1152" s="67"/>
      <c r="AF1152" s="67"/>
      <c r="AH1152" s="149"/>
      <c r="AO1152" s="67"/>
      <c r="AP1152" s="67"/>
      <c r="AQ1152" s="67"/>
      <c r="AR1152" s="67"/>
      <c r="AS1152" s="67"/>
      <c r="AT1152" s="67"/>
      <c r="AU1152" s="67"/>
      <c r="AV1152" s="67"/>
    </row>
    <row r="1153" spans="28:49">
      <c r="AB1153" s="67"/>
      <c r="AC1153" s="67"/>
      <c r="AD1153" s="67"/>
      <c r="AE1153" s="67"/>
      <c r="AF1153" s="67"/>
      <c r="AH1153" s="149"/>
      <c r="AO1153" s="67"/>
      <c r="AP1153" s="67"/>
      <c r="AQ1153" s="67"/>
      <c r="AR1153" s="67"/>
      <c r="AS1153" s="67"/>
      <c r="AT1153" s="67"/>
      <c r="AU1153" s="67"/>
      <c r="AV1153" s="67"/>
    </row>
    <row r="1154" spans="28:49">
      <c r="AB1154" s="67"/>
      <c r="AC1154" s="67"/>
      <c r="AD1154" s="67"/>
      <c r="AE1154" s="67"/>
      <c r="AF1154" s="67"/>
      <c r="AH1154" s="149"/>
      <c r="AO1154" s="67"/>
      <c r="AP1154" s="67"/>
      <c r="AQ1154" s="67"/>
      <c r="AR1154" s="67"/>
      <c r="AS1154" s="67"/>
      <c r="AT1154" s="67"/>
      <c r="AU1154" s="67"/>
      <c r="AV1154" s="67"/>
    </row>
    <row r="1155" spans="28:49">
      <c r="AB1155" s="67"/>
      <c r="AC1155" s="67"/>
      <c r="AD1155" s="67"/>
      <c r="AE1155" s="67"/>
      <c r="AF1155" s="67"/>
      <c r="AH1155" s="149"/>
      <c r="AO1155" s="67"/>
      <c r="AP1155" s="67"/>
      <c r="AQ1155" s="67"/>
      <c r="AR1155" s="67"/>
      <c r="AS1155" s="67"/>
      <c r="AT1155" s="67"/>
      <c r="AU1155" s="67"/>
      <c r="AV1155" s="67"/>
    </row>
    <row r="1156" spans="28:49">
      <c r="AB1156" s="67"/>
      <c r="AC1156" s="67"/>
      <c r="AD1156" s="67"/>
      <c r="AE1156" s="67"/>
      <c r="AF1156" s="67"/>
      <c r="AH1156" s="149"/>
      <c r="AO1156" s="67"/>
      <c r="AP1156" s="67"/>
      <c r="AQ1156" s="67"/>
      <c r="AR1156" s="67"/>
      <c r="AS1156" s="67"/>
      <c r="AT1156" s="67"/>
      <c r="AU1156" s="67"/>
      <c r="AV1156" s="67"/>
    </row>
    <row r="1157" spans="28:49">
      <c r="AB1157" s="67"/>
      <c r="AC1157" s="67"/>
      <c r="AD1157" s="67"/>
      <c r="AE1157" s="67"/>
      <c r="AF1157" s="67"/>
      <c r="AH1157" s="149"/>
      <c r="AO1157" s="67"/>
      <c r="AP1157" s="67"/>
      <c r="AQ1157" s="67"/>
      <c r="AR1157" s="67"/>
      <c r="AS1157" s="67"/>
      <c r="AT1157" s="67"/>
      <c r="AU1157" s="67"/>
      <c r="AV1157" s="67"/>
      <c r="AW1157" s="67"/>
    </row>
    <row r="1158" spans="28:49">
      <c r="AB1158" s="67"/>
      <c r="AC1158" s="67"/>
      <c r="AD1158" s="67"/>
      <c r="AE1158" s="67"/>
      <c r="AF1158" s="67"/>
      <c r="AH1158" s="149"/>
      <c r="AO1158" s="67"/>
      <c r="AP1158" s="67"/>
      <c r="AQ1158" s="67"/>
      <c r="AR1158" s="67"/>
      <c r="AS1158" s="67"/>
      <c r="AT1158" s="67"/>
      <c r="AU1158" s="67"/>
      <c r="AV1158" s="67"/>
    </row>
    <row r="1159" spans="28:49">
      <c r="AB1159" s="67"/>
      <c r="AC1159" s="67"/>
      <c r="AD1159" s="67"/>
      <c r="AE1159" s="67"/>
      <c r="AF1159" s="67"/>
      <c r="AH1159" s="149"/>
      <c r="AO1159" s="67"/>
      <c r="AP1159" s="67"/>
      <c r="AQ1159" s="67"/>
      <c r="AR1159" s="67"/>
      <c r="AS1159" s="67"/>
      <c r="AT1159" s="67"/>
      <c r="AU1159" s="67"/>
      <c r="AV1159" s="67"/>
    </row>
    <row r="1160" spans="28:49">
      <c r="AB1160" s="67"/>
      <c r="AC1160" s="67"/>
      <c r="AD1160" s="67"/>
      <c r="AE1160" s="67"/>
      <c r="AF1160" s="67"/>
      <c r="AH1160" s="149"/>
      <c r="AO1160" s="67"/>
      <c r="AP1160" s="67"/>
      <c r="AQ1160" s="67"/>
      <c r="AR1160" s="67"/>
      <c r="AS1160" s="67"/>
      <c r="AT1160" s="67"/>
      <c r="AU1160" s="67"/>
      <c r="AV1160" s="67"/>
    </row>
    <row r="1161" spans="28:49">
      <c r="AB1161" s="67"/>
      <c r="AC1161" s="67"/>
      <c r="AD1161" s="67"/>
      <c r="AE1161" s="67"/>
      <c r="AF1161" s="67"/>
      <c r="AH1161" s="149"/>
      <c r="AO1161" s="67"/>
      <c r="AP1161" s="67"/>
      <c r="AQ1161" s="67"/>
      <c r="AR1161" s="67"/>
      <c r="AS1161" s="67"/>
      <c r="AT1161" s="67"/>
      <c r="AU1161" s="67"/>
      <c r="AV1161" s="67"/>
    </row>
    <row r="1162" spans="28:49">
      <c r="AB1162" s="67"/>
      <c r="AC1162" s="67"/>
      <c r="AD1162" s="67"/>
      <c r="AE1162" s="67"/>
      <c r="AF1162" s="67"/>
      <c r="AH1162" s="149"/>
      <c r="AO1162" s="67"/>
      <c r="AP1162" s="67"/>
      <c r="AQ1162" s="67"/>
      <c r="AR1162" s="67"/>
      <c r="AS1162" s="67"/>
      <c r="AT1162" s="67"/>
      <c r="AU1162" s="67"/>
      <c r="AV1162" s="67"/>
    </row>
    <row r="1163" spans="28:49">
      <c r="AB1163" s="67"/>
      <c r="AC1163" s="67"/>
      <c r="AD1163" s="67"/>
      <c r="AE1163" s="67"/>
      <c r="AF1163" s="67"/>
      <c r="AH1163" s="149"/>
      <c r="AO1163" s="67"/>
      <c r="AP1163" s="67"/>
      <c r="AQ1163" s="67"/>
      <c r="AR1163" s="67"/>
      <c r="AS1163" s="67"/>
      <c r="AT1163" s="67"/>
      <c r="AU1163" s="67"/>
      <c r="AV1163" s="67"/>
    </row>
    <row r="1164" spans="28:49">
      <c r="AB1164" s="67"/>
      <c r="AC1164" s="67"/>
      <c r="AD1164" s="67"/>
      <c r="AE1164" s="67"/>
      <c r="AF1164" s="67"/>
      <c r="AH1164" s="149"/>
      <c r="AO1164" s="67"/>
      <c r="AP1164" s="67"/>
      <c r="AQ1164" s="67"/>
      <c r="AR1164" s="67"/>
      <c r="AS1164" s="67"/>
      <c r="AT1164" s="67"/>
      <c r="AU1164" s="67"/>
      <c r="AV1164" s="67"/>
    </row>
    <row r="1165" spans="28:49">
      <c r="AB1165" s="67"/>
      <c r="AC1165" s="67"/>
      <c r="AD1165" s="67"/>
      <c r="AE1165" s="67"/>
      <c r="AF1165" s="67"/>
      <c r="AH1165" s="149"/>
      <c r="AO1165" s="67"/>
      <c r="AP1165" s="67"/>
      <c r="AQ1165" s="67"/>
      <c r="AR1165" s="67"/>
      <c r="AS1165" s="67"/>
      <c r="AT1165" s="67"/>
      <c r="AU1165" s="67"/>
      <c r="AV1165" s="67"/>
    </row>
    <row r="1166" spans="28:49">
      <c r="AB1166" s="67"/>
      <c r="AC1166" s="67"/>
      <c r="AD1166" s="67"/>
      <c r="AE1166" s="67"/>
      <c r="AF1166" s="67"/>
      <c r="AH1166" s="149"/>
      <c r="AO1166" s="67"/>
      <c r="AP1166" s="67"/>
      <c r="AQ1166" s="67"/>
      <c r="AR1166" s="67"/>
      <c r="AS1166" s="67"/>
      <c r="AT1166" s="67"/>
      <c r="AU1166" s="67"/>
      <c r="AV1166" s="67"/>
    </row>
    <row r="1167" spans="28:49">
      <c r="AB1167" s="67"/>
      <c r="AC1167" s="67"/>
      <c r="AD1167" s="67"/>
      <c r="AE1167" s="67"/>
      <c r="AF1167" s="67"/>
      <c r="AH1167" s="149"/>
      <c r="AO1167" s="67"/>
      <c r="AP1167" s="67"/>
      <c r="AQ1167" s="67"/>
      <c r="AR1167" s="67"/>
      <c r="AS1167" s="67"/>
      <c r="AT1167" s="67"/>
      <c r="AU1167" s="67"/>
      <c r="AV1167" s="67"/>
    </row>
    <row r="1168" spans="28:49">
      <c r="AB1168" s="67"/>
      <c r="AC1168" s="67"/>
      <c r="AD1168" s="67"/>
      <c r="AE1168" s="67"/>
      <c r="AF1168" s="67"/>
      <c r="AH1168" s="149"/>
      <c r="AO1168" s="67"/>
      <c r="AP1168" s="67"/>
      <c r="AQ1168" s="67"/>
      <c r="AR1168" s="67"/>
      <c r="AS1168" s="67"/>
      <c r="AT1168" s="67"/>
      <c r="AU1168" s="67"/>
      <c r="AV1168" s="67"/>
    </row>
    <row r="1169" spans="28:65">
      <c r="AB1169" s="67"/>
      <c r="AC1169" s="67"/>
      <c r="AD1169" s="67"/>
      <c r="AE1169" s="67"/>
      <c r="AF1169" s="67"/>
      <c r="AH1169" s="149"/>
      <c r="AO1169" s="67"/>
      <c r="AP1169" s="67"/>
      <c r="AQ1169" s="67"/>
      <c r="AR1169" s="67"/>
      <c r="AS1169" s="67"/>
      <c r="AT1169" s="67"/>
      <c r="AU1169" s="67"/>
      <c r="AV1169" s="67"/>
    </row>
    <row r="1170" spans="28:65">
      <c r="AB1170" s="67"/>
      <c r="AC1170" s="67"/>
      <c r="AD1170" s="67"/>
      <c r="AE1170" s="67"/>
      <c r="AF1170" s="67"/>
      <c r="AH1170" s="149"/>
      <c r="AO1170" s="67"/>
      <c r="AP1170" s="67"/>
      <c r="AQ1170" s="67"/>
      <c r="AR1170" s="67"/>
      <c r="AS1170" s="67"/>
      <c r="AT1170" s="67"/>
      <c r="AU1170" s="67"/>
      <c r="AV1170" s="67"/>
    </row>
    <row r="1171" spans="28:65">
      <c r="AB1171" s="67"/>
      <c r="AC1171" s="67"/>
      <c r="AD1171" s="67"/>
      <c r="AE1171" s="67"/>
      <c r="AF1171" s="67"/>
      <c r="AH1171" s="149"/>
      <c r="AO1171" s="67"/>
      <c r="AP1171" s="67"/>
      <c r="AQ1171" s="67"/>
      <c r="AR1171" s="67"/>
      <c r="AS1171" s="67"/>
      <c r="AT1171" s="67"/>
      <c r="AU1171" s="67"/>
      <c r="AV1171" s="67"/>
    </row>
    <row r="1172" spans="28:65">
      <c r="AB1172" s="67"/>
      <c r="AC1172" s="67"/>
      <c r="AD1172" s="67"/>
      <c r="AE1172" s="67"/>
      <c r="AF1172" s="67"/>
      <c r="AH1172" s="149"/>
      <c r="AO1172" s="67"/>
      <c r="AP1172" s="67"/>
      <c r="AQ1172" s="67"/>
      <c r="AR1172" s="67"/>
      <c r="AS1172" s="67"/>
      <c r="AT1172" s="67"/>
      <c r="AU1172" s="67"/>
      <c r="AV1172" s="67"/>
    </row>
    <row r="1173" spans="28:65">
      <c r="AB1173" s="67"/>
      <c r="AC1173" s="67"/>
      <c r="AD1173" s="67"/>
      <c r="AE1173" s="67"/>
      <c r="AF1173" s="67"/>
      <c r="AH1173" s="149"/>
      <c r="AO1173" s="67"/>
      <c r="AP1173" s="67"/>
      <c r="AQ1173" s="67"/>
      <c r="AR1173" s="67"/>
      <c r="AS1173" s="67"/>
      <c r="AT1173" s="67"/>
      <c r="AU1173" s="67"/>
      <c r="AV1173" s="67"/>
    </row>
    <row r="1174" spans="28:65">
      <c r="AB1174" s="67"/>
      <c r="AC1174" s="67"/>
      <c r="AD1174" s="67"/>
      <c r="AE1174" s="67"/>
      <c r="AF1174" s="67"/>
      <c r="AH1174" s="149"/>
      <c r="AO1174" s="67"/>
      <c r="AP1174" s="67"/>
      <c r="AQ1174" s="67"/>
      <c r="AR1174" s="67"/>
      <c r="AS1174" s="67"/>
      <c r="AT1174" s="67"/>
      <c r="AU1174" s="67"/>
      <c r="AV1174" s="67"/>
    </row>
    <row r="1175" spans="28:65">
      <c r="AB1175" s="67"/>
      <c r="AC1175" s="67"/>
      <c r="AD1175" s="67"/>
      <c r="AE1175" s="67"/>
      <c r="AF1175" s="67"/>
      <c r="AH1175" s="149"/>
      <c r="AO1175" s="67"/>
      <c r="AP1175" s="67"/>
      <c r="AQ1175" s="67"/>
      <c r="AR1175" s="67"/>
      <c r="AS1175" s="67"/>
      <c r="AT1175" s="67"/>
      <c r="AU1175" s="67"/>
      <c r="AV1175" s="67"/>
    </row>
    <row r="1176" spans="28:65">
      <c r="AB1176" s="67"/>
      <c r="AC1176" s="67"/>
      <c r="AD1176" s="67"/>
      <c r="AE1176" s="67"/>
      <c r="AF1176" s="67"/>
      <c r="AH1176" s="149"/>
      <c r="AO1176" s="67"/>
      <c r="AP1176" s="67"/>
      <c r="AQ1176" s="67"/>
      <c r="AR1176" s="67"/>
      <c r="AS1176" s="67"/>
      <c r="AT1176" s="67"/>
      <c r="AU1176" s="67"/>
      <c r="AV1176" s="67"/>
    </row>
    <row r="1177" spans="28:65">
      <c r="AB1177" s="67"/>
      <c r="AC1177" s="67"/>
      <c r="AD1177" s="67"/>
      <c r="AE1177" s="67"/>
      <c r="AF1177" s="67"/>
      <c r="AH1177" s="149"/>
      <c r="AO1177" s="67"/>
      <c r="AP1177" s="67"/>
      <c r="AQ1177" s="67"/>
      <c r="AR1177" s="67"/>
      <c r="AS1177" s="67"/>
      <c r="AT1177" s="67"/>
      <c r="AU1177" s="67"/>
      <c r="AV1177" s="67"/>
      <c r="AW1177" s="67"/>
      <c r="AX1177" s="67"/>
      <c r="AY1177" s="67"/>
      <c r="AZ1177" s="67"/>
      <c r="BA1177" s="67"/>
      <c r="BB1177" s="67"/>
      <c r="BC1177" s="67"/>
      <c r="BD1177" s="67"/>
      <c r="BE1177" s="67"/>
      <c r="BF1177" s="67"/>
      <c r="BG1177" s="67"/>
      <c r="BH1177" s="67"/>
      <c r="BI1177" s="67"/>
      <c r="BJ1177" s="67"/>
      <c r="BK1177" s="67"/>
      <c r="BL1177" s="67"/>
      <c r="BM1177" s="67"/>
    </row>
    <row r="1178" spans="28:65">
      <c r="AB1178" s="67"/>
      <c r="AC1178" s="67"/>
      <c r="AD1178" s="67"/>
      <c r="AE1178" s="67"/>
      <c r="AF1178" s="67"/>
      <c r="AH1178" s="149"/>
      <c r="AO1178" s="67"/>
      <c r="AP1178" s="67"/>
      <c r="AQ1178" s="67"/>
      <c r="AR1178" s="67"/>
      <c r="AS1178" s="67"/>
      <c r="AT1178" s="67"/>
      <c r="AU1178" s="67"/>
      <c r="AV1178" s="67"/>
    </row>
    <row r="1179" spans="28:65">
      <c r="AB1179" s="67"/>
      <c r="AC1179" s="67"/>
      <c r="AD1179" s="67"/>
      <c r="AE1179" s="67"/>
      <c r="AF1179" s="67"/>
      <c r="AH1179" s="149"/>
      <c r="AO1179" s="67"/>
      <c r="AP1179" s="67"/>
      <c r="AQ1179" s="67"/>
      <c r="AR1179" s="67"/>
      <c r="AS1179" s="67"/>
      <c r="AT1179" s="67"/>
      <c r="AU1179" s="67"/>
      <c r="AV1179" s="67"/>
    </row>
    <row r="1180" spans="28:65">
      <c r="AB1180" s="67"/>
      <c r="AC1180" s="67"/>
      <c r="AD1180" s="67"/>
      <c r="AE1180" s="67"/>
      <c r="AF1180" s="67"/>
      <c r="AH1180" s="149"/>
      <c r="AO1180" s="67"/>
      <c r="AP1180" s="67"/>
      <c r="AQ1180" s="67"/>
      <c r="AR1180" s="67"/>
      <c r="AS1180" s="67"/>
      <c r="AT1180" s="67"/>
      <c r="AU1180" s="67"/>
      <c r="AV1180" s="67"/>
    </row>
    <row r="1181" spans="28:65">
      <c r="AB1181" s="67"/>
      <c r="AC1181" s="67"/>
      <c r="AD1181" s="67"/>
      <c r="AE1181" s="67"/>
      <c r="AF1181" s="67"/>
      <c r="AH1181" s="149"/>
      <c r="AO1181" s="67"/>
      <c r="AP1181" s="67"/>
      <c r="AQ1181" s="67"/>
      <c r="AR1181" s="67"/>
      <c r="AS1181" s="67"/>
      <c r="AT1181" s="67"/>
      <c r="AU1181" s="67"/>
      <c r="AV1181" s="67"/>
    </row>
    <row r="1182" spans="28:65">
      <c r="AB1182" s="67"/>
      <c r="AC1182" s="67"/>
      <c r="AD1182" s="67"/>
      <c r="AE1182" s="67"/>
      <c r="AF1182" s="67"/>
      <c r="AH1182" s="149"/>
      <c r="AO1182" s="67"/>
      <c r="AP1182" s="67"/>
      <c r="AQ1182" s="67"/>
      <c r="AR1182" s="67"/>
      <c r="AS1182" s="67"/>
      <c r="AT1182" s="67"/>
      <c r="AU1182" s="67"/>
      <c r="AV1182" s="67"/>
    </row>
    <row r="1183" spans="28:65">
      <c r="AB1183" s="67"/>
      <c r="AC1183" s="67"/>
      <c r="AD1183" s="67"/>
      <c r="AE1183" s="67"/>
      <c r="AF1183" s="67"/>
      <c r="AH1183" s="149"/>
      <c r="AO1183" s="67"/>
      <c r="AP1183" s="67"/>
      <c r="AQ1183" s="67"/>
      <c r="AR1183" s="67"/>
      <c r="AS1183" s="67"/>
      <c r="AT1183" s="67"/>
      <c r="AU1183" s="67"/>
      <c r="AV1183" s="67"/>
    </row>
    <row r="1184" spans="28:65">
      <c r="AB1184" s="67"/>
      <c r="AC1184" s="67"/>
      <c r="AD1184" s="67"/>
      <c r="AE1184" s="67"/>
      <c r="AF1184" s="67"/>
      <c r="AH1184" s="149"/>
      <c r="AO1184" s="67"/>
      <c r="AP1184" s="67"/>
      <c r="AQ1184" s="67"/>
      <c r="AR1184" s="67"/>
      <c r="AS1184" s="67"/>
      <c r="AT1184" s="67"/>
      <c r="AU1184" s="67"/>
      <c r="AV1184" s="67"/>
    </row>
    <row r="1185" spans="28:49">
      <c r="AB1185" s="67"/>
      <c r="AC1185" s="67"/>
      <c r="AD1185" s="67"/>
      <c r="AE1185" s="67"/>
      <c r="AF1185" s="67"/>
      <c r="AH1185" s="149"/>
      <c r="AO1185" s="67"/>
      <c r="AP1185" s="67"/>
      <c r="AQ1185" s="67"/>
      <c r="AR1185" s="67"/>
      <c r="AS1185" s="67"/>
      <c r="AT1185" s="67"/>
      <c r="AU1185" s="67"/>
      <c r="AV1185" s="67"/>
    </row>
    <row r="1186" spans="28:49">
      <c r="AB1186" s="67"/>
      <c r="AC1186" s="67"/>
      <c r="AD1186" s="67"/>
      <c r="AE1186" s="67"/>
      <c r="AF1186" s="67"/>
      <c r="AH1186" s="149"/>
      <c r="AO1186" s="67"/>
      <c r="AP1186" s="67"/>
      <c r="AQ1186" s="67"/>
      <c r="AR1186" s="67"/>
      <c r="AS1186" s="67"/>
      <c r="AT1186" s="67"/>
      <c r="AU1186" s="67"/>
      <c r="AV1186" s="67"/>
    </row>
    <row r="1187" spans="28:49">
      <c r="AB1187" s="67"/>
      <c r="AC1187" s="67"/>
      <c r="AD1187" s="67"/>
      <c r="AE1187" s="67"/>
      <c r="AF1187" s="67"/>
      <c r="AH1187" s="149"/>
      <c r="AO1187" s="67"/>
      <c r="AP1187" s="67"/>
      <c r="AQ1187" s="67"/>
      <c r="AR1187" s="67"/>
      <c r="AS1187" s="67"/>
      <c r="AT1187" s="67"/>
      <c r="AU1187" s="67"/>
      <c r="AV1187" s="67"/>
    </row>
    <row r="1188" spans="28:49">
      <c r="AB1188" s="67"/>
      <c r="AC1188" s="67"/>
      <c r="AD1188" s="67"/>
      <c r="AE1188" s="67"/>
      <c r="AF1188" s="67"/>
      <c r="AH1188" s="149"/>
      <c r="AO1188" s="67"/>
      <c r="AP1188" s="67"/>
      <c r="AQ1188" s="67"/>
      <c r="AR1188" s="67"/>
      <c r="AS1188" s="67"/>
      <c r="AT1188" s="67"/>
      <c r="AU1188" s="67"/>
      <c r="AV1188" s="67"/>
    </row>
    <row r="1189" spans="28:49">
      <c r="AB1189" s="67"/>
      <c r="AC1189" s="67"/>
      <c r="AD1189" s="67"/>
      <c r="AE1189" s="67"/>
      <c r="AF1189" s="67"/>
      <c r="AH1189" s="149"/>
      <c r="AO1189" s="67"/>
      <c r="AP1189" s="67"/>
      <c r="AQ1189" s="67"/>
      <c r="AR1189" s="67"/>
      <c r="AS1189" s="67"/>
      <c r="AT1189" s="67"/>
      <c r="AU1189" s="67"/>
      <c r="AV1189" s="67"/>
    </row>
    <row r="1190" spans="28:49">
      <c r="AB1190" s="67"/>
      <c r="AC1190" s="67"/>
      <c r="AD1190" s="67"/>
      <c r="AE1190" s="67"/>
      <c r="AF1190" s="67"/>
      <c r="AH1190" s="149"/>
      <c r="AO1190" s="67"/>
      <c r="AP1190" s="67"/>
      <c r="AQ1190" s="67"/>
      <c r="AR1190" s="67"/>
      <c r="AS1190" s="67"/>
      <c r="AT1190" s="67"/>
      <c r="AU1190" s="67"/>
      <c r="AV1190" s="67"/>
      <c r="AW1190" s="67"/>
    </row>
    <row r="1191" spans="28:49">
      <c r="AB1191" s="67"/>
      <c r="AC1191" s="67"/>
      <c r="AD1191" s="67"/>
      <c r="AE1191" s="67"/>
      <c r="AF1191" s="67"/>
      <c r="AH1191" s="149"/>
      <c r="AO1191" s="67"/>
      <c r="AP1191" s="67"/>
      <c r="AQ1191" s="67"/>
      <c r="AR1191" s="67"/>
      <c r="AS1191" s="67"/>
      <c r="AT1191" s="67"/>
      <c r="AU1191" s="67"/>
      <c r="AV1191" s="67"/>
    </row>
    <row r="1192" spans="28:49">
      <c r="AB1192" s="67"/>
      <c r="AC1192" s="67"/>
      <c r="AD1192" s="67"/>
      <c r="AE1192" s="67"/>
      <c r="AF1192" s="67"/>
      <c r="AH1192" s="149"/>
      <c r="AO1192" s="67"/>
      <c r="AP1192" s="67"/>
      <c r="AQ1192" s="67"/>
      <c r="AR1192" s="67"/>
      <c r="AS1192" s="67"/>
      <c r="AT1192" s="67"/>
      <c r="AU1192" s="67"/>
      <c r="AV1192" s="67"/>
    </row>
    <row r="1193" spans="28:49">
      <c r="AB1193" s="67"/>
      <c r="AC1193" s="67"/>
      <c r="AD1193" s="67"/>
      <c r="AE1193" s="67"/>
      <c r="AF1193" s="67"/>
      <c r="AH1193" s="149"/>
      <c r="AO1193" s="67"/>
      <c r="AP1193" s="67"/>
      <c r="AQ1193" s="67"/>
      <c r="AR1193" s="67"/>
      <c r="AS1193" s="67"/>
      <c r="AT1193" s="67"/>
      <c r="AU1193" s="67"/>
      <c r="AV1193" s="67"/>
      <c r="AW1193" s="67"/>
    </row>
    <row r="1194" spans="28:49">
      <c r="AB1194" s="67"/>
      <c r="AC1194" s="67"/>
      <c r="AD1194" s="67"/>
      <c r="AE1194" s="67"/>
      <c r="AF1194" s="67"/>
      <c r="AH1194" s="149"/>
      <c r="AO1194" s="67"/>
      <c r="AP1194" s="67"/>
      <c r="AQ1194" s="67"/>
      <c r="AR1194" s="67"/>
      <c r="AS1194" s="67"/>
      <c r="AT1194" s="67"/>
      <c r="AU1194" s="67"/>
      <c r="AV1194" s="67"/>
    </row>
    <row r="1195" spans="28:49">
      <c r="AB1195" s="67"/>
      <c r="AC1195" s="67"/>
      <c r="AD1195" s="67"/>
      <c r="AE1195" s="67"/>
      <c r="AF1195" s="67"/>
      <c r="AH1195" s="149"/>
      <c r="AO1195" s="67"/>
      <c r="AP1195" s="67"/>
      <c r="AQ1195" s="67"/>
      <c r="AR1195" s="67"/>
      <c r="AS1195" s="67"/>
      <c r="AT1195" s="67"/>
      <c r="AU1195" s="67"/>
      <c r="AV1195" s="67"/>
    </row>
    <row r="1196" spans="28:49">
      <c r="AB1196" s="67"/>
      <c r="AC1196" s="67"/>
      <c r="AD1196" s="67"/>
      <c r="AE1196" s="67"/>
      <c r="AF1196" s="67"/>
      <c r="AH1196" s="149"/>
      <c r="AO1196" s="67"/>
      <c r="AP1196" s="67"/>
      <c r="AQ1196" s="67"/>
      <c r="AR1196" s="67"/>
      <c r="AS1196" s="67"/>
      <c r="AT1196" s="67"/>
      <c r="AU1196" s="67"/>
      <c r="AV1196" s="67"/>
    </row>
    <row r="1197" spans="28:49">
      <c r="AB1197" s="67"/>
      <c r="AC1197" s="67"/>
      <c r="AD1197" s="67"/>
      <c r="AE1197" s="67"/>
      <c r="AF1197" s="67"/>
      <c r="AH1197" s="149"/>
      <c r="AO1197" s="67"/>
      <c r="AP1197" s="67"/>
      <c r="AQ1197" s="67"/>
      <c r="AR1197" s="67"/>
      <c r="AS1197" s="67"/>
      <c r="AT1197" s="67"/>
      <c r="AU1197" s="67"/>
      <c r="AV1197" s="67"/>
    </row>
    <row r="1198" spans="28:49">
      <c r="AB1198" s="67"/>
      <c r="AC1198" s="67"/>
      <c r="AD1198" s="67"/>
      <c r="AE1198" s="67"/>
      <c r="AF1198" s="67"/>
      <c r="AH1198" s="149"/>
      <c r="AO1198" s="67"/>
      <c r="AP1198" s="67"/>
      <c r="AQ1198" s="67"/>
      <c r="AR1198" s="67"/>
      <c r="AS1198" s="67"/>
      <c r="AT1198" s="67"/>
      <c r="AU1198" s="67"/>
      <c r="AV1198" s="67"/>
    </row>
    <row r="1199" spans="28:49">
      <c r="AB1199" s="67"/>
      <c r="AC1199" s="67"/>
      <c r="AD1199" s="67"/>
      <c r="AE1199" s="67"/>
      <c r="AF1199" s="67"/>
      <c r="AH1199" s="149"/>
      <c r="AO1199" s="67"/>
      <c r="AP1199" s="67"/>
      <c r="AQ1199" s="67"/>
      <c r="AR1199" s="67"/>
      <c r="AS1199" s="67"/>
      <c r="AT1199" s="67"/>
      <c r="AU1199" s="67"/>
      <c r="AV1199" s="67"/>
    </row>
    <row r="1200" spans="28:49">
      <c r="AB1200" s="67"/>
      <c r="AC1200" s="67"/>
      <c r="AD1200" s="67"/>
      <c r="AE1200" s="67"/>
      <c r="AF1200" s="67"/>
      <c r="AH1200" s="149"/>
      <c r="AO1200" s="67"/>
      <c r="AP1200" s="67"/>
      <c r="AQ1200" s="67"/>
      <c r="AR1200" s="67"/>
      <c r="AS1200" s="67"/>
      <c r="AT1200" s="67"/>
      <c r="AU1200" s="67"/>
      <c r="AV1200" s="67"/>
    </row>
    <row r="1201" spans="28:49">
      <c r="AB1201" s="67"/>
      <c r="AC1201" s="67"/>
      <c r="AD1201" s="67"/>
      <c r="AE1201" s="67"/>
      <c r="AF1201" s="67"/>
      <c r="AH1201" s="149"/>
      <c r="AO1201" s="67"/>
      <c r="AP1201" s="67"/>
      <c r="AQ1201" s="67"/>
      <c r="AR1201" s="67"/>
      <c r="AS1201" s="67"/>
      <c r="AT1201" s="67"/>
      <c r="AU1201" s="67"/>
      <c r="AV1201" s="67"/>
    </row>
    <row r="1202" spans="28:49">
      <c r="AB1202" s="67"/>
      <c r="AC1202" s="67"/>
      <c r="AD1202" s="67"/>
      <c r="AE1202" s="67"/>
      <c r="AF1202" s="67"/>
      <c r="AH1202" s="149"/>
      <c r="AO1202" s="67"/>
      <c r="AP1202" s="67"/>
      <c r="AQ1202" s="67"/>
      <c r="AR1202" s="67"/>
      <c r="AS1202" s="67"/>
      <c r="AT1202" s="67"/>
      <c r="AU1202" s="67"/>
      <c r="AV1202" s="67"/>
    </row>
    <row r="1203" spans="28:49">
      <c r="AB1203" s="67"/>
      <c r="AC1203" s="67"/>
      <c r="AD1203" s="67"/>
      <c r="AE1203" s="67"/>
      <c r="AF1203" s="67"/>
      <c r="AH1203" s="149"/>
      <c r="AO1203" s="67"/>
      <c r="AP1203" s="67"/>
      <c r="AQ1203" s="67"/>
      <c r="AR1203" s="67"/>
      <c r="AS1203" s="67"/>
      <c r="AT1203" s="67"/>
      <c r="AU1203" s="67"/>
      <c r="AV1203" s="67"/>
    </row>
    <row r="1204" spans="28:49">
      <c r="AB1204" s="67"/>
      <c r="AC1204" s="67"/>
      <c r="AD1204" s="67"/>
      <c r="AE1204" s="67"/>
      <c r="AF1204" s="67"/>
      <c r="AH1204" s="149"/>
      <c r="AO1204" s="67"/>
      <c r="AP1204" s="67"/>
      <c r="AQ1204" s="67"/>
      <c r="AR1204" s="67"/>
      <c r="AS1204" s="67"/>
      <c r="AT1204" s="67"/>
      <c r="AU1204" s="67"/>
      <c r="AV1204" s="67"/>
    </row>
    <row r="1205" spans="28:49">
      <c r="AB1205" s="67"/>
      <c r="AC1205" s="67"/>
      <c r="AD1205" s="67"/>
      <c r="AE1205" s="67"/>
      <c r="AF1205" s="67"/>
      <c r="AH1205" s="149"/>
      <c r="AO1205" s="67"/>
      <c r="AP1205" s="67"/>
      <c r="AQ1205" s="67"/>
      <c r="AR1205" s="67"/>
      <c r="AS1205" s="67"/>
      <c r="AT1205" s="67"/>
      <c r="AU1205" s="67"/>
      <c r="AV1205" s="67"/>
      <c r="AW1205" s="67"/>
    </row>
    <row r="1206" spans="28:49">
      <c r="AB1206" s="67"/>
      <c r="AC1206" s="67"/>
      <c r="AD1206" s="67"/>
      <c r="AE1206" s="67"/>
      <c r="AF1206" s="67"/>
      <c r="AH1206" s="149"/>
      <c r="AO1206" s="67"/>
      <c r="AP1206" s="67"/>
      <c r="AQ1206" s="67"/>
      <c r="AR1206" s="67"/>
      <c r="AS1206" s="67"/>
      <c r="AT1206" s="67"/>
      <c r="AU1206" s="67"/>
      <c r="AV1206" s="67"/>
    </row>
    <row r="1207" spans="28:49">
      <c r="AB1207" s="67"/>
      <c r="AC1207" s="67"/>
      <c r="AD1207" s="67"/>
      <c r="AE1207" s="67"/>
      <c r="AF1207" s="67"/>
      <c r="AH1207" s="149"/>
      <c r="AO1207" s="67"/>
      <c r="AP1207" s="67"/>
      <c r="AQ1207" s="67"/>
      <c r="AR1207" s="67"/>
      <c r="AS1207" s="67"/>
      <c r="AT1207" s="67"/>
      <c r="AU1207" s="67"/>
      <c r="AV1207" s="67"/>
    </row>
    <row r="1208" spans="28:49">
      <c r="AB1208" s="67"/>
      <c r="AC1208" s="67"/>
      <c r="AD1208" s="67"/>
      <c r="AE1208" s="67"/>
      <c r="AF1208" s="67"/>
      <c r="AH1208" s="149"/>
      <c r="AO1208" s="67"/>
      <c r="AP1208" s="67"/>
      <c r="AQ1208" s="67"/>
      <c r="AR1208" s="67"/>
      <c r="AS1208" s="67"/>
      <c r="AT1208" s="67"/>
      <c r="AU1208" s="67"/>
      <c r="AV1208" s="67"/>
    </row>
    <row r="1209" spans="28:49">
      <c r="AB1209" s="67"/>
      <c r="AC1209" s="67"/>
      <c r="AD1209" s="67"/>
      <c r="AE1209" s="67"/>
      <c r="AF1209" s="67"/>
      <c r="AH1209" s="149"/>
      <c r="AO1209" s="67"/>
      <c r="AP1209" s="67"/>
      <c r="AQ1209" s="67"/>
      <c r="AR1209" s="67"/>
      <c r="AS1209" s="67"/>
      <c r="AT1209" s="67"/>
      <c r="AU1209" s="67"/>
      <c r="AV1209" s="67"/>
    </row>
    <row r="1210" spans="28:49">
      <c r="AB1210" s="67"/>
      <c r="AC1210" s="67"/>
      <c r="AD1210" s="67"/>
      <c r="AE1210" s="67"/>
      <c r="AF1210" s="67"/>
      <c r="AH1210" s="149"/>
      <c r="AO1210" s="67"/>
      <c r="AP1210" s="67"/>
      <c r="AQ1210" s="67"/>
      <c r="AR1210" s="67"/>
      <c r="AS1210" s="67"/>
      <c r="AT1210" s="67"/>
      <c r="AU1210" s="67"/>
      <c r="AV1210" s="67"/>
    </row>
    <row r="1211" spans="28:49">
      <c r="AB1211" s="67"/>
      <c r="AC1211" s="67"/>
      <c r="AD1211" s="67"/>
      <c r="AE1211" s="67"/>
      <c r="AF1211" s="67"/>
      <c r="AH1211" s="149"/>
      <c r="AO1211" s="67"/>
      <c r="AP1211" s="67"/>
      <c r="AQ1211" s="67"/>
      <c r="AR1211" s="67"/>
      <c r="AS1211" s="67"/>
      <c r="AT1211" s="67"/>
      <c r="AU1211" s="67"/>
      <c r="AV1211" s="67"/>
    </row>
    <row r="1212" spans="28:49">
      <c r="AB1212" s="67"/>
      <c r="AC1212" s="67"/>
      <c r="AD1212" s="67"/>
      <c r="AE1212" s="67"/>
      <c r="AF1212" s="67"/>
      <c r="AH1212" s="149"/>
      <c r="AO1212" s="67"/>
      <c r="AP1212" s="67"/>
      <c r="AQ1212" s="67"/>
      <c r="AR1212" s="67"/>
      <c r="AS1212" s="67"/>
      <c r="AT1212" s="67"/>
      <c r="AU1212" s="67"/>
      <c r="AV1212" s="67"/>
    </row>
    <row r="1213" spans="28:49">
      <c r="AB1213" s="67"/>
      <c r="AC1213" s="67"/>
      <c r="AD1213" s="67"/>
      <c r="AE1213" s="67"/>
      <c r="AF1213" s="67"/>
      <c r="AH1213" s="149"/>
      <c r="AO1213" s="67"/>
      <c r="AP1213" s="67"/>
      <c r="AQ1213" s="67"/>
      <c r="AR1213" s="67"/>
      <c r="AS1213" s="67"/>
      <c r="AT1213" s="67"/>
      <c r="AU1213" s="67"/>
      <c r="AV1213" s="67"/>
    </row>
    <row r="1214" spans="28:49">
      <c r="AB1214" s="67"/>
      <c r="AC1214" s="67"/>
      <c r="AD1214" s="67"/>
      <c r="AE1214" s="67"/>
      <c r="AF1214" s="67"/>
      <c r="AH1214" s="149"/>
      <c r="AO1214" s="67"/>
      <c r="AP1214" s="67"/>
      <c r="AQ1214" s="67"/>
      <c r="AR1214" s="67"/>
      <c r="AS1214" s="67"/>
      <c r="AT1214" s="67"/>
      <c r="AU1214" s="67"/>
      <c r="AV1214" s="67"/>
    </row>
    <row r="1215" spans="28:49">
      <c r="AB1215" s="67"/>
      <c r="AC1215" s="67"/>
      <c r="AD1215" s="67"/>
      <c r="AE1215" s="67"/>
      <c r="AF1215" s="67"/>
      <c r="AH1215" s="149"/>
      <c r="AO1215" s="67"/>
      <c r="AP1215" s="67"/>
      <c r="AQ1215" s="67"/>
      <c r="AR1215" s="67"/>
      <c r="AS1215" s="67"/>
      <c r="AT1215" s="67"/>
      <c r="AU1215" s="67"/>
      <c r="AV1215" s="67"/>
    </row>
    <row r="1216" spans="28:49">
      <c r="AB1216" s="67"/>
      <c r="AC1216" s="67"/>
      <c r="AD1216" s="67"/>
      <c r="AE1216" s="67"/>
      <c r="AF1216" s="67"/>
      <c r="AH1216" s="149"/>
      <c r="AO1216" s="67"/>
      <c r="AP1216" s="67"/>
      <c r="AQ1216" s="67"/>
      <c r="AR1216" s="67"/>
      <c r="AS1216" s="67"/>
      <c r="AT1216" s="67"/>
      <c r="AU1216" s="67"/>
      <c r="AV1216" s="67"/>
    </row>
    <row r="1217" spans="28:65">
      <c r="AB1217" s="67"/>
      <c r="AC1217" s="67"/>
      <c r="AD1217" s="67"/>
      <c r="AE1217" s="67"/>
      <c r="AF1217" s="67"/>
      <c r="AH1217" s="149"/>
      <c r="AO1217" s="67"/>
      <c r="AP1217" s="67"/>
      <c r="AQ1217" s="67"/>
      <c r="AR1217" s="67"/>
      <c r="AS1217" s="67"/>
      <c r="AT1217" s="67"/>
      <c r="AU1217" s="67"/>
      <c r="AV1217" s="67"/>
    </row>
    <row r="1218" spans="28:65">
      <c r="AB1218" s="67"/>
      <c r="AC1218" s="67"/>
      <c r="AD1218" s="67"/>
      <c r="AE1218" s="67"/>
      <c r="AF1218" s="67"/>
      <c r="AH1218" s="149"/>
      <c r="AO1218" s="67"/>
      <c r="AP1218" s="67"/>
      <c r="AQ1218" s="67"/>
      <c r="AR1218" s="67"/>
      <c r="AS1218" s="67"/>
      <c r="AT1218" s="67"/>
      <c r="AU1218" s="67"/>
      <c r="AV1218" s="67"/>
    </row>
    <row r="1219" spans="28:65">
      <c r="AB1219" s="67"/>
      <c r="AC1219" s="67"/>
      <c r="AD1219" s="67"/>
      <c r="AE1219" s="67"/>
      <c r="AF1219" s="67"/>
      <c r="AH1219" s="149"/>
      <c r="AO1219" s="67"/>
      <c r="AP1219" s="67"/>
      <c r="AQ1219" s="67"/>
      <c r="AR1219" s="67"/>
      <c r="AS1219" s="67"/>
      <c r="AT1219" s="67"/>
      <c r="AU1219" s="67"/>
      <c r="AV1219" s="67"/>
    </row>
    <row r="1220" spans="28:65">
      <c r="AB1220" s="67"/>
      <c r="AC1220" s="67"/>
      <c r="AD1220" s="67"/>
      <c r="AE1220" s="67"/>
      <c r="AF1220" s="67"/>
      <c r="AH1220" s="149"/>
      <c r="AO1220" s="67"/>
      <c r="AP1220" s="67"/>
      <c r="AQ1220" s="67"/>
      <c r="AR1220" s="67"/>
      <c r="AS1220" s="67"/>
      <c r="AT1220" s="67"/>
      <c r="AU1220" s="67"/>
      <c r="AV1220" s="67"/>
    </row>
    <row r="1221" spans="28:65">
      <c r="AB1221" s="67"/>
      <c r="AC1221" s="67"/>
      <c r="AD1221" s="67"/>
      <c r="AE1221" s="67"/>
      <c r="AF1221" s="67"/>
      <c r="AH1221" s="149"/>
      <c r="AO1221" s="67"/>
      <c r="AP1221" s="67"/>
      <c r="AQ1221" s="67"/>
      <c r="AR1221" s="67"/>
      <c r="AS1221" s="67"/>
      <c r="AT1221" s="67"/>
      <c r="AU1221" s="67"/>
      <c r="AV1221" s="67"/>
    </row>
    <row r="1222" spans="28:65">
      <c r="AB1222" s="67"/>
      <c r="AC1222" s="67"/>
      <c r="AD1222" s="67"/>
      <c r="AE1222" s="67"/>
      <c r="AF1222" s="67"/>
      <c r="AH1222" s="149"/>
      <c r="AO1222" s="67"/>
      <c r="AP1222" s="67"/>
      <c r="AQ1222" s="67"/>
      <c r="AR1222" s="67"/>
      <c r="AS1222" s="67"/>
      <c r="AT1222" s="67"/>
      <c r="AU1222" s="67"/>
      <c r="AV1222" s="67"/>
    </row>
    <row r="1223" spans="28:65">
      <c r="AB1223" s="67"/>
      <c r="AC1223" s="67"/>
      <c r="AD1223" s="67"/>
      <c r="AE1223" s="67"/>
      <c r="AF1223" s="67"/>
      <c r="AH1223" s="149"/>
      <c r="AO1223" s="67"/>
      <c r="AP1223" s="67"/>
      <c r="AQ1223" s="67"/>
      <c r="AR1223" s="67"/>
      <c r="AS1223" s="67"/>
      <c r="AT1223" s="67"/>
      <c r="AU1223" s="67"/>
      <c r="AV1223" s="67"/>
    </row>
    <row r="1224" spans="28:65">
      <c r="AB1224" s="67"/>
      <c r="AC1224" s="67"/>
      <c r="AD1224" s="67"/>
      <c r="AE1224" s="67"/>
      <c r="AF1224" s="67"/>
      <c r="AH1224" s="149"/>
      <c r="AO1224" s="67"/>
      <c r="AP1224" s="67"/>
      <c r="AQ1224" s="67"/>
      <c r="AR1224" s="67"/>
      <c r="AS1224" s="67"/>
      <c r="AT1224" s="67"/>
      <c r="AU1224" s="67"/>
      <c r="AV1224" s="67"/>
    </row>
    <row r="1225" spans="28:65">
      <c r="AB1225" s="67"/>
      <c r="AC1225" s="67"/>
      <c r="AD1225" s="67"/>
      <c r="AE1225" s="67"/>
      <c r="AF1225" s="67"/>
      <c r="AH1225" s="149"/>
      <c r="AO1225" s="67"/>
      <c r="AP1225" s="67"/>
      <c r="AQ1225" s="67"/>
      <c r="AR1225" s="67"/>
      <c r="AS1225" s="67"/>
      <c r="AT1225" s="67"/>
      <c r="AU1225" s="67"/>
      <c r="AV1225" s="67"/>
    </row>
    <row r="1226" spans="28:65">
      <c r="AB1226" s="67"/>
      <c r="AC1226" s="67"/>
      <c r="AD1226" s="67"/>
      <c r="AE1226" s="67"/>
      <c r="AF1226" s="67"/>
      <c r="AH1226" s="149"/>
      <c r="AO1226" s="67"/>
      <c r="AP1226" s="67"/>
      <c r="AQ1226" s="67"/>
      <c r="AR1226" s="67"/>
      <c r="AS1226" s="67"/>
      <c r="AT1226" s="67"/>
      <c r="AU1226" s="67"/>
      <c r="AV1226" s="67"/>
    </row>
    <row r="1227" spans="28:65">
      <c r="AB1227" s="67"/>
      <c r="AC1227" s="67"/>
      <c r="AD1227" s="67"/>
      <c r="AE1227" s="67"/>
      <c r="AF1227" s="67"/>
      <c r="AH1227" s="149"/>
      <c r="AO1227" s="67"/>
      <c r="AP1227" s="67"/>
      <c r="AQ1227" s="67"/>
      <c r="AR1227" s="67"/>
      <c r="AS1227" s="67"/>
      <c r="AT1227" s="67"/>
      <c r="AU1227" s="67"/>
      <c r="AV1227" s="67"/>
    </row>
    <row r="1228" spans="28:65">
      <c r="AB1228" s="67"/>
      <c r="AC1228" s="67"/>
      <c r="AD1228" s="67"/>
      <c r="AE1228" s="67"/>
      <c r="AF1228" s="67"/>
      <c r="AH1228" s="149"/>
      <c r="AO1228" s="67"/>
      <c r="AP1228" s="67"/>
      <c r="AQ1228" s="67"/>
      <c r="AR1228" s="67"/>
      <c r="AS1228" s="67"/>
      <c r="AT1228" s="67"/>
      <c r="AU1228" s="67"/>
      <c r="AV1228" s="67"/>
    </row>
    <row r="1229" spans="28:65">
      <c r="AB1229" s="67"/>
      <c r="AC1229" s="67"/>
      <c r="AD1229" s="67"/>
      <c r="AE1229" s="67"/>
      <c r="AF1229" s="67"/>
      <c r="AH1229" s="149"/>
      <c r="AO1229" s="67"/>
      <c r="AP1229" s="67"/>
      <c r="AQ1229" s="67"/>
      <c r="AR1229" s="67"/>
      <c r="AS1229" s="67"/>
      <c r="AT1229" s="67"/>
      <c r="AU1229" s="67"/>
      <c r="AV1229" s="67"/>
    </row>
    <row r="1230" spans="28:65">
      <c r="AB1230" s="67"/>
      <c r="AC1230" s="67"/>
      <c r="AD1230" s="67"/>
      <c r="AE1230" s="67"/>
      <c r="AF1230" s="67"/>
      <c r="AH1230" s="149"/>
      <c r="AO1230" s="67"/>
      <c r="AP1230" s="67"/>
      <c r="AQ1230" s="67"/>
      <c r="AR1230" s="67"/>
      <c r="AS1230" s="67"/>
      <c r="AT1230" s="67"/>
      <c r="AU1230" s="67"/>
      <c r="AV1230" s="67"/>
    </row>
    <row r="1231" spans="28:65">
      <c r="AB1231" s="67"/>
      <c r="AC1231" s="67"/>
      <c r="AD1231" s="67"/>
      <c r="AE1231" s="67"/>
      <c r="AF1231" s="67"/>
      <c r="AH1231" s="149"/>
      <c r="AO1231" s="67"/>
      <c r="AP1231" s="67"/>
      <c r="AQ1231" s="67"/>
      <c r="AR1231" s="67"/>
      <c r="AS1231" s="67"/>
      <c r="AT1231" s="67"/>
      <c r="AU1231" s="67"/>
      <c r="AV1231" s="67"/>
    </row>
    <row r="1232" spans="28:65">
      <c r="AB1232" s="67"/>
      <c r="AC1232" s="67"/>
      <c r="AD1232" s="67"/>
      <c r="AE1232" s="67"/>
      <c r="AF1232" s="67"/>
      <c r="AH1232" s="149"/>
      <c r="AO1232" s="67"/>
      <c r="AP1232" s="67"/>
      <c r="AQ1232" s="67"/>
      <c r="AR1232" s="67"/>
      <c r="AS1232" s="67"/>
      <c r="AT1232" s="67"/>
      <c r="AU1232" s="67"/>
      <c r="AV1232" s="67"/>
      <c r="AW1232" s="67"/>
      <c r="AX1232" s="67"/>
      <c r="AY1232" s="67"/>
      <c r="AZ1232" s="67"/>
      <c r="BA1232" s="67"/>
      <c r="BB1232" s="67"/>
      <c r="BC1232" s="67"/>
      <c r="BD1232" s="67"/>
      <c r="BE1232" s="67"/>
      <c r="BF1232" s="67"/>
      <c r="BG1232" s="67"/>
      <c r="BH1232" s="67"/>
      <c r="BI1232" s="67"/>
      <c r="BJ1232" s="67"/>
      <c r="BK1232" s="67"/>
      <c r="BL1232" s="67"/>
      <c r="BM1232" s="67"/>
    </row>
    <row r="1233" spans="28:48">
      <c r="AB1233" s="67"/>
      <c r="AC1233" s="67"/>
      <c r="AD1233" s="67"/>
      <c r="AE1233" s="67"/>
      <c r="AF1233" s="67"/>
      <c r="AH1233" s="149"/>
      <c r="AO1233" s="67"/>
      <c r="AP1233" s="67"/>
      <c r="AQ1233" s="67"/>
      <c r="AR1233" s="67"/>
      <c r="AS1233" s="67"/>
      <c r="AT1233" s="67"/>
      <c r="AU1233" s="67"/>
      <c r="AV1233" s="67"/>
    </row>
    <row r="1234" spans="28:48">
      <c r="AB1234" s="67"/>
      <c r="AC1234" s="67"/>
      <c r="AD1234" s="67"/>
      <c r="AE1234" s="67"/>
      <c r="AF1234" s="67"/>
      <c r="AH1234" s="149"/>
      <c r="AO1234" s="67"/>
      <c r="AP1234" s="67"/>
      <c r="AQ1234" s="67"/>
      <c r="AR1234" s="67"/>
      <c r="AS1234" s="67"/>
      <c r="AT1234" s="67"/>
      <c r="AU1234" s="67"/>
      <c r="AV1234" s="67"/>
    </row>
    <row r="1235" spans="28:48">
      <c r="AB1235" s="67"/>
      <c r="AC1235" s="67"/>
      <c r="AD1235" s="67"/>
      <c r="AE1235" s="67"/>
      <c r="AF1235" s="67"/>
      <c r="AH1235" s="149"/>
      <c r="AO1235" s="67"/>
      <c r="AP1235" s="67"/>
      <c r="AQ1235" s="67"/>
      <c r="AR1235" s="67"/>
      <c r="AS1235" s="67"/>
      <c r="AT1235" s="67"/>
      <c r="AU1235" s="67"/>
      <c r="AV1235" s="67"/>
    </row>
    <row r="1236" spans="28:48">
      <c r="AB1236" s="67"/>
      <c r="AC1236" s="67"/>
      <c r="AD1236" s="67"/>
      <c r="AE1236" s="67"/>
      <c r="AF1236" s="67"/>
      <c r="AH1236" s="149"/>
      <c r="AO1236" s="67"/>
      <c r="AP1236" s="67"/>
      <c r="AQ1236" s="67"/>
      <c r="AR1236" s="67"/>
      <c r="AS1236" s="67"/>
      <c r="AT1236" s="67"/>
      <c r="AU1236" s="67"/>
      <c r="AV1236" s="67"/>
    </row>
    <row r="1237" spans="28:48">
      <c r="AB1237" s="67"/>
      <c r="AC1237" s="67"/>
      <c r="AD1237" s="67"/>
      <c r="AE1237" s="67"/>
      <c r="AF1237" s="67"/>
      <c r="AH1237" s="149"/>
      <c r="AO1237" s="67"/>
      <c r="AP1237" s="67"/>
      <c r="AQ1237" s="67"/>
      <c r="AR1237" s="67"/>
      <c r="AS1237" s="67"/>
      <c r="AT1237" s="67"/>
      <c r="AU1237" s="67"/>
      <c r="AV1237" s="67"/>
    </row>
    <row r="1238" spans="28:48">
      <c r="AB1238" s="67"/>
      <c r="AC1238" s="67"/>
      <c r="AD1238" s="67"/>
      <c r="AE1238" s="67"/>
      <c r="AF1238" s="67"/>
      <c r="AH1238" s="149"/>
      <c r="AO1238" s="67"/>
      <c r="AP1238" s="67"/>
      <c r="AQ1238" s="67"/>
      <c r="AR1238" s="67"/>
      <c r="AS1238" s="67"/>
      <c r="AT1238" s="67"/>
      <c r="AU1238" s="67"/>
      <c r="AV1238" s="67"/>
    </row>
    <row r="1239" spans="28:48">
      <c r="AB1239" s="67"/>
      <c r="AC1239" s="67"/>
      <c r="AD1239" s="67"/>
      <c r="AE1239" s="67"/>
      <c r="AF1239" s="67"/>
      <c r="AH1239" s="149"/>
      <c r="AO1239" s="67"/>
      <c r="AP1239" s="67"/>
      <c r="AQ1239" s="67"/>
      <c r="AR1239" s="67"/>
      <c r="AS1239" s="67"/>
      <c r="AT1239" s="67"/>
      <c r="AU1239" s="67"/>
      <c r="AV1239" s="67"/>
    </row>
    <row r="1240" spans="28:48">
      <c r="AB1240" s="67"/>
      <c r="AC1240" s="67"/>
      <c r="AD1240" s="67"/>
      <c r="AE1240" s="67"/>
      <c r="AF1240" s="67"/>
      <c r="AH1240" s="149"/>
      <c r="AO1240" s="67"/>
      <c r="AP1240" s="67"/>
      <c r="AQ1240" s="67"/>
      <c r="AR1240" s="67"/>
      <c r="AS1240" s="67"/>
      <c r="AT1240" s="67"/>
      <c r="AU1240" s="67"/>
      <c r="AV1240" s="67"/>
    </row>
    <row r="1241" spans="28:48">
      <c r="AB1241" s="67"/>
      <c r="AC1241" s="67"/>
      <c r="AD1241" s="67"/>
      <c r="AE1241" s="67"/>
      <c r="AF1241" s="67"/>
      <c r="AH1241" s="149"/>
      <c r="AO1241" s="67"/>
      <c r="AP1241" s="67"/>
      <c r="AQ1241" s="67"/>
      <c r="AR1241" s="67"/>
      <c r="AS1241" s="67"/>
      <c r="AT1241" s="67"/>
      <c r="AU1241" s="67"/>
      <c r="AV1241" s="67"/>
    </row>
    <row r="1242" spans="28:48">
      <c r="AB1242" s="67"/>
      <c r="AC1242" s="67"/>
      <c r="AD1242" s="67"/>
      <c r="AE1242" s="67"/>
      <c r="AF1242" s="67"/>
      <c r="AH1242" s="149"/>
      <c r="AO1242" s="67"/>
      <c r="AP1242" s="67"/>
      <c r="AQ1242" s="67"/>
      <c r="AR1242" s="67"/>
      <c r="AS1242" s="67"/>
      <c r="AT1242" s="67"/>
      <c r="AU1242" s="67"/>
      <c r="AV1242" s="67"/>
    </row>
    <row r="1243" spans="28:48">
      <c r="AB1243" s="67"/>
      <c r="AC1243" s="67"/>
      <c r="AD1243" s="67"/>
      <c r="AE1243" s="67"/>
      <c r="AF1243" s="67"/>
      <c r="AH1243" s="149"/>
      <c r="AO1243" s="67"/>
      <c r="AP1243" s="67"/>
      <c r="AQ1243" s="67"/>
      <c r="AR1243" s="67"/>
      <c r="AS1243" s="67"/>
      <c r="AT1243" s="67"/>
      <c r="AU1243" s="67"/>
      <c r="AV1243" s="67"/>
    </row>
    <row r="1244" spans="28:48">
      <c r="AB1244" s="67"/>
      <c r="AC1244" s="67"/>
      <c r="AD1244" s="67"/>
      <c r="AE1244" s="67"/>
      <c r="AF1244" s="67"/>
      <c r="AH1244" s="149"/>
      <c r="AO1244" s="67"/>
      <c r="AP1244" s="67"/>
      <c r="AQ1244" s="67"/>
      <c r="AR1244" s="67"/>
      <c r="AS1244" s="67"/>
      <c r="AT1244" s="67"/>
      <c r="AU1244" s="67"/>
      <c r="AV1244" s="67"/>
    </row>
    <row r="1245" spans="28:48">
      <c r="AB1245" s="67"/>
      <c r="AC1245" s="67"/>
      <c r="AD1245" s="67"/>
      <c r="AE1245" s="67"/>
      <c r="AF1245" s="67"/>
      <c r="AH1245" s="149"/>
      <c r="AO1245" s="67"/>
      <c r="AP1245" s="67"/>
      <c r="AQ1245" s="67"/>
      <c r="AR1245" s="67"/>
      <c r="AS1245" s="67"/>
      <c r="AT1245" s="67"/>
      <c r="AU1245" s="67"/>
      <c r="AV1245" s="67"/>
    </row>
    <row r="1246" spans="28:48">
      <c r="AB1246" s="67"/>
      <c r="AC1246" s="67"/>
      <c r="AD1246" s="67"/>
      <c r="AE1246" s="67"/>
      <c r="AF1246" s="67"/>
      <c r="AH1246" s="149"/>
      <c r="AO1246" s="67"/>
      <c r="AP1246" s="67"/>
      <c r="AQ1246" s="67"/>
      <c r="AR1246" s="67"/>
      <c r="AS1246" s="67"/>
      <c r="AT1246" s="67"/>
      <c r="AU1246" s="67"/>
      <c r="AV1246" s="67"/>
    </row>
    <row r="1247" spans="28:48">
      <c r="AB1247" s="67"/>
      <c r="AC1247" s="67"/>
      <c r="AD1247" s="67"/>
      <c r="AE1247" s="67"/>
      <c r="AF1247" s="67"/>
      <c r="AH1247" s="149"/>
      <c r="AO1247" s="67"/>
      <c r="AP1247" s="67"/>
      <c r="AQ1247" s="67"/>
      <c r="AR1247" s="67"/>
      <c r="AS1247" s="67"/>
      <c r="AT1247" s="67"/>
      <c r="AU1247" s="67"/>
      <c r="AV1247" s="67"/>
    </row>
    <row r="1248" spans="28:48">
      <c r="AB1248" s="67"/>
      <c r="AC1248" s="67"/>
      <c r="AD1248" s="67"/>
      <c r="AE1248" s="67"/>
      <c r="AF1248" s="67"/>
      <c r="AH1248" s="149"/>
      <c r="AO1248" s="67"/>
      <c r="AP1248" s="67"/>
      <c r="AQ1248" s="67"/>
      <c r="AR1248" s="67"/>
      <c r="AS1248" s="67"/>
      <c r="AT1248" s="67"/>
      <c r="AU1248" s="67"/>
      <c r="AV1248" s="67"/>
    </row>
    <row r="1249" spans="28:65">
      <c r="AB1249" s="67"/>
      <c r="AC1249" s="67"/>
      <c r="AD1249" s="67"/>
      <c r="AE1249" s="67"/>
      <c r="AF1249" s="67"/>
      <c r="AH1249" s="149"/>
      <c r="AO1249" s="67"/>
      <c r="AP1249" s="67"/>
      <c r="AQ1249" s="67"/>
      <c r="AR1249" s="67"/>
      <c r="AS1249" s="67"/>
      <c r="AT1249" s="67"/>
      <c r="AU1249" s="67"/>
      <c r="AV1249" s="67"/>
      <c r="AW1249" s="67"/>
      <c r="AX1249" s="67"/>
      <c r="AY1249" s="67"/>
      <c r="AZ1249" s="67"/>
      <c r="BA1249" s="67"/>
      <c r="BB1249" s="67"/>
      <c r="BC1249" s="67"/>
      <c r="BD1249" s="67"/>
      <c r="BE1249" s="67"/>
      <c r="BF1249" s="67"/>
      <c r="BG1249" s="67"/>
      <c r="BH1249" s="67"/>
      <c r="BI1249" s="67"/>
      <c r="BJ1249" s="67"/>
      <c r="BK1249" s="67"/>
      <c r="BL1249" s="67"/>
      <c r="BM1249" s="67"/>
    </row>
    <row r="1250" spans="28:65">
      <c r="AB1250" s="67"/>
      <c r="AC1250" s="67"/>
      <c r="AD1250" s="67"/>
      <c r="AE1250" s="67"/>
      <c r="AF1250" s="67"/>
      <c r="AH1250" s="149"/>
      <c r="AO1250" s="67"/>
      <c r="AP1250" s="67"/>
      <c r="AQ1250" s="67"/>
      <c r="AR1250" s="67"/>
      <c r="AS1250" s="67"/>
      <c r="AT1250" s="67"/>
      <c r="AU1250" s="67"/>
      <c r="AV1250" s="67"/>
    </row>
    <row r="1251" spans="28:65">
      <c r="AB1251" s="67"/>
      <c r="AC1251" s="67"/>
      <c r="AD1251" s="67"/>
      <c r="AE1251" s="67"/>
      <c r="AF1251" s="67"/>
      <c r="AH1251" s="149"/>
      <c r="AO1251" s="67"/>
      <c r="AP1251" s="67"/>
      <c r="AQ1251" s="67"/>
      <c r="AR1251" s="67"/>
      <c r="AS1251" s="67"/>
      <c r="AT1251" s="67"/>
      <c r="AU1251" s="67"/>
      <c r="AV1251" s="67"/>
    </row>
    <row r="1252" spans="28:65">
      <c r="AB1252" s="67"/>
      <c r="AC1252" s="67"/>
      <c r="AD1252" s="67"/>
      <c r="AE1252" s="67"/>
      <c r="AF1252" s="67"/>
      <c r="AH1252" s="149"/>
      <c r="AO1252" s="67"/>
      <c r="AP1252" s="67"/>
      <c r="AQ1252" s="67"/>
      <c r="AR1252" s="67"/>
      <c r="AS1252" s="67"/>
      <c r="AT1252" s="67"/>
      <c r="AU1252" s="67"/>
      <c r="AV1252" s="67"/>
    </row>
    <row r="1253" spans="28:65">
      <c r="AB1253" s="67"/>
      <c r="AC1253" s="67"/>
      <c r="AD1253" s="67"/>
      <c r="AE1253" s="67"/>
      <c r="AF1253" s="67"/>
      <c r="AH1253" s="149"/>
      <c r="AO1253" s="67"/>
      <c r="AP1253" s="67"/>
      <c r="AQ1253" s="67"/>
      <c r="AR1253" s="67"/>
      <c r="AS1253" s="67"/>
      <c r="AT1253" s="67"/>
      <c r="AU1253" s="67"/>
      <c r="AV1253" s="67"/>
    </row>
    <row r="1254" spans="28:65">
      <c r="AB1254" s="67"/>
      <c r="AC1254" s="67"/>
      <c r="AD1254" s="67"/>
      <c r="AE1254" s="67"/>
      <c r="AF1254" s="67"/>
      <c r="AH1254" s="149"/>
      <c r="AO1254" s="67"/>
      <c r="AP1254" s="67"/>
      <c r="AQ1254" s="67"/>
      <c r="AR1254" s="67"/>
      <c r="AS1254" s="67"/>
      <c r="AT1254" s="67"/>
      <c r="AU1254" s="67"/>
      <c r="AV1254" s="67"/>
    </row>
    <row r="1255" spans="28:65">
      <c r="AB1255" s="67"/>
      <c r="AC1255" s="67"/>
      <c r="AD1255" s="67"/>
      <c r="AE1255" s="67"/>
      <c r="AF1255" s="67"/>
      <c r="AH1255" s="149"/>
      <c r="AO1255" s="67"/>
      <c r="AP1255" s="67"/>
      <c r="AQ1255" s="67"/>
      <c r="AR1255" s="67"/>
      <c r="AS1255" s="67"/>
      <c r="AT1255" s="67"/>
      <c r="AU1255" s="67"/>
      <c r="AV1255" s="67"/>
    </row>
    <row r="1256" spans="28:65">
      <c r="AB1256" s="67"/>
      <c r="AC1256" s="67"/>
      <c r="AD1256" s="67"/>
      <c r="AE1256" s="67"/>
      <c r="AF1256" s="67"/>
      <c r="AH1256" s="149"/>
      <c r="AO1256" s="67"/>
      <c r="AP1256" s="67"/>
      <c r="AQ1256" s="67"/>
      <c r="AR1256" s="67"/>
      <c r="AS1256" s="67"/>
      <c r="AT1256" s="67"/>
      <c r="AU1256" s="67"/>
      <c r="AV1256" s="67"/>
    </row>
    <row r="1257" spans="28:65">
      <c r="AB1257" s="67"/>
      <c r="AC1257" s="67"/>
      <c r="AD1257" s="67"/>
      <c r="AE1257" s="67"/>
      <c r="AF1257" s="67"/>
      <c r="AH1257" s="149"/>
      <c r="AO1257" s="67"/>
      <c r="AP1257" s="67"/>
      <c r="AQ1257" s="67"/>
      <c r="AR1257" s="67"/>
      <c r="AS1257" s="67"/>
      <c r="AT1257" s="67"/>
      <c r="AU1257" s="67"/>
      <c r="AV1257" s="67"/>
    </row>
    <row r="1258" spans="28:65">
      <c r="AB1258" s="67"/>
      <c r="AC1258" s="67"/>
      <c r="AD1258" s="67"/>
      <c r="AE1258" s="67"/>
      <c r="AF1258" s="67"/>
      <c r="AH1258" s="149"/>
      <c r="AO1258" s="67"/>
      <c r="AP1258" s="67"/>
      <c r="AQ1258" s="67"/>
      <c r="AR1258" s="67"/>
      <c r="AS1258" s="67"/>
      <c r="AT1258" s="67"/>
      <c r="AU1258" s="67"/>
      <c r="AV1258" s="67"/>
      <c r="AW1258" s="67"/>
      <c r="AX1258" s="67"/>
      <c r="AY1258" s="67"/>
      <c r="AZ1258" s="67"/>
      <c r="BA1258" s="67"/>
      <c r="BB1258" s="67"/>
      <c r="BC1258" s="67"/>
      <c r="BD1258" s="67"/>
      <c r="BE1258" s="67"/>
      <c r="BF1258" s="67"/>
      <c r="BG1258" s="67"/>
      <c r="BH1258" s="67"/>
      <c r="BI1258" s="67"/>
      <c r="BJ1258" s="67"/>
      <c r="BK1258" s="67"/>
      <c r="BL1258" s="67"/>
      <c r="BM1258" s="67"/>
    </row>
    <row r="1259" spans="28:65">
      <c r="AB1259" s="67"/>
      <c r="AC1259" s="67"/>
      <c r="AD1259" s="67"/>
      <c r="AE1259" s="67"/>
      <c r="AF1259" s="67"/>
      <c r="AH1259" s="149"/>
      <c r="AO1259" s="67"/>
      <c r="AP1259" s="67"/>
      <c r="AQ1259" s="67"/>
      <c r="AR1259" s="67"/>
      <c r="AS1259" s="67"/>
      <c r="AT1259" s="67"/>
      <c r="AU1259" s="67"/>
      <c r="AV1259" s="67"/>
    </row>
    <row r="1260" spans="28:65">
      <c r="AB1260" s="67"/>
      <c r="AC1260" s="67"/>
      <c r="AD1260" s="67"/>
      <c r="AE1260" s="67"/>
      <c r="AF1260" s="67"/>
      <c r="AH1260" s="149"/>
      <c r="AO1260" s="67"/>
      <c r="AP1260" s="67"/>
      <c r="AQ1260" s="67"/>
      <c r="AR1260" s="67"/>
      <c r="AS1260" s="67"/>
      <c r="AT1260" s="67"/>
      <c r="AU1260" s="67"/>
      <c r="AV1260" s="67"/>
    </row>
    <row r="1261" spans="28:65">
      <c r="AB1261" s="67"/>
      <c r="AC1261" s="67"/>
      <c r="AD1261" s="67"/>
      <c r="AE1261" s="67"/>
      <c r="AF1261" s="67"/>
      <c r="AH1261" s="149"/>
      <c r="AO1261" s="67"/>
      <c r="AP1261" s="67"/>
      <c r="AQ1261" s="67"/>
      <c r="AR1261" s="67"/>
      <c r="AS1261" s="67"/>
      <c r="AT1261" s="67"/>
      <c r="AU1261" s="67"/>
      <c r="AV1261" s="67"/>
    </row>
    <row r="1262" spans="28:65">
      <c r="AB1262" s="67"/>
      <c r="AC1262" s="67"/>
      <c r="AD1262" s="67"/>
      <c r="AE1262" s="67"/>
      <c r="AF1262" s="67"/>
      <c r="AH1262" s="149"/>
      <c r="AO1262" s="67"/>
      <c r="AP1262" s="67"/>
      <c r="AQ1262" s="67"/>
      <c r="AR1262" s="67"/>
      <c r="AS1262" s="67"/>
      <c r="AT1262" s="67"/>
      <c r="AU1262" s="67"/>
      <c r="AV1262" s="67"/>
    </row>
    <row r="1263" spans="28:65">
      <c r="AB1263" s="67"/>
      <c r="AC1263" s="67"/>
      <c r="AD1263" s="67"/>
      <c r="AE1263" s="67"/>
      <c r="AF1263" s="67"/>
      <c r="AH1263" s="149"/>
      <c r="AO1263" s="67"/>
      <c r="AP1263" s="67"/>
      <c r="AQ1263" s="67"/>
      <c r="AR1263" s="67"/>
      <c r="AS1263" s="67"/>
      <c r="AT1263" s="67"/>
      <c r="AU1263" s="67"/>
      <c r="AV1263" s="67"/>
    </row>
    <row r="1264" spans="28:65">
      <c r="AB1264" s="67"/>
      <c r="AC1264" s="67"/>
      <c r="AD1264" s="67"/>
      <c r="AE1264" s="67"/>
      <c r="AF1264" s="67"/>
      <c r="AH1264" s="149"/>
      <c r="AO1264" s="67"/>
      <c r="AP1264" s="67"/>
      <c r="AQ1264" s="67"/>
      <c r="AR1264" s="67"/>
      <c r="AS1264" s="67"/>
      <c r="AT1264" s="67"/>
      <c r="AU1264" s="67"/>
      <c r="AV1264" s="67"/>
    </row>
    <row r="1265" spans="28:48">
      <c r="AB1265" s="67"/>
      <c r="AC1265" s="67"/>
      <c r="AD1265" s="67"/>
      <c r="AE1265" s="67"/>
      <c r="AF1265" s="67"/>
      <c r="AH1265" s="149"/>
      <c r="AO1265" s="67"/>
      <c r="AP1265" s="67"/>
      <c r="AQ1265" s="67"/>
      <c r="AR1265" s="67"/>
      <c r="AS1265" s="67"/>
      <c r="AT1265" s="67"/>
      <c r="AU1265" s="67"/>
      <c r="AV1265" s="67"/>
    </row>
    <row r="1266" spans="28:48">
      <c r="AB1266" s="67"/>
      <c r="AC1266" s="67"/>
      <c r="AD1266" s="67"/>
      <c r="AE1266" s="67"/>
      <c r="AF1266" s="67"/>
      <c r="AH1266" s="149"/>
      <c r="AO1266" s="67"/>
      <c r="AP1266" s="67"/>
      <c r="AQ1266" s="67"/>
      <c r="AR1266" s="67"/>
      <c r="AS1266" s="67"/>
      <c r="AT1266" s="67"/>
      <c r="AU1266" s="67"/>
      <c r="AV1266" s="67"/>
    </row>
    <row r="1267" spans="28:48">
      <c r="AB1267" s="67"/>
      <c r="AC1267" s="67"/>
      <c r="AD1267" s="67"/>
      <c r="AE1267" s="67"/>
      <c r="AF1267" s="67"/>
      <c r="AH1267" s="149"/>
      <c r="AO1267" s="67"/>
      <c r="AP1267" s="67"/>
      <c r="AQ1267" s="67"/>
      <c r="AR1267" s="67"/>
      <c r="AS1267" s="67"/>
      <c r="AT1267" s="67"/>
      <c r="AU1267" s="67"/>
      <c r="AV1267" s="67"/>
    </row>
    <row r="1268" spans="28:48">
      <c r="AB1268" s="67"/>
      <c r="AC1268" s="67"/>
      <c r="AD1268" s="67"/>
      <c r="AE1268" s="67"/>
      <c r="AF1268" s="67"/>
      <c r="AH1268" s="149"/>
      <c r="AO1268" s="67"/>
      <c r="AP1268" s="67"/>
      <c r="AQ1268" s="67"/>
      <c r="AR1268" s="67"/>
      <c r="AS1268" s="67"/>
      <c r="AT1268" s="67"/>
      <c r="AU1268" s="67"/>
      <c r="AV1268" s="67"/>
    </row>
    <row r="1269" spans="28:48">
      <c r="AB1269" s="67"/>
      <c r="AC1269" s="67"/>
      <c r="AD1269" s="67"/>
      <c r="AE1269" s="67"/>
      <c r="AF1269" s="67"/>
      <c r="AH1269" s="149"/>
      <c r="AO1269" s="67"/>
      <c r="AP1269" s="67"/>
      <c r="AQ1269" s="67"/>
      <c r="AR1269" s="67"/>
      <c r="AS1269" s="67"/>
      <c r="AT1269" s="67"/>
      <c r="AU1269" s="67"/>
      <c r="AV1269" s="67"/>
    </row>
    <row r="1270" spans="28:48">
      <c r="AB1270" s="67"/>
      <c r="AC1270" s="67"/>
      <c r="AD1270" s="67"/>
      <c r="AE1270" s="67"/>
      <c r="AF1270" s="67"/>
      <c r="AH1270" s="149"/>
      <c r="AO1270" s="67"/>
      <c r="AP1270" s="67"/>
      <c r="AQ1270" s="67"/>
      <c r="AR1270" s="67"/>
      <c r="AS1270" s="67"/>
      <c r="AT1270" s="67"/>
      <c r="AU1270" s="67"/>
      <c r="AV1270" s="67"/>
    </row>
    <row r="1271" spans="28:48">
      <c r="AB1271" s="67"/>
      <c r="AC1271" s="67"/>
      <c r="AD1271" s="67"/>
      <c r="AE1271" s="67"/>
      <c r="AF1271" s="67"/>
      <c r="AH1271" s="149"/>
      <c r="AO1271" s="67"/>
      <c r="AP1271" s="67"/>
      <c r="AQ1271" s="67"/>
      <c r="AR1271" s="67"/>
      <c r="AS1271" s="67"/>
      <c r="AT1271" s="67"/>
      <c r="AU1271" s="67"/>
      <c r="AV1271" s="67"/>
    </row>
    <row r="1272" spans="28:48">
      <c r="AB1272" s="67"/>
      <c r="AC1272" s="67"/>
      <c r="AD1272" s="67"/>
      <c r="AE1272" s="67"/>
      <c r="AF1272" s="67"/>
      <c r="AH1272" s="149"/>
      <c r="AO1272" s="67"/>
      <c r="AP1272" s="67"/>
      <c r="AQ1272" s="67"/>
      <c r="AR1272" s="67"/>
      <c r="AS1272" s="67"/>
      <c r="AT1272" s="67"/>
      <c r="AU1272" s="67"/>
      <c r="AV1272" s="67"/>
    </row>
    <row r="1273" spans="28:48">
      <c r="AB1273" s="67"/>
      <c r="AC1273" s="67"/>
      <c r="AD1273" s="67"/>
      <c r="AE1273" s="67"/>
      <c r="AF1273" s="67"/>
      <c r="AH1273" s="149"/>
      <c r="AO1273" s="67"/>
      <c r="AP1273" s="67"/>
      <c r="AQ1273" s="67"/>
      <c r="AR1273" s="67"/>
      <c r="AS1273" s="67"/>
      <c r="AT1273" s="67"/>
      <c r="AU1273" s="67"/>
      <c r="AV1273" s="67"/>
    </row>
    <row r="1274" spans="28:48">
      <c r="AB1274" s="67"/>
      <c r="AC1274" s="67"/>
      <c r="AD1274" s="67"/>
      <c r="AE1274" s="67"/>
      <c r="AF1274" s="67"/>
      <c r="AH1274" s="149"/>
      <c r="AO1274" s="67"/>
      <c r="AP1274" s="67"/>
      <c r="AQ1274" s="67"/>
      <c r="AR1274" s="67"/>
      <c r="AS1274" s="67"/>
      <c r="AT1274" s="67"/>
      <c r="AU1274" s="67"/>
      <c r="AV1274" s="67"/>
    </row>
    <row r="1275" spans="28:48">
      <c r="AB1275" s="67"/>
      <c r="AC1275" s="67"/>
      <c r="AD1275" s="67"/>
      <c r="AE1275" s="67"/>
      <c r="AF1275" s="67"/>
      <c r="AH1275" s="149"/>
      <c r="AO1275" s="67"/>
      <c r="AP1275" s="67"/>
      <c r="AQ1275" s="67"/>
      <c r="AR1275" s="67"/>
      <c r="AS1275" s="67"/>
      <c r="AT1275" s="67"/>
      <c r="AU1275" s="67"/>
      <c r="AV1275" s="67"/>
    </row>
    <row r="1276" spans="28:48">
      <c r="AB1276" s="67"/>
      <c r="AC1276" s="67"/>
      <c r="AD1276" s="67"/>
      <c r="AE1276" s="67"/>
      <c r="AF1276" s="67"/>
      <c r="AH1276" s="149"/>
      <c r="AO1276" s="67"/>
      <c r="AP1276" s="67"/>
      <c r="AQ1276" s="67"/>
      <c r="AR1276" s="67"/>
      <c r="AS1276" s="67"/>
      <c r="AT1276" s="67"/>
      <c r="AU1276" s="67"/>
      <c r="AV1276" s="67"/>
    </row>
    <row r="1277" spans="28:48">
      <c r="AB1277" s="67"/>
      <c r="AC1277" s="67"/>
      <c r="AD1277" s="67"/>
      <c r="AE1277" s="67"/>
      <c r="AF1277" s="67"/>
      <c r="AH1277" s="149"/>
      <c r="AO1277" s="67"/>
      <c r="AP1277" s="67"/>
      <c r="AQ1277" s="67"/>
      <c r="AR1277" s="67"/>
      <c r="AS1277" s="67"/>
      <c r="AT1277" s="67"/>
      <c r="AU1277" s="67"/>
      <c r="AV1277" s="67"/>
    </row>
    <row r="1278" spans="28:48">
      <c r="AB1278" s="67"/>
      <c r="AC1278" s="67"/>
      <c r="AD1278" s="67"/>
      <c r="AE1278" s="67"/>
      <c r="AF1278" s="67"/>
      <c r="AH1278" s="149"/>
      <c r="AO1278" s="67"/>
      <c r="AP1278" s="67"/>
      <c r="AQ1278" s="67"/>
      <c r="AR1278" s="67"/>
      <c r="AS1278" s="67"/>
      <c r="AT1278" s="67"/>
      <c r="AU1278" s="67"/>
      <c r="AV1278" s="67"/>
    </row>
    <row r="1279" spans="28:48">
      <c r="AB1279" s="67"/>
      <c r="AC1279" s="67"/>
      <c r="AD1279" s="67"/>
      <c r="AE1279" s="67"/>
      <c r="AF1279" s="67"/>
      <c r="AH1279" s="149"/>
      <c r="AO1279" s="67"/>
      <c r="AP1279" s="67"/>
      <c r="AQ1279" s="67"/>
      <c r="AR1279" s="67"/>
      <c r="AS1279" s="67"/>
      <c r="AT1279" s="67"/>
      <c r="AU1279" s="67"/>
      <c r="AV1279" s="67"/>
    </row>
    <row r="1280" spans="28:48">
      <c r="AB1280" s="67"/>
      <c r="AC1280" s="67"/>
      <c r="AD1280" s="67"/>
      <c r="AE1280" s="67"/>
      <c r="AF1280" s="67"/>
      <c r="AH1280" s="149"/>
      <c r="AO1280" s="67"/>
      <c r="AP1280" s="67"/>
      <c r="AQ1280" s="67"/>
      <c r="AR1280" s="67"/>
      <c r="AS1280" s="67"/>
      <c r="AT1280" s="67"/>
      <c r="AU1280" s="67"/>
      <c r="AV1280" s="67"/>
    </row>
    <row r="1281" spans="28:65">
      <c r="AB1281" s="67"/>
      <c r="AC1281" s="67"/>
      <c r="AD1281" s="67"/>
      <c r="AE1281" s="67"/>
      <c r="AF1281" s="67"/>
      <c r="AH1281" s="149"/>
      <c r="AO1281" s="67"/>
      <c r="AP1281" s="67"/>
      <c r="AQ1281" s="67"/>
      <c r="AR1281" s="67"/>
      <c r="AS1281" s="67"/>
      <c r="AT1281" s="67"/>
      <c r="AU1281" s="67"/>
      <c r="AV1281" s="67"/>
    </row>
    <row r="1282" spans="28:65">
      <c r="AB1282" s="67"/>
      <c r="AC1282" s="67"/>
      <c r="AD1282" s="67"/>
      <c r="AE1282" s="67"/>
      <c r="AF1282" s="67"/>
      <c r="AH1282" s="149"/>
      <c r="AO1282" s="67"/>
      <c r="AP1282" s="67"/>
      <c r="AQ1282" s="67"/>
      <c r="AR1282" s="67"/>
      <c r="AS1282" s="67"/>
      <c r="AT1282" s="67"/>
      <c r="AU1282" s="67"/>
      <c r="AV1282" s="67"/>
    </row>
    <row r="1283" spans="28:65">
      <c r="AB1283" s="67"/>
      <c r="AC1283" s="67"/>
      <c r="AD1283" s="67"/>
      <c r="AE1283" s="67"/>
      <c r="AF1283" s="67"/>
      <c r="AH1283" s="149"/>
      <c r="AO1283" s="67"/>
      <c r="AP1283" s="67"/>
      <c r="AQ1283" s="67"/>
      <c r="AR1283" s="67"/>
      <c r="AS1283" s="67"/>
      <c r="AT1283" s="67"/>
      <c r="AU1283" s="67"/>
      <c r="AV1283" s="67"/>
    </row>
    <row r="1284" spans="28:65">
      <c r="AB1284" s="67"/>
      <c r="AC1284" s="67"/>
      <c r="AD1284" s="67"/>
      <c r="AE1284" s="67"/>
      <c r="AF1284" s="67"/>
      <c r="AH1284" s="149"/>
      <c r="AO1284" s="67"/>
      <c r="AP1284" s="67"/>
      <c r="AQ1284" s="67"/>
      <c r="AR1284" s="67"/>
      <c r="AS1284" s="67"/>
      <c r="AT1284" s="67"/>
      <c r="AU1284" s="67"/>
      <c r="AV1284" s="67"/>
    </row>
    <row r="1285" spans="28:65">
      <c r="AB1285" s="67"/>
      <c r="AC1285" s="67"/>
      <c r="AD1285" s="67"/>
      <c r="AE1285" s="67"/>
      <c r="AF1285" s="67"/>
      <c r="AH1285" s="149"/>
      <c r="AO1285" s="67"/>
      <c r="AP1285" s="67"/>
      <c r="AQ1285" s="67"/>
      <c r="AR1285" s="67"/>
      <c r="AS1285" s="67"/>
      <c r="AT1285" s="67"/>
      <c r="AU1285" s="67"/>
      <c r="AV1285" s="67"/>
    </row>
    <row r="1286" spans="28:65">
      <c r="AB1286" s="67"/>
      <c r="AC1286" s="67"/>
      <c r="AD1286" s="67"/>
      <c r="AE1286" s="67"/>
      <c r="AF1286" s="67"/>
      <c r="AH1286" s="149"/>
      <c r="AO1286" s="67"/>
      <c r="AP1286" s="67"/>
      <c r="AQ1286" s="67"/>
      <c r="AR1286" s="67"/>
      <c r="AS1286" s="67"/>
      <c r="AT1286" s="67"/>
      <c r="AU1286" s="67"/>
      <c r="AV1286" s="67"/>
    </row>
    <row r="1287" spans="28:65">
      <c r="AB1287" s="67"/>
      <c r="AC1287" s="67"/>
      <c r="AD1287" s="67"/>
      <c r="AE1287" s="67"/>
      <c r="AF1287" s="67"/>
      <c r="AH1287" s="149"/>
      <c r="AO1287" s="67"/>
      <c r="AP1287" s="67"/>
      <c r="AQ1287" s="67"/>
      <c r="AR1287" s="67"/>
      <c r="AS1287" s="67"/>
      <c r="AT1287" s="67"/>
      <c r="AU1287" s="67"/>
      <c r="AV1287" s="67"/>
    </row>
    <row r="1288" spans="28:65">
      <c r="AB1288" s="67"/>
      <c r="AC1288" s="67"/>
      <c r="AD1288" s="67"/>
      <c r="AE1288" s="67"/>
      <c r="AF1288" s="67"/>
      <c r="AH1288" s="149"/>
      <c r="AO1288" s="67"/>
      <c r="AP1288" s="67"/>
      <c r="AQ1288" s="67"/>
      <c r="AR1288" s="67"/>
      <c r="AS1288" s="67"/>
      <c r="AT1288" s="67"/>
      <c r="AU1288" s="67"/>
      <c r="AV1288" s="67"/>
    </row>
    <row r="1289" spans="28:65">
      <c r="AB1289" s="67"/>
      <c r="AC1289" s="67"/>
      <c r="AD1289" s="67"/>
      <c r="AE1289" s="67"/>
      <c r="AF1289" s="67"/>
      <c r="AH1289" s="149"/>
      <c r="AO1289" s="67"/>
      <c r="AP1289" s="67"/>
      <c r="AQ1289" s="67"/>
      <c r="AR1289" s="67"/>
      <c r="AS1289" s="67"/>
      <c r="AT1289" s="67"/>
      <c r="AU1289" s="67"/>
      <c r="AV1289" s="67"/>
    </row>
    <row r="1290" spans="28:65">
      <c r="AB1290" s="67"/>
      <c r="AC1290" s="67"/>
      <c r="AD1290" s="67"/>
      <c r="AE1290" s="67"/>
      <c r="AF1290" s="67"/>
      <c r="AH1290" s="149"/>
      <c r="AO1290" s="67"/>
      <c r="AP1290" s="67"/>
      <c r="AQ1290" s="67"/>
      <c r="AR1290" s="67"/>
      <c r="AS1290" s="67"/>
      <c r="AT1290" s="67"/>
      <c r="AU1290" s="67"/>
      <c r="AV1290" s="67"/>
    </row>
    <row r="1291" spans="28:65">
      <c r="AB1291" s="67"/>
      <c r="AC1291" s="67"/>
      <c r="AD1291" s="67"/>
      <c r="AE1291" s="67"/>
      <c r="AF1291" s="67"/>
      <c r="AH1291" s="149"/>
      <c r="AO1291" s="67"/>
      <c r="AP1291" s="67"/>
      <c r="AQ1291" s="67"/>
      <c r="AR1291" s="67"/>
      <c r="AS1291" s="67"/>
      <c r="AT1291" s="67"/>
      <c r="AU1291" s="67"/>
      <c r="AV1291" s="67"/>
      <c r="AW1291" s="67"/>
      <c r="AX1291" s="67"/>
      <c r="AY1291" s="67"/>
      <c r="AZ1291" s="67"/>
      <c r="BA1291" s="67"/>
      <c r="BB1291" s="67"/>
      <c r="BC1291" s="67"/>
      <c r="BD1291" s="67"/>
      <c r="BE1291" s="67"/>
      <c r="BF1291" s="67"/>
      <c r="BG1291" s="67"/>
      <c r="BH1291" s="67"/>
      <c r="BI1291" s="67"/>
      <c r="BJ1291" s="67"/>
      <c r="BK1291" s="67"/>
      <c r="BL1291" s="67"/>
      <c r="BM1291" s="67"/>
    </row>
    <row r="1292" spans="28:65">
      <c r="AB1292" s="67"/>
      <c r="AC1292" s="67"/>
      <c r="AD1292" s="67"/>
      <c r="AE1292" s="67"/>
      <c r="AF1292" s="67"/>
      <c r="AH1292" s="149"/>
      <c r="AO1292" s="67"/>
      <c r="AP1292" s="67"/>
      <c r="AQ1292" s="67"/>
      <c r="AR1292" s="67"/>
      <c r="AS1292" s="67"/>
      <c r="AT1292" s="67"/>
      <c r="AU1292" s="67"/>
      <c r="AV1292" s="67"/>
    </row>
    <row r="1293" spans="28:65">
      <c r="AB1293" s="67"/>
      <c r="AC1293" s="67"/>
      <c r="AD1293" s="67"/>
      <c r="AE1293" s="67"/>
      <c r="AF1293" s="67"/>
      <c r="AH1293" s="149"/>
      <c r="AO1293" s="67"/>
      <c r="AP1293" s="67"/>
      <c r="AQ1293" s="67"/>
      <c r="AR1293" s="67"/>
      <c r="AS1293" s="67"/>
      <c r="AT1293" s="67"/>
      <c r="AU1293" s="67"/>
      <c r="AV1293" s="67"/>
      <c r="AW1293" s="67"/>
      <c r="AX1293" s="67"/>
      <c r="AY1293" s="67"/>
      <c r="AZ1293" s="67"/>
      <c r="BA1293" s="67"/>
      <c r="BB1293" s="67"/>
      <c r="BC1293" s="67"/>
      <c r="BD1293" s="67"/>
      <c r="BE1293" s="67"/>
      <c r="BF1293" s="67"/>
      <c r="BG1293" s="67"/>
      <c r="BH1293" s="67"/>
      <c r="BI1293" s="67"/>
      <c r="BJ1293" s="67"/>
      <c r="BK1293" s="67"/>
      <c r="BL1293" s="67"/>
      <c r="BM1293" s="67"/>
    </row>
    <row r="1294" spans="28:65">
      <c r="AB1294" s="67"/>
      <c r="AC1294" s="67"/>
      <c r="AD1294" s="67"/>
      <c r="AE1294" s="67"/>
      <c r="AF1294" s="67"/>
      <c r="AH1294" s="149"/>
      <c r="AO1294" s="67"/>
      <c r="AP1294" s="67"/>
      <c r="AQ1294" s="67"/>
      <c r="AR1294" s="67"/>
      <c r="AS1294" s="67"/>
      <c r="AT1294" s="67"/>
      <c r="AU1294" s="67"/>
      <c r="AV1294" s="67"/>
    </row>
    <row r="1295" spans="28:65">
      <c r="AB1295" s="67"/>
      <c r="AC1295" s="67"/>
      <c r="AD1295" s="67"/>
      <c r="AE1295" s="67"/>
      <c r="AF1295" s="67"/>
      <c r="AH1295" s="149"/>
      <c r="AO1295" s="67"/>
      <c r="AP1295" s="67"/>
      <c r="AQ1295" s="67"/>
      <c r="AR1295" s="67"/>
      <c r="AS1295" s="67"/>
      <c r="AT1295" s="67"/>
      <c r="AU1295" s="67"/>
      <c r="AV1295" s="67"/>
      <c r="AW1295" s="67"/>
    </row>
    <row r="1296" spans="28:65">
      <c r="AB1296" s="67"/>
      <c r="AC1296" s="67"/>
      <c r="AD1296" s="67"/>
      <c r="AE1296" s="67"/>
      <c r="AF1296" s="67"/>
      <c r="AH1296" s="149"/>
      <c r="AO1296" s="67"/>
      <c r="AP1296" s="67"/>
      <c r="AQ1296" s="67"/>
      <c r="AR1296" s="67"/>
      <c r="AS1296" s="67"/>
      <c r="AT1296" s="67"/>
      <c r="AU1296" s="67"/>
      <c r="AV1296" s="67"/>
    </row>
    <row r="1297" spans="28:65">
      <c r="AB1297" s="67"/>
      <c r="AC1297" s="67"/>
      <c r="AD1297" s="67"/>
      <c r="AE1297" s="67"/>
      <c r="AF1297" s="67"/>
      <c r="AH1297" s="149"/>
      <c r="AO1297" s="67"/>
      <c r="AP1297" s="67"/>
      <c r="AQ1297" s="67"/>
      <c r="AR1297" s="67"/>
      <c r="AS1297" s="67"/>
      <c r="AT1297" s="67"/>
      <c r="AU1297" s="67"/>
      <c r="AV1297" s="67"/>
      <c r="AW1297" s="67"/>
      <c r="AX1297" s="67"/>
      <c r="AY1297" s="67"/>
      <c r="AZ1297" s="67"/>
      <c r="BA1297" s="67"/>
      <c r="BB1297" s="67"/>
      <c r="BC1297" s="67"/>
      <c r="BD1297" s="67"/>
      <c r="BE1297" s="67"/>
      <c r="BF1297" s="67"/>
      <c r="BG1297" s="67"/>
      <c r="BH1297" s="67"/>
      <c r="BI1297" s="67"/>
      <c r="BJ1297" s="67"/>
      <c r="BK1297" s="67"/>
      <c r="BL1297" s="67"/>
      <c r="BM1297" s="67"/>
    </row>
    <row r="1298" spans="28:65">
      <c r="AB1298" s="67"/>
      <c r="AC1298" s="67"/>
      <c r="AD1298" s="67"/>
      <c r="AE1298" s="67"/>
      <c r="AF1298" s="67"/>
      <c r="AH1298" s="149"/>
      <c r="AO1298" s="67"/>
      <c r="AP1298" s="67"/>
      <c r="AQ1298" s="67"/>
      <c r="AR1298" s="67"/>
      <c r="AS1298" s="67"/>
      <c r="AT1298" s="67"/>
      <c r="AU1298" s="67"/>
      <c r="AV1298" s="67"/>
    </row>
    <row r="1299" spans="28:65">
      <c r="AB1299" s="67"/>
      <c r="AC1299" s="67"/>
      <c r="AD1299" s="67"/>
      <c r="AE1299" s="67"/>
      <c r="AF1299" s="67"/>
      <c r="AH1299" s="149"/>
      <c r="AO1299" s="67"/>
      <c r="AP1299" s="67"/>
      <c r="AQ1299" s="67"/>
      <c r="AR1299" s="67"/>
      <c r="AS1299" s="67"/>
      <c r="AT1299" s="67"/>
      <c r="AU1299" s="67"/>
      <c r="AV1299" s="67"/>
    </row>
    <row r="1300" spans="28:65">
      <c r="AB1300" s="67"/>
      <c r="AC1300" s="67"/>
      <c r="AD1300" s="67"/>
      <c r="AE1300" s="67"/>
      <c r="AF1300" s="67"/>
      <c r="AH1300" s="149"/>
      <c r="AO1300" s="67"/>
      <c r="AP1300" s="67"/>
      <c r="AQ1300" s="67"/>
      <c r="AR1300" s="67"/>
      <c r="AS1300" s="67"/>
      <c r="AT1300" s="67"/>
      <c r="AU1300" s="67"/>
      <c r="AV1300" s="67"/>
    </row>
    <row r="1301" spans="28:65">
      <c r="AB1301" s="67"/>
      <c r="AC1301" s="67"/>
      <c r="AD1301" s="67"/>
      <c r="AE1301" s="67"/>
      <c r="AF1301" s="67"/>
      <c r="AH1301" s="149"/>
      <c r="AO1301" s="67"/>
      <c r="AP1301" s="67"/>
      <c r="AQ1301" s="67"/>
      <c r="AR1301" s="67"/>
      <c r="AS1301" s="67"/>
      <c r="AT1301" s="67"/>
      <c r="AU1301" s="67"/>
      <c r="AV1301" s="67"/>
      <c r="AW1301" s="67"/>
    </row>
    <row r="1302" spans="28:65">
      <c r="AB1302" s="67"/>
      <c r="AC1302" s="67"/>
      <c r="AD1302" s="67"/>
      <c r="AE1302" s="67"/>
      <c r="AF1302" s="67"/>
      <c r="AH1302" s="149"/>
      <c r="AO1302" s="67"/>
      <c r="AP1302" s="67"/>
      <c r="AQ1302" s="67"/>
      <c r="AR1302" s="67"/>
      <c r="AS1302" s="67"/>
      <c r="AT1302" s="67"/>
      <c r="AU1302" s="67"/>
      <c r="AV1302" s="67"/>
    </row>
    <row r="1303" spans="28:65">
      <c r="AB1303" s="67"/>
      <c r="AC1303" s="67"/>
      <c r="AD1303" s="67"/>
      <c r="AE1303" s="67"/>
      <c r="AF1303" s="67"/>
      <c r="AH1303" s="149"/>
      <c r="AO1303" s="67"/>
      <c r="AP1303" s="67"/>
      <c r="AQ1303" s="67"/>
      <c r="AR1303" s="67"/>
      <c r="AS1303" s="67"/>
      <c r="AT1303" s="67"/>
      <c r="AU1303" s="67"/>
      <c r="AV1303" s="67"/>
    </row>
    <row r="1304" spans="28:65">
      <c r="AB1304" s="67"/>
      <c r="AC1304" s="67"/>
      <c r="AD1304" s="67"/>
      <c r="AE1304" s="67"/>
      <c r="AF1304" s="67"/>
      <c r="AH1304" s="149"/>
      <c r="AO1304" s="67"/>
      <c r="AP1304" s="67"/>
      <c r="AQ1304" s="67"/>
      <c r="AR1304" s="67"/>
      <c r="AS1304" s="67"/>
      <c r="AT1304" s="67"/>
      <c r="AU1304" s="67"/>
      <c r="AV1304" s="67"/>
    </row>
    <row r="1305" spans="28:65">
      <c r="AB1305" s="67"/>
      <c r="AC1305" s="67"/>
      <c r="AD1305" s="67"/>
      <c r="AE1305" s="67"/>
      <c r="AF1305" s="67"/>
      <c r="AH1305" s="149"/>
      <c r="AO1305" s="67"/>
      <c r="AP1305" s="67"/>
      <c r="AQ1305" s="67"/>
      <c r="AR1305" s="67"/>
      <c r="AS1305" s="67"/>
      <c r="AT1305" s="67"/>
      <c r="AU1305" s="67"/>
      <c r="AV1305" s="67"/>
    </row>
    <row r="1306" spans="28:65">
      <c r="AB1306" s="67"/>
      <c r="AC1306" s="67"/>
      <c r="AD1306" s="67"/>
      <c r="AE1306" s="67"/>
      <c r="AF1306" s="67"/>
      <c r="AH1306" s="149"/>
      <c r="AO1306" s="67"/>
      <c r="AP1306" s="67"/>
      <c r="AQ1306" s="67"/>
      <c r="AR1306" s="67"/>
      <c r="AS1306" s="67"/>
      <c r="AT1306" s="67"/>
      <c r="AU1306" s="67"/>
      <c r="AV1306" s="67"/>
    </row>
    <row r="1307" spans="28:65">
      <c r="AB1307" s="67"/>
      <c r="AC1307" s="67"/>
      <c r="AD1307" s="67"/>
      <c r="AE1307" s="67"/>
      <c r="AF1307" s="67"/>
      <c r="AH1307" s="149"/>
      <c r="AO1307" s="67"/>
      <c r="AP1307" s="67"/>
      <c r="AQ1307" s="67"/>
      <c r="AR1307" s="67"/>
      <c r="AS1307" s="67"/>
      <c r="AT1307" s="67"/>
      <c r="AU1307" s="67"/>
      <c r="AV1307" s="67"/>
    </row>
    <row r="1308" spans="28:65">
      <c r="AB1308" s="67"/>
      <c r="AC1308" s="67"/>
      <c r="AD1308" s="67"/>
      <c r="AE1308" s="67"/>
      <c r="AF1308" s="67"/>
      <c r="AH1308" s="149"/>
      <c r="AO1308" s="67"/>
      <c r="AP1308" s="67"/>
      <c r="AQ1308" s="67"/>
      <c r="AR1308" s="67"/>
      <c r="AS1308" s="67"/>
      <c r="AT1308" s="67"/>
      <c r="AU1308" s="67"/>
      <c r="AV1308" s="67"/>
    </row>
    <row r="1309" spans="28:65">
      <c r="AB1309" s="67"/>
      <c r="AC1309" s="67"/>
      <c r="AD1309" s="67"/>
      <c r="AE1309" s="67"/>
      <c r="AF1309" s="67"/>
      <c r="AH1309" s="149"/>
      <c r="AO1309" s="67"/>
      <c r="AP1309" s="67"/>
      <c r="AQ1309" s="67"/>
      <c r="AR1309" s="67"/>
      <c r="AS1309" s="67"/>
      <c r="AT1309" s="67"/>
      <c r="AU1309" s="67"/>
      <c r="AV1309" s="67"/>
    </row>
    <row r="1310" spans="28:65">
      <c r="AB1310" s="67"/>
      <c r="AC1310" s="67"/>
      <c r="AD1310" s="67"/>
      <c r="AE1310" s="67"/>
      <c r="AF1310" s="67"/>
      <c r="AH1310" s="149"/>
      <c r="AO1310" s="67"/>
      <c r="AP1310" s="67"/>
      <c r="AQ1310" s="67"/>
      <c r="AR1310" s="67"/>
      <c r="AS1310" s="67"/>
      <c r="AT1310" s="67"/>
      <c r="AU1310" s="67"/>
      <c r="AV1310" s="67"/>
    </row>
    <row r="1311" spans="28:65">
      <c r="AB1311" s="67"/>
      <c r="AC1311" s="67"/>
      <c r="AD1311" s="67"/>
      <c r="AE1311" s="67"/>
      <c r="AF1311" s="67"/>
      <c r="AH1311" s="149"/>
      <c r="AO1311" s="67"/>
      <c r="AP1311" s="67"/>
      <c r="AQ1311" s="67"/>
      <c r="AR1311" s="67"/>
      <c r="AS1311" s="67"/>
      <c r="AT1311" s="67"/>
      <c r="AU1311" s="67"/>
      <c r="AV1311" s="67"/>
    </row>
    <row r="1312" spans="28:65">
      <c r="AB1312" s="67"/>
      <c r="AC1312" s="67"/>
      <c r="AD1312" s="67"/>
      <c r="AE1312" s="67"/>
      <c r="AF1312" s="67"/>
      <c r="AH1312" s="149"/>
      <c r="AO1312" s="67"/>
      <c r="AP1312" s="67"/>
      <c r="AQ1312" s="67"/>
      <c r="AR1312" s="67"/>
      <c r="AS1312" s="67"/>
      <c r="AT1312" s="67"/>
      <c r="AU1312" s="67"/>
      <c r="AV1312" s="67"/>
    </row>
    <row r="1313" spans="28:65">
      <c r="AB1313" s="67"/>
      <c r="AC1313" s="67"/>
      <c r="AD1313" s="67"/>
      <c r="AE1313" s="67"/>
      <c r="AF1313" s="67"/>
      <c r="AH1313" s="149"/>
      <c r="AO1313" s="67"/>
      <c r="AP1313" s="67"/>
      <c r="AQ1313" s="67"/>
      <c r="AR1313" s="67"/>
      <c r="AS1313" s="67"/>
      <c r="AT1313" s="67"/>
      <c r="AU1313" s="67"/>
      <c r="AV1313" s="67"/>
    </row>
    <row r="1314" spans="28:65">
      <c r="AB1314" s="67"/>
      <c r="AC1314" s="67"/>
      <c r="AD1314" s="67"/>
      <c r="AE1314" s="67"/>
      <c r="AF1314" s="67"/>
      <c r="AH1314" s="149"/>
      <c r="AO1314" s="67"/>
      <c r="AP1314" s="67"/>
      <c r="AQ1314" s="67"/>
      <c r="AR1314" s="67"/>
      <c r="AS1314" s="67"/>
      <c r="AT1314" s="67"/>
      <c r="AU1314" s="67"/>
      <c r="AV1314" s="67"/>
    </row>
    <row r="1315" spans="28:65">
      <c r="AB1315" s="67"/>
      <c r="AC1315" s="67"/>
      <c r="AD1315" s="67"/>
      <c r="AE1315" s="67"/>
      <c r="AF1315" s="67"/>
      <c r="AH1315" s="149"/>
      <c r="AO1315" s="67"/>
      <c r="AP1315" s="67"/>
      <c r="AQ1315" s="67"/>
      <c r="AR1315" s="67"/>
      <c r="AS1315" s="67"/>
      <c r="AT1315" s="67"/>
      <c r="AU1315" s="67"/>
      <c r="AV1315" s="67"/>
    </row>
    <row r="1316" spans="28:65">
      <c r="AB1316" s="67"/>
      <c r="AC1316" s="67"/>
      <c r="AD1316" s="67"/>
      <c r="AE1316" s="67"/>
      <c r="AF1316" s="67"/>
      <c r="AH1316" s="149"/>
      <c r="AO1316" s="67"/>
      <c r="AP1316" s="67"/>
      <c r="AQ1316" s="67"/>
      <c r="AR1316" s="67"/>
      <c r="AS1316" s="67"/>
      <c r="AT1316" s="67"/>
      <c r="AU1316" s="67"/>
      <c r="AV1316" s="67"/>
    </row>
    <row r="1317" spans="28:65">
      <c r="AB1317" s="67"/>
      <c r="AC1317" s="67"/>
      <c r="AD1317" s="67"/>
      <c r="AE1317" s="67"/>
      <c r="AF1317" s="67"/>
      <c r="AH1317" s="149"/>
      <c r="AO1317" s="67"/>
      <c r="AP1317" s="67"/>
      <c r="AQ1317" s="67"/>
      <c r="AR1317" s="67"/>
      <c r="AS1317" s="67"/>
      <c r="AT1317" s="67"/>
      <c r="AU1317" s="67"/>
      <c r="AV1317" s="67"/>
    </row>
    <row r="1318" spans="28:65">
      <c r="AB1318" s="67"/>
      <c r="AC1318" s="67"/>
      <c r="AD1318" s="67"/>
      <c r="AE1318" s="67"/>
      <c r="AF1318" s="67"/>
      <c r="AH1318" s="149"/>
      <c r="AO1318" s="67"/>
      <c r="AP1318" s="67"/>
      <c r="AQ1318" s="67"/>
      <c r="AR1318" s="67"/>
      <c r="AS1318" s="67"/>
      <c r="AT1318" s="67"/>
      <c r="AU1318" s="67"/>
      <c r="AV1318" s="67"/>
    </row>
    <row r="1319" spans="28:65">
      <c r="AB1319" s="67"/>
      <c r="AC1319" s="67"/>
      <c r="AD1319" s="67"/>
      <c r="AE1319" s="67"/>
      <c r="AF1319" s="67"/>
      <c r="AH1319" s="149"/>
      <c r="AO1319" s="67"/>
      <c r="AP1319" s="67"/>
      <c r="AQ1319" s="67"/>
      <c r="AR1319" s="67"/>
      <c r="AS1319" s="67"/>
      <c r="AT1319" s="67"/>
      <c r="AU1319" s="67"/>
      <c r="AV1319" s="67"/>
    </row>
    <row r="1320" spans="28:65">
      <c r="AB1320" s="67"/>
      <c r="AC1320" s="67"/>
      <c r="AD1320" s="67"/>
      <c r="AE1320" s="67"/>
      <c r="AF1320" s="67"/>
      <c r="AH1320" s="149"/>
      <c r="AO1320" s="67"/>
      <c r="AP1320" s="67"/>
      <c r="AQ1320" s="67"/>
      <c r="AR1320" s="67"/>
      <c r="AS1320" s="67"/>
      <c r="AT1320" s="67"/>
      <c r="AU1320" s="67"/>
      <c r="AV1320" s="67"/>
    </row>
    <row r="1321" spans="28:65">
      <c r="AB1321" s="67"/>
      <c r="AC1321" s="67"/>
      <c r="AD1321" s="67"/>
      <c r="AE1321" s="67"/>
      <c r="AF1321" s="67"/>
      <c r="AH1321" s="149"/>
      <c r="AO1321" s="67"/>
      <c r="AP1321" s="67"/>
      <c r="AQ1321" s="67"/>
      <c r="AR1321" s="67"/>
      <c r="AS1321" s="67"/>
      <c r="AT1321" s="67"/>
      <c r="AU1321" s="67"/>
      <c r="AV1321" s="67"/>
    </row>
    <row r="1322" spans="28:65">
      <c r="AB1322" s="67"/>
      <c r="AC1322" s="67"/>
      <c r="AD1322" s="67"/>
      <c r="AE1322" s="67"/>
      <c r="AF1322" s="67"/>
      <c r="AH1322" s="149"/>
      <c r="AO1322" s="67"/>
      <c r="AP1322" s="67"/>
      <c r="AQ1322" s="67"/>
      <c r="AR1322" s="67"/>
      <c r="AS1322" s="67"/>
      <c r="AT1322" s="67"/>
      <c r="AU1322" s="67"/>
      <c r="AV1322" s="67"/>
    </row>
    <row r="1323" spans="28:65">
      <c r="AB1323" s="67"/>
      <c r="AC1323" s="67"/>
      <c r="AD1323" s="67"/>
      <c r="AE1323" s="67"/>
      <c r="AF1323" s="67"/>
      <c r="AH1323" s="149"/>
      <c r="AO1323" s="67"/>
      <c r="AP1323" s="67"/>
      <c r="AQ1323" s="67"/>
      <c r="AR1323" s="67"/>
      <c r="AS1323" s="67"/>
      <c r="AT1323" s="67"/>
      <c r="AU1323" s="67"/>
      <c r="AV1323" s="67"/>
    </row>
    <row r="1324" spans="28:65">
      <c r="AB1324" s="67"/>
      <c r="AC1324" s="67"/>
      <c r="AD1324" s="67"/>
      <c r="AE1324" s="67"/>
      <c r="AF1324" s="67"/>
      <c r="AH1324" s="149"/>
      <c r="AO1324" s="67"/>
      <c r="AP1324" s="67"/>
      <c r="AQ1324" s="67"/>
      <c r="AR1324" s="67"/>
      <c r="AS1324" s="67"/>
      <c r="AT1324" s="67"/>
      <c r="AU1324" s="67"/>
      <c r="AV1324" s="67"/>
    </row>
    <row r="1325" spans="28:65">
      <c r="AB1325" s="67"/>
      <c r="AC1325" s="67"/>
      <c r="AD1325" s="67"/>
      <c r="AE1325" s="67"/>
      <c r="AF1325" s="67"/>
      <c r="AH1325" s="149"/>
      <c r="AO1325" s="67"/>
      <c r="AP1325" s="67"/>
      <c r="AQ1325" s="67"/>
      <c r="AR1325" s="67"/>
      <c r="AS1325" s="67"/>
      <c r="AT1325" s="67"/>
      <c r="AU1325" s="67"/>
      <c r="AV1325" s="67"/>
      <c r="AW1325" s="67"/>
      <c r="AX1325" s="67"/>
      <c r="AY1325" s="67"/>
      <c r="AZ1325" s="67"/>
      <c r="BA1325" s="67"/>
      <c r="BB1325" s="67"/>
      <c r="BC1325" s="67"/>
      <c r="BD1325" s="67"/>
      <c r="BE1325" s="67"/>
      <c r="BF1325" s="67"/>
      <c r="BG1325" s="67"/>
      <c r="BH1325" s="67"/>
      <c r="BI1325" s="67"/>
      <c r="BJ1325" s="67"/>
      <c r="BK1325" s="67"/>
      <c r="BL1325" s="67"/>
      <c r="BM1325" s="67"/>
    </row>
    <row r="1326" spans="28:65">
      <c r="AB1326" s="67"/>
      <c r="AC1326" s="67"/>
      <c r="AD1326" s="67"/>
      <c r="AE1326" s="67"/>
      <c r="AF1326" s="67"/>
      <c r="AH1326" s="149"/>
      <c r="AO1326" s="67"/>
      <c r="AP1326" s="67"/>
      <c r="AQ1326" s="67"/>
      <c r="AR1326" s="67"/>
      <c r="AS1326" s="67"/>
      <c r="AT1326" s="67"/>
      <c r="AU1326" s="67"/>
      <c r="AV1326" s="67"/>
    </row>
    <row r="1327" spans="28:65">
      <c r="AB1327" s="67"/>
      <c r="AC1327" s="67"/>
      <c r="AD1327" s="67"/>
      <c r="AE1327" s="67"/>
      <c r="AF1327" s="67"/>
      <c r="AH1327" s="149"/>
      <c r="AO1327" s="67"/>
      <c r="AP1327" s="67"/>
      <c r="AQ1327" s="67"/>
      <c r="AR1327" s="67"/>
      <c r="AS1327" s="67"/>
      <c r="AT1327" s="67"/>
      <c r="AU1327" s="67"/>
      <c r="AV1327" s="67"/>
      <c r="AW1327" s="67"/>
      <c r="AX1327" s="67"/>
      <c r="AY1327" s="67"/>
      <c r="AZ1327" s="67"/>
      <c r="BA1327" s="67"/>
      <c r="BB1327" s="67"/>
      <c r="BC1327" s="67"/>
      <c r="BD1327" s="67"/>
      <c r="BE1327" s="67"/>
      <c r="BF1327" s="67"/>
      <c r="BG1327" s="67"/>
      <c r="BH1327" s="67"/>
      <c r="BI1327" s="67"/>
      <c r="BJ1327" s="67"/>
      <c r="BK1327" s="67"/>
      <c r="BL1327" s="67"/>
      <c r="BM1327" s="67"/>
    </row>
    <row r="1328" spans="28:65">
      <c r="AB1328" s="67"/>
      <c r="AC1328" s="67"/>
      <c r="AD1328" s="67"/>
      <c r="AE1328" s="67"/>
      <c r="AF1328" s="67"/>
      <c r="AH1328" s="149"/>
      <c r="AO1328" s="67"/>
      <c r="AP1328" s="67"/>
      <c r="AQ1328" s="67"/>
      <c r="AR1328" s="67"/>
      <c r="AS1328" s="67"/>
      <c r="AT1328" s="67"/>
      <c r="AU1328" s="67"/>
      <c r="AV1328" s="67"/>
    </row>
    <row r="1329" spans="28:65">
      <c r="AB1329" s="67"/>
      <c r="AC1329" s="67"/>
      <c r="AD1329" s="67"/>
      <c r="AE1329" s="67"/>
      <c r="AF1329" s="67"/>
      <c r="AH1329" s="149"/>
      <c r="AO1329" s="67"/>
      <c r="AP1329" s="67"/>
      <c r="AQ1329" s="67"/>
      <c r="AR1329" s="67"/>
      <c r="AS1329" s="67"/>
      <c r="AT1329" s="67"/>
      <c r="AU1329" s="67"/>
      <c r="AV1329" s="67"/>
      <c r="AW1329" s="67"/>
      <c r="AX1329" s="67"/>
      <c r="AY1329" s="67"/>
      <c r="AZ1329" s="67"/>
      <c r="BA1329" s="67"/>
      <c r="BB1329" s="67"/>
      <c r="BC1329" s="67"/>
      <c r="BD1329" s="67"/>
      <c r="BE1329" s="67"/>
      <c r="BF1329" s="67"/>
      <c r="BG1329" s="67"/>
      <c r="BH1329" s="67"/>
      <c r="BI1329" s="67"/>
      <c r="BJ1329" s="67"/>
      <c r="BK1329" s="67"/>
      <c r="BL1329" s="67"/>
      <c r="BM1329" s="67"/>
    </row>
    <row r="1330" spans="28:65">
      <c r="AB1330" s="67"/>
      <c r="AC1330" s="67"/>
      <c r="AD1330" s="67"/>
      <c r="AE1330" s="67"/>
      <c r="AF1330" s="67"/>
      <c r="AH1330" s="149"/>
      <c r="AO1330" s="67"/>
      <c r="AP1330" s="67"/>
      <c r="AQ1330" s="67"/>
      <c r="AR1330" s="67"/>
      <c r="AS1330" s="67"/>
      <c r="AT1330" s="67"/>
      <c r="AU1330" s="67"/>
      <c r="AV1330" s="67"/>
    </row>
    <row r="1331" spans="28:65">
      <c r="AB1331" s="67"/>
      <c r="AC1331" s="67"/>
      <c r="AD1331" s="67"/>
      <c r="AE1331" s="67"/>
      <c r="AF1331" s="67"/>
      <c r="AH1331" s="149"/>
      <c r="AO1331" s="67"/>
      <c r="AP1331" s="67"/>
      <c r="AQ1331" s="67"/>
      <c r="AR1331" s="67"/>
      <c r="AS1331" s="67"/>
      <c r="AT1331" s="67"/>
      <c r="AU1331" s="67"/>
      <c r="AV1331" s="67"/>
    </row>
    <row r="1332" spans="28:65">
      <c r="AB1332" s="67"/>
      <c r="AC1332" s="67"/>
      <c r="AD1332" s="67"/>
      <c r="AE1332" s="67"/>
      <c r="AF1332" s="67"/>
      <c r="AH1332" s="149"/>
      <c r="AO1332" s="67"/>
      <c r="AP1332" s="67"/>
      <c r="AQ1332" s="67"/>
      <c r="AR1332" s="67"/>
      <c r="AS1332" s="67"/>
      <c r="AT1332" s="67"/>
      <c r="AU1332" s="67"/>
      <c r="AV1332" s="67"/>
    </row>
    <row r="1333" spans="28:65">
      <c r="AB1333" s="67"/>
      <c r="AC1333" s="67"/>
      <c r="AD1333" s="67"/>
      <c r="AE1333" s="67"/>
      <c r="AF1333" s="67"/>
      <c r="AH1333" s="149"/>
      <c r="AO1333" s="67"/>
      <c r="AP1333" s="67"/>
      <c r="AQ1333" s="67"/>
      <c r="AR1333" s="67"/>
      <c r="AS1333" s="67"/>
      <c r="AT1333" s="67"/>
      <c r="AU1333" s="67"/>
      <c r="AV1333" s="67"/>
    </row>
    <row r="1334" spans="28:65">
      <c r="AB1334" s="67"/>
      <c r="AC1334" s="67"/>
      <c r="AD1334" s="67"/>
      <c r="AE1334" s="67"/>
      <c r="AF1334" s="67"/>
      <c r="AH1334" s="149"/>
      <c r="AO1334" s="67"/>
      <c r="AP1334" s="67"/>
      <c r="AQ1334" s="67"/>
      <c r="AR1334" s="67"/>
      <c r="AS1334" s="67"/>
      <c r="AT1334" s="67"/>
      <c r="AU1334" s="67"/>
      <c r="AV1334" s="67"/>
    </row>
    <row r="1335" spans="28:65">
      <c r="AB1335" s="67"/>
      <c r="AC1335" s="67"/>
      <c r="AD1335" s="67"/>
      <c r="AE1335" s="67"/>
      <c r="AF1335" s="67"/>
      <c r="AH1335" s="149"/>
      <c r="AO1335" s="67"/>
      <c r="AP1335" s="67"/>
      <c r="AQ1335" s="67"/>
      <c r="AR1335" s="67"/>
      <c r="AS1335" s="67"/>
      <c r="AT1335" s="67"/>
      <c r="AU1335" s="67"/>
      <c r="AV1335" s="67"/>
    </row>
    <row r="1336" spans="28:65">
      <c r="AB1336" s="67"/>
      <c r="AC1336" s="67"/>
      <c r="AD1336" s="67"/>
      <c r="AE1336" s="67"/>
      <c r="AF1336" s="67"/>
      <c r="AH1336" s="149"/>
      <c r="AO1336" s="67"/>
      <c r="AP1336" s="67"/>
      <c r="AQ1336" s="67"/>
      <c r="AR1336" s="67"/>
      <c r="AS1336" s="67"/>
      <c r="AT1336" s="67"/>
      <c r="AU1336" s="67"/>
      <c r="AV1336" s="67"/>
    </row>
    <row r="1337" spans="28:65">
      <c r="AB1337" s="67"/>
      <c r="AC1337" s="67"/>
      <c r="AD1337" s="67"/>
      <c r="AE1337" s="67"/>
      <c r="AF1337" s="67"/>
      <c r="AH1337" s="149"/>
      <c r="AO1337" s="67"/>
      <c r="AP1337" s="67"/>
      <c r="AQ1337" s="67"/>
      <c r="AR1337" s="67"/>
      <c r="AS1337" s="67"/>
      <c r="AT1337" s="67"/>
      <c r="AU1337" s="67"/>
      <c r="AV1337" s="67"/>
    </row>
    <row r="1338" spans="28:65">
      <c r="AB1338" s="67"/>
      <c r="AC1338" s="67"/>
      <c r="AD1338" s="67"/>
      <c r="AE1338" s="67"/>
      <c r="AF1338" s="67"/>
      <c r="AH1338" s="149"/>
      <c r="AO1338" s="67"/>
      <c r="AP1338" s="67"/>
      <c r="AQ1338" s="67"/>
      <c r="AR1338" s="67"/>
      <c r="AS1338" s="67"/>
      <c r="AT1338" s="67"/>
      <c r="AU1338" s="67"/>
      <c r="AV1338" s="67"/>
      <c r="AW1338" s="67"/>
    </row>
    <row r="1339" spans="28:65">
      <c r="AB1339" s="67"/>
      <c r="AC1339" s="67"/>
      <c r="AD1339" s="67"/>
      <c r="AE1339" s="67"/>
      <c r="AF1339" s="67"/>
      <c r="AH1339" s="149"/>
      <c r="AO1339" s="67"/>
      <c r="AP1339" s="67"/>
      <c r="AQ1339" s="67"/>
      <c r="AR1339" s="67"/>
      <c r="AS1339" s="67"/>
      <c r="AT1339" s="67"/>
      <c r="AU1339" s="67"/>
      <c r="AV1339" s="67"/>
    </row>
    <row r="1340" spans="28:65">
      <c r="AB1340" s="67"/>
      <c r="AC1340" s="67"/>
      <c r="AD1340" s="67"/>
      <c r="AE1340" s="67"/>
      <c r="AF1340" s="67"/>
      <c r="AH1340" s="149"/>
      <c r="AO1340" s="67"/>
      <c r="AP1340" s="67"/>
      <c r="AQ1340" s="67"/>
      <c r="AR1340" s="67"/>
      <c r="AS1340" s="67"/>
      <c r="AT1340" s="67"/>
      <c r="AU1340" s="67"/>
      <c r="AV1340" s="67"/>
      <c r="AW1340" s="67"/>
    </row>
    <row r="1341" spans="28:65">
      <c r="AB1341" s="67"/>
      <c r="AC1341" s="67"/>
      <c r="AD1341" s="67"/>
      <c r="AE1341" s="67"/>
      <c r="AF1341" s="67"/>
      <c r="AH1341" s="149"/>
      <c r="AO1341" s="67"/>
      <c r="AP1341" s="67"/>
      <c r="AQ1341" s="67"/>
      <c r="AR1341" s="67"/>
      <c r="AS1341" s="67"/>
      <c r="AT1341" s="67"/>
      <c r="AU1341" s="67"/>
      <c r="AV1341" s="67"/>
      <c r="AW1341" s="67"/>
      <c r="AX1341" s="67"/>
      <c r="AY1341" s="67"/>
      <c r="AZ1341" s="67"/>
      <c r="BA1341" s="67"/>
      <c r="BB1341" s="67"/>
      <c r="BC1341" s="67"/>
      <c r="BD1341" s="67"/>
      <c r="BE1341" s="67"/>
      <c r="BF1341" s="67"/>
      <c r="BG1341" s="67"/>
      <c r="BH1341" s="67"/>
      <c r="BI1341" s="67"/>
      <c r="BJ1341" s="67"/>
      <c r="BK1341" s="67"/>
      <c r="BL1341" s="67"/>
      <c r="BM1341" s="67"/>
    </row>
    <row r="1342" spans="28:65">
      <c r="AB1342" s="67"/>
      <c r="AC1342" s="67"/>
      <c r="AD1342" s="67"/>
      <c r="AE1342" s="67"/>
      <c r="AF1342" s="67"/>
      <c r="AH1342" s="149"/>
      <c r="AO1342" s="67"/>
      <c r="AP1342" s="67"/>
      <c r="AQ1342" s="67"/>
      <c r="AR1342" s="67"/>
      <c r="AS1342" s="67"/>
      <c r="AT1342" s="67"/>
      <c r="AU1342" s="67"/>
      <c r="AV1342" s="67"/>
    </row>
    <row r="1343" spans="28:65">
      <c r="AB1343" s="67"/>
      <c r="AC1343" s="67"/>
      <c r="AD1343" s="67"/>
      <c r="AE1343" s="67"/>
      <c r="AF1343" s="67"/>
      <c r="AH1343" s="149"/>
      <c r="AO1343" s="67"/>
      <c r="AP1343" s="67"/>
      <c r="AQ1343" s="67"/>
      <c r="AR1343" s="67"/>
      <c r="AS1343" s="67"/>
      <c r="AT1343" s="67"/>
      <c r="AU1343" s="67"/>
      <c r="AV1343" s="67"/>
    </row>
    <row r="1344" spans="28:65">
      <c r="AB1344" s="67"/>
      <c r="AC1344" s="67"/>
      <c r="AD1344" s="67"/>
      <c r="AE1344" s="67"/>
      <c r="AF1344" s="67"/>
      <c r="AH1344" s="149"/>
      <c r="AO1344" s="67"/>
      <c r="AP1344" s="67"/>
      <c r="AQ1344" s="67"/>
      <c r="AR1344" s="67"/>
      <c r="AS1344" s="67"/>
      <c r="AT1344" s="67"/>
      <c r="AU1344" s="67"/>
      <c r="AV1344" s="67"/>
    </row>
    <row r="1345" spans="28:65">
      <c r="AB1345" s="67"/>
      <c r="AC1345" s="67"/>
      <c r="AD1345" s="67"/>
      <c r="AE1345" s="67"/>
      <c r="AF1345" s="67"/>
      <c r="AH1345" s="149"/>
      <c r="AO1345" s="67"/>
      <c r="AP1345" s="67"/>
      <c r="AQ1345" s="67"/>
      <c r="AR1345" s="67"/>
      <c r="AS1345" s="67"/>
      <c r="AT1345" s="67"/>
      <c r="AU1345" s="67"/>
      <c r="AV1345" s="67"/>
    </row>
    <row r="1346" spans="28:65">
      <c r="AB1346" s="67"/>
      <c r="AC1346" s="67"/>
      <c r="AD1346" s="67"/>
      <c r="AE1346" s="67"/>
      <c r="AF1346" s="67"/>
      <c r="AH1346" s="149"/>
      <c r="AO1346" s="67"/>
      <c r="AP1346" s="67"/>
      <c r="AQ1346" s="67"/>
      <c r="AR1346" s="67"/>
      <c r="AS1346" s="67"/>
      <c r="AT1346" s="67"/>
      <c r="AU1346" s="67"/>
      <c r="AV1346" s="67"/>
    </row>
    <row r="1347" spans="28:65">
      <c r="AB1347" s="67"/>
      <c r="AC1347" s="67"/>
      <c r="AD1347" s="67"/>
      <c r="AE1347" s="67"/>
      <c r="AF1347" s="67"/>
      <c r="AH1347" s="149"/>
      <c r="AO1347" s="67"/>
      <c r="AP1347" s="67"/>
      <c r="AQ1347" s="67"/>
      <c r="AR1347" s="67"/>
      <c r="AS1347" s="67"/>
      <c r="AT1347" s="67"/>
      <c r="AU1347" s="67"/>
      <c r="AV1347" s="67"/>
    </row>
    <row r="1348" spans="28:65">
      <c r="AB1348" s="67"/>
      <c r="AC1348" s="67"/>
      <c r="AD1348" s="67"/>
      <c r="AE1348" s="67"/>
      <c r="AF1348" s="67"/>
      <c r="AH1348" s="149"/>
      <c r="AO1348" s="67"/>
      <c r="AP1348" s="67"/>
      <c r="AQ1348" s="67"/>
      <c r="AR1348" s="67"/>
      <c r="AS1348" s="67"/>
      <c r="AT1348" s="67"/>
      <c r="AU1348" s="67"/>
      <c r="AV1348" s="67"/>
      <c r="AW1348" s="67"/>
      <c r="AX1348" s="67"/>
      <c r="AY1348" s="67"/>
      <c r="AZ1348" s="67"/>
      <c r="BA1348" s="67"/>
      <c r="BB1348" s="67"/>
      <c r="BC1348" s="67"/>
      <c r="BD1348" s="67"/>
      <c r="BE1348" s="67"/>
      <c r="BF1348" s="67"/>
      <c r="BG1348" s="67"/>
      <c r="BH1348" s="67"/>
      <c r="BI1348" s="67"/>
      <c r="BJ1348" s="67"/>
      <c r="BK1348" s="67"/>
      <c r="BL1348" s="67"/>
      <c r="BM1348" s="67"/>
    </row>
    <row r="1349" spans="28:65">
      <c r="AB1349" s="67"/>
      <c r="AC1349" s="67"/>
      <c r="AD1349" s="67"/>
      <c r="AE1349" s="67"/>
      <c r="AF1349" s="67"/>
      <c r="AH1349" s="149"/>
      <c r="AO1349" s="67"/>
      <c r="AP1349" s="67"/>
      <c r="AQ1349" s="67"/>
      <c r="AR1349" s="67"/>
      <c r="AS1349" s="67"/>
      <c r="AT1349" s="67"/>
      <c r="AU1349" s="67"/>
      <c r="AV1349" s="67"/>
      <c r="AW1349" s="67"/>
      <c r="AY1349" s="67"/>
    </row>
    <row r="1350" spans="28:65">
      <c r="AB1350" s="67"/>
      <c r="AC1350" s="67"/>
      <c r="AD1350" s="67"/>
      <c r="AE1350" s="67"/>
      <c r="AF1350" s="67"/>
      <c r="AH1350" s="149"/>
      <c r="AO1350" s="67"/>
      <c r="AP1350" s="67"/>
      <c r="AQ1350" s="67"/>
      <c r="AR1350" s="67"/>
      <c r="AS1350" s="67"/>
      <c r="AT1350" s="67"/>
      <c r="AU1350" s="67"/>
      <c r="AV1350" s="67"/>
      <c r="AW1350" s="67"/>
      <c r="AX1350" s="67"/>
      <c r="AY1350" s="67"/>
      <c r="AZ1350" s="67"/>
      <c r="BA1350" s="67"/>
      <c r="BB1350" s="67"/>
      <c r="BC1350" s="67"/>
      <c r="BD1350" s="67"/>
      <c r="BE1350" s="67"/>
      <c r="BF1350" s="67"/>
      <c r="BG1350" s="67"/>
      <c r="BH1350" s="67"/>
      <c r="BI1350" s="67"/>
      <c r="BJ1350" s="67"/>
      <c r="BK1350" s="67"/>
      <c r="BL1350" s="67"/>
      <c r="BM1350" s="67"/>
    </row>
    <row r="1351" spans="28:65">
      <c r="AB1351" s="67"/>
      <c r="AC1351" s="67"/>
      <c r="AD1351" s="67"/>
      <c r="AE1351" s="67"/>
      <c r="AF1351" s="67"/>
      <c r="AH1351" s="149"/>
      <c r="AO1351" s="67"/>
      <c r="AP1351" s="67"/>
      <c r="AQ1351" s="67"/>
      <c r="AR1351" s="67"/>
      <c r="AS1351" s="67"/>
      <c r="AT1351" s="67"/>
      <c r="AU1351" s="67"/>
      <c r="AV1351" s="67"/>
      <c r="AW1351" s="67"/>
      <c r="AX1351" s="67"/>
      <c r="AY1351" s="67"/>
      <c r="AZ1351" s="67"/>
      <c r="BA1351" s="67"/>
      <c r="BB1351" s="67"/>
      <c r="BC1351" s="67"/>
      <c r="BD1351" s="67"/>
      <c r="BE1351" s="67"/>
      <c r="BF1351" s="67"/>
      <c r="BG1351" s="67"/>
      <c r="BH1351" s="67"/>
      <c r="BI1351" s="67"/>
      <c r="BJ1351" s="67"/>
      <c r="BK1351" s="67"/>
      <c r="BL1351" s="67"/>
      <c r="BM1351" s="67"/>
    </row>
    <row r="1352" spans="28:65">
      <c r="AB1352" s="67"/>
      <c r="AC1352" s="67"/>
      <c r="AD1352" s="67"/>
      <c r="AE1352" s="67"/>
      <c r="AF1352" s="67"/>
      <c r="AH1352" s="149"/>
      <c r="AO1352" s="67"/>
      <c r="AP1352" s="67"/>
      <c r="AQ1352" s="67"/>
      <c r="AR1352" s="67"/>
      <c r="AS1352" s="67"/>
      <c r="AT1352" s="67"/>
      <c r="AU1352" s="67"/>
      <c r="AV1352" s="67"/>
    </row>
    <row r="1353" spans="28:65">
      <c r="AB1353" s="67"/>
      <c r="AC1353" s="67"/>
      <c r="AD1353" s="67"/>
      <c r="AE1353" s="67"/>
      <c r="AF1353" s="67"/>
      <c r="AH1353" s="149"/>
      <c r="AO1353" s="67"/>
      <c r="AP1353" s="67"/>
      <c r="AQ1353" s="67"/>
      <c r="AR1353" s="67"/>
      <c r="AS1353" s="67"/>
      <c r="AT1353" s="67"/>
      <c r="AU1353" s="67"/>
      <c r="AV1353" s="67"/>
    </row>
    <row r="1354" spans="28:65">
      <c r="AB1354" s="67"/>
      <c r="AC1354" s="67"/>
      <c r="AD1354" s="67"/>
      <c r="AE1354" s="67"/>
      <c r="AF1354" s="67"/>
      <c r="AH1354" s="149"/>
      <c r="AO1354" s="67"/>
      <c r="AP1354" s="67"/>
      <c r="AQ1354" s="67"/>
      <c r="AR1354" s="67"/>
      <c r="AS1354" s="67"/>
      <c r="AT1354" s="67"/>
      <c r="AU1354" s="67"/>
      <c r="AV1354" s="67"/>
    </row>
    <row r="1355" spans="28:65">
      <c r="AB1355" s="67"/>
      <c r="AC1355" s="67"/>
      <c r="AD1355" s="67"/>
      <c r="AE1355" s="67"/>
      <c r="AF1355" s="67"/>
      <c r="AH1355" s="149"/>
      <c r="AO1355" s="67"/>
      <c r="AP1355" s="67"/>
      <c r="AQ1355" s="67"/>
      <c r="AR1355" s="67"/>
      <c r="AS1355" s="67"/>
      <c r="AT1355" s="67"/>
      <c r="AU1355" s="67"/>
      <c r="AV1355" s="67"/>
    </row>
    <row r="1356" spans="28:65">
      <c r="AB1356" s="67"/>
      <c r="AC1356" s="67"/>
      <c r="AD1356" s="67"/>
      <c r="AE1356" s="67"/>
      <c r="AF1356" s="67"/>
      <c r="AH1356" s="149"/>
      <c r="AO1356" s="67"/>
      <c r="AP1356" s="67"/>
      <c r="AQ1356" s="67"/>
      <c r="AR1356" s="67"/>
      <c r="AS1356" s="67"/>
      <c r="AT1356" s="67"/>
      <c r="AU1356" s="67"/>
      <c r="AV1356" s="67"/>
    </row>
    <row r="1357" spans="28:65">
      <c r="AB1357" s="67"/>
      <c r="AC1357" s="67"/>
      <c r="AD1357" s="67"/>
      <c r="AE1357" s="67"/>
      <c r="AF1357" s="67"/>
      <c r="AH1357" s="149"/>
      <c r="AO1357" s="67"/>
      <c r="AP1357" s="67"/>
      <c r="AQ1357" s="67"/>
      <c r="AR1357" s="67"/>
      <c r="AS1357" s="67"/>
      <c r="AT1357" s="67"/>
      <c r="AU1357" s="67"/>
      <c r="AV1357" s="67"/>
    </row>
    <row r="1358" spans="28:65">
      <c r="AB1358" s="67"/>
      <c r="AC1358" s="67"/>
      <c r="AD1358" s="67"/>
      <c r="AE1358" s="67"/>
      <c r="AF1358" s="67"/>
      <c r="AH1358" s="149"/>
      <c r="AO1358" s="67"/>
      <c r="AP1358" s="67"/>
      <c r="AQ1358" s="67"/>
      <c r="AR1358" s="67"/>
      <c r="AS1358" s="67"/>
      <c r="AT1358" s="67"/>
      <c r="AU1358" s="67"/>
      <c r="AV1358" s="67"/>
    </row>
    <row r="1359" spans="28:65">
      <c r="AB1359" s="67"/>
      <c r="AC1359" s="67"/>
      <c r="AD1359" s="67"/>
      <c r="AE1359" s="67"/>
      <c r="AF1359" s="67"/>
      <c r="AH1359" s="149"/>
      <c r="AO1359" s="67"/>
      <c r="AP1359" s="67"/>
      <c r="AQ1359" s="67"/>
      <c r="AR1359" s="67"/>
      <c r="AS1359" s="67"/>
      <c r="AT1359" s="67"/>
      <c r="AU1359" s="67"/>
      <c r="AV1359" s="67"/>
    </row>
    <row r="1360" spans="28:65">
      <c r="AB1360" s="67"/>
      <c r="AC1360" s="67"/>
      <c r="AD1360" s="67"/>
      <c r="AE1360" s="67"/>
      <c r="AF1360" s="67"/>
      <c r="AH1360" s="149"/>
      <c r="AO1360" s="67"/>
      <c r="AP1360" s="67"/>
      <c r="AQ1360" s="67"/>
      <c r="AR1360" s="67"/>
      <c r="AS1360" s="67"/>
      <c r="AT1360" s="67"/>
      <c r="AU1360" s="67"/>
      <c r="AV1360" s="67"/>
    </row>
    <row r="1361" spans="28:65">
      <c r="AB1361" s="67"/>
      <c r="AC1361" s="67"/>
      <c r="AD1361" s="67"/>
      <c r="AE1361" s="67"/>
      <c r="AF1361" s="67"/>
      <c r="AH1361" s="149"/>
      <c r="AO1361" s="67"/>
      <c r="AP1361" s="67"/>
      <c r="AQ1361" s="67"/>
      <c r="AR1361" s="67"/>
      <c r="AS1361" s="67"/>
      <c r="AT1361" s="67"/>
      <c r="AU1361" s="67"/>
      <c r="AV1361" s="67"/>
    </row>
    <row r="1362" spans="28:65">
      <c r="AB1362" s="67"/>
      <c r="AC1362" s="67"/>
      <c r="AD1362" s="67"/>
      <c r="AE1362" s="67"/>
      <c r="AF1362" s="67"/>
      <c r="AH1362" s="149"/>
      <c r="AO1362" s="67"/>
      <c r="AP1362" s="67"/>
      <c r="AQ1362" s="67"/>
      <c r="AR1362" s="67"/>
      <c r="AS1362" s="67"/>
      <c r="AT1362" s="67"/>
      <c r="AU1362" s="67"/>
      <c r="AV1362" s="67"/>
    </row>
    <row r="1363" spans="28:65">
      <c r="AB1363" s="67"/>
      <c r="AC1363" s="67"/>
      <c r="AD1363" s="67"/>
      <c r="AE1363" s="67"/>
      <c r="AF1363" s="67"/>
      <c r="AH1363" s="149"/>
      <c r="AO1363" s="67"/>
      <c r="AP1363" s="67"/>
      <c r="AQ1363" s="67"/>
      <c r="AR1363" s="67"/>
      <c r="AS1363" s="67"/>
      <c r="AT1363" s="67"/>
      <c r="AU1363" s="67"/>
      <c r="AV1363" s="67"/>
    </row>
    <row r="1364" spans="28:65">
      <c r="AB1364" s="67"/>
      <c r="AC1364" s="67"/>
      <c r="AD1364" s="67"/>
      <c r="AE1364" s="67"/>
      <c r="AF1364" s="67"/>
      <c r="AH1364" s="149"/>
      <c r="AO1364" s="67"/>
      <c r="AP1364" s="67"/>
      <c r="AQ1364" s="67"/>
      <c r="AR1364" s="67"/>
      <c r="AS1364" s="67"/>
      <c r="AT1364" s="67"/>
      <c r="AU1364" s="67"/>
      <c r="AV1364" s="67"/>
    </row>
    <row r="1365" spans="28:65">
      <c r="AB1365" s="67"/>
      <c r="AC1365" s="67"/>
      <c r="AD1365" s="67"/>
      <c r="AE1365" s="67"/>
      <c r="AF1365" s="67"/>
      <c r="AH1365" s="149"/>
      <c r="AO1365" s="67"/>
      <c r="AP1365" s="67"/>
      <c r="AQ1365" s="67"/>
      <c r="AR1365" s="67"/>
      <c r="AS1365" s="67"/>
      <c r="AT1365" s="67"/>
      <c r="AU1365" s="67"/>
      <c r="AV1365" s="67"/>
    </row>
    <row r="1366" spans="28:65">
      <c r="AB1366" s="67"/>
      <c r="AC1366" s="67"/>
      <c r="AD1366" s="67"/>
      <c r="AE1366" s="67"/>
      <c r="AF1366" s="67"/>
      <c r="AH1366" s="149"/>
      <c r="AO1366" s="67"/>
      <c r="AP1366" s="67"/>
      <c r="AQ1366" s="67"/>
      <c r="AR1366" s="67"/>
      <c r="AS1366" s="67"/>
      <c r="AT1366" s="67"/>
      <c r="AU1366" s="67"/>
      <c r="AV1366" s="67"/>
    </row>
    <row r="1367" spans="28:65">
      <c r="AB1367" s="67"/>
      <c r="AC1367" s="67"/>
      <c r="AD1367" s="67"/>
      <c r="AE1367" s="67"/>
      <c r="AF1367" s="67"/>
      <c r="AH1367" s="149"/>
      <c r="AO1367" s="67"/>
      <c r="AP1367" s="67"/>
      <c r="AQ1367" s="67"/>
      <c r="AR1367" s="67"/>
      <c r="AS1367" s="67"/>
      <c r="AT1367" s="67"/>
      <c r="AU1367" s="67"/>
      <c r="AV1367" s="67"/>
    </row>
    <row r="1368" spans="28:65">
      <c r="AB1368" s="67"/>
      <c r="AC1368" s="67"/>
      <c r="AD1368" s="67"/>
      <c r="AE1368" s="67"/>
      <c r="AF1368" s="67"/>
      <c r="AH1368" s="149"/>
      <c r="AO1368" s="67"/>
      <c r="AP1368" s="67"/>
      <c r="AQ1368" s="67"/>
      <c r="AR1368" s="67"/>
      <c r="AS1368" s="67"/>
      <c r="AT1368" s="67"/>
      <c r="AU1368" s="67"/>
      <c r="AV1368" s="67"/>
    </row>
    <row r="1369" spans="28:65">
      <c r="AB1369" s="67"/>
      <c r="AC1369" s="67"/>
      <c r="AD1369" s="67"/>
      <c r="AE1369" s="67"/>
      <c r="AF1369" s="67"/>
      <c r="AH1369" s="149"/>
      <c r="AO1369" s="67"/>
      <c r="AP1369" s="67"/>
      <c r="AQ1369" s="67"/>
      <c r="AR1369" s="67"/>
      <c r="AS1369" s="67"/>
      <c r="AT1369" s="67"/>
      <c r="AU1369" s="67"/>
      <c r="AV1369" s="67"/>
      <c r="AW1369" s="67"/>
      <c r="AY1369" s="67"/>
      <c r="AZ1369" s="67"/>
      <c r="BA1369" s="67"/>
      <c r="BB1369" s="67"/>
      <c r="BC1369" s="67"/>
      <c r="BD1369" s="67"/>
      <c r="BE1369" s="67"/>
      <c r="BF1369" s="67"/>
      <c r="BG1369" s="67"/>
      <c r="BH1369" s="67"/>
      <c r="BI1369" s="67"/>
      <c r="BJ1369" s="67"/>
      <c r="BK1369" s="67"/>
      <c r="BL1369" s="67"/>
      <c r="BM1369" s="67"/>
    </row>
    <row r="1370" spans="28:65">
      <c r="AB1370" s="67"/>
      <c r="AC1370" s="67"/>
      <c r="AD1370" s="67"/>
      <c r="AE1370" s="67"/>
      <c r="AF1370" s="67"/>
      <c r="AH1370" s="149"/>
      <c r="AO1370" s="67"/>
      <c r="AP1370" s="67"/>
      <c r="AQ1370" s="67"/>
      <c r="AR1370" s="67"/>
      <c r="AS1370" s="67"/>
      <c r="AT1370" s="67"/>
      <c r="AU1370" s="67"/>
      <c r="AV1370" s="67"/>
    </row>
    <row r="1371" spans="28:65">
      <c r="AB1371" s="67"/>
      <c r="AC1371" s="67"/>
      <c r="AD1371" s="67"/>
      <c r="AE1371" s="67"/>
      <c r="AF1371" s="67"/>
      <c r="AH1371" s="149"/>
      <c r="AO1371" s="67"/>
      <c r="AP1371" s="67"/>
      <c r="AQ1371" s="67"/>
      <c r="AR1371" s="67"/>
      <c r="AS1371" s="67"/>
      <c r="AT1371" s="67"/>
      <c r="AU1371" s="67"/>
      <c r="AV1371" s="67"/>
    </row>
    <row r="1372" spans="28:65">
      <c r="AB1372" s="67"/>
      <c r="AC1372" s="67"/>
      <c r="AD1372" s="67"/>
      <c r="AE1372" s="67"/>
      <c r="AF1372" s="67"/>
      <c r="AH1372" s="149"/>
      <c r="AO1372" s="67"/>
      <c r="AP1372" s="67"/>
      <c r="AQ1372" s="67"/>
      <c r="AR1372" s="67"/>
      <c r="AS1372" s="67"/>
      <c r="AT1372" s="67"/>
      <c r="AU1372" s="67"/>
      <c r="AV1372" s="67"/>
    </row>
    <row r="1373" spans="28:65">
      <c r="AB1373" s="67"/>
      <c r="AC1373" s="67"/>
      <c r="AD1373" s="67"/>
      <c r="AE1373" s="67"/>
      <c r="AF1373" s="67"/>
      <c r="AH1373" s="149"/>
      <c r="AO1373" s="67"/>
      <c r="AP1373" s="67"/>
      <c r="AQ1373" s="67"/>
      <c r="AR1373" s="67"/>
      <c r="AS1373" s="67"/>
      <c r="AT1373" s="67"/>
      <c r="AU1373" s="67"/>
      <c r="AV1373" s="67"/>
      <c r="AW1373" s="67"/>
      <c r="AY1373" s="67"/>
    </row>
    <row r="1374" spans="28:65">
      <c r="AB1374" s="67"/>
      <c r="AC1374" s="67"/>
      <c r="AD1374" s="67"/>
      <c r="AE1374" s="67"/>
      <c r="AF1374" s="67"/>
      <c r="AH1374" s="149"/>
      <c r="AO1374" s="67"/>
      <c r="AP1374" s="67"/>
      <c r="AQ1374" s="67"/>
      <c r="AR1374" s="67"/>
      <c r="AS1374" s="67"/>
      <c r="AT1374" s="67"/>
      <c r="AU1374" s="67"/>
      <c r="AV1374" s="67"/>
    </row>
    <row r="1375" spans="28:65">
      <c r="AB1375" s="67"/>
      <c r="AC1375" s="67"/>
      <c r="AD1375" s="67"/>
      <c r="AE1375" s="67"/>
      <c r="AF1375" s="67"/>
      <c r="AH1375" s="149"/>
      <c r="AO1375" s="67"/>
      <c r="AP1375" s="67"/>
      <c r="AQ1375" s="67"/>
      <c r="AR1375" s="67"/>
      <c r="AS1375" s="67"/>
      <c r="AT1375" s="67"/>
      <c r="AU1375" s="67"/>
      <c r="AV1375" s="67"/>
      <c r="AW1375" s="67"/>
      <c r="AY1375" s="67"/>
      <c r="AZ1375" s="67"/>
      <c r="BA1375" s="67"/>
      <c r="BB1375" s="67"/>
      <c r="BC1375" s="67"/>
      <c r="BD1375" s="67"/>
      <c r="BE1375" s="67"/>
      <c r="BF1375" s="67"/>
      <c r="BG1375" s="67"/>
      <c r="BH1375" s="67"/>
      <c r="BI1375" s="67"/>
      <c r="BJ1375" s="67"/>
      <c r="BK1375" s="67"/>
      <c r="BL1375" s="67"/>
      <c r="BM1375" s="67"/>
    </row>
    <row r="1376" spans="28:65">
      <c r="AB1376" s="67"/>
      <c r="AC1376" s="67"/>
      <c r="AD1376" s="67"/>
      <c r="AE1376" s="67"/>
      <c r="AF1376" s="67"/>
      <c r="AH1376" s="149"/>
      <c r="AO1376" s="67"/>
      <c r="AP1376" s="67"/>
      <c r="AQ1376" s="67"/>
      <c r="AR1376" s="67"/>
      <c r="AS1376" s="67"/>
      <c r="AT1376" s="67"/>
      <c r="AU1376" s="67"/>
      <c r="AV1376" s="67"/>
    </row>
    <row r="1377" spans="28:65">
      <c r="AB1377" s="67"/>
      <c r="AC1377" s="67"/>
      <c r="AD1377" s="67"/>
      <c r="AE1377" s="67"/>
      <c r="AF1377" s="67"/>
      <c r="AH1377" s="149"/>
      <c r="AO1377" s="67"/>
      <c r="AP1377" s="67"/>
      <c r="AQ1377" s="67"/>
      <c r="AR1377" s="67"/>
      <c r="AS1377" s="67"/>
      <c r="AT1377" s="67"/>
      <c r="AU1377" s="67"/>
      <c r="AV1377" s="67"/>
    </row>
    <row r="1378" spans="28:65">
      <c r="AB1378" s="67"/>
      <c r="AC1378" s="67"/>
      <c r="AD1378" s="67"/>
      <c r="AE1378" s="67"/>
      <c r="AF1378" s="67"/>
      <c r="AH1378" s="149"/>
      <c r="AO1378" s="67"/>
      <c r="AP1378" s="67"/>
      <c r="AQ1378" s="67"/>
      <c r="AR1378" s="67"/>
      <c r="AS1378" s="67"/>
      <c r="AT1378" s="67"/>
      <c r="AU1378" s="67"/>
      <c r="AV1378" s="67"/>
      <c r="AW1378" s="67"/>
    </row>
    <row r="1379" spans="28:65">
      <c r="AB1379" s="67"/>
      <c r="AC1379" s="67"/>
      <c r="AD1379" s="67"/>
      <c r="AE1379" s="67"/>
      <c r="AF1379" s="67"/>
      <c r="AH1379" s="149"/>
      <c r="AO1379" s="67"/>
      <c r="AP1379" s="67"/>
      <c r="AQ1379" s="67"/>
      <c r="AR1379" s="67"/>
      <c r="AS1379" s="67"/>
      <c r="AT1379" s="67"/>
      <c r="AU1379" s="67"/>
      <c r="AV1379" s="67"/>
      <c r="AW1379" s="67"/>
    </row>
    <row r="1380" spans="28:65">
      <c r="AB1380" s="67"/>
      <c r="AC1380" s="67"/>
      <c r="AD1380" s="67"/>
      <c r="AE1380" s="67"/>
      <c r="AF1380" s="67"/>
      <c r="AH1380" s="149"/>
      <c r="AO1380" s="67"/>
      <c r="AP1380" s="67"/>
      <c r="AQ1380" s="67"/>
      <c r="AR1380" s="67"/>
      <c r="AS1380" s="67"/>
      <c r="AT1380" s="67"/>
      <c r="AU1380" s="67"/>
      <c r="AV1380" s="67"/>
      <c r="AW1380" s="67"/>
      <c r="AX1380" s="67"/>
      <c r="AY1380" s="67"/>
      <c r="AZ1380" s="67"/>
      <c r="BA1380" s="67"/>
      <c r="BB1380" s="67"/>
      <c r="BC1380" s="67"/>
      <c r="BD1380" s="67"/>
      <c r="BE1380" s="67"/>
      <c r="BF1380" s="67"/>
      <c r="BG1380" s="67"/>
      <c r="BH1380" s="67"/>
      <c r="BI1380" s="67"/>
      <c r="BJ1380" s="67"/>
      <c r="BK1380" s="67"/>
      <c r="BL1380" s="67"/>
      <c r="BM1380" s="67"/>
    </row>
    <row r="1381" spans="28:65">
      <c r="AB1381" s="67"/>
      <c r="AC1381" s="67"/>
      <c r="AD1381" s="67"/>
      <c r="AE1381" s="67"/>
      <c r="AF1381" s="67"/>
      <c r="AH1381" s="149"/>
      <c r="AO1381" s="67"/>
      <c r="AP1381" s="67"/>
      <c r="AQ1381" s="67"/>
      <c r="AR1381" s="67"/>
      <c r="AS1381" s="67"/>
      <c r="AT1381" s="67"/>
      <c r="AU1381" s="67"/>
      <c r="AV1381" s="67"/>
    </row>
    <row r="1382" spans="28:65">
      <c r="AB1382" s="67"/>
      <c r="AC1382" s="67"/>
      <c r="AD1382" s="67"/>
      <c r="AE1382" s="67"/>
      <c r="AF1382" s="67"/>
      <c r="AH1382" s="149"/>
      <c r="AO1382" s="67"/>
      <c r="AP1382" s="67"/>
      <c r="AQ1382" s="67"/>
      <c r="AR1382" s="67"/>
      <c r="AS1382" s="67"/>
      <c r="AT1382" s="67"/>
      <c r="AU1382" s="67"/>
      <c r="AV1382" s="67"/>
    </row>
    <row r="1383" spans="28:65">
      <c r="AB1383" s="67"/>
      <c r="AC1383" s="67"/>
      <c r="AD1383" s="67"/>
      <c r="AE1383" s="67"/>
      <c r="AF1383" s="67"/>
      <c r="AH1383" s="149"/>
      <c r="AO1383" s="67"/>
      <c r="AP1383" s="67"/>
      <c r="AQ1383" s="67"/>
      <c r="AR1383" s="67"/>
      <c r="AS1383" s="67"/>
      <c r="AT1383" s="67"/>
      <c r="AU1383" s="67"/>
      <c r="AV1383" s="67"/>
      <c r="AW1383" s="67"/>
      <c r="AY1383" s="67"/>
      <c r="AZ1383" s="67"/>
      <c r="BA1383" s="67"/>
      <c r="BB1383" s="67"/>
      <c r="BC1383" s="67"/>
      <c r="BD1383" s="67"/>
      <c r="BE1383" s="67"/>
      <c r="BF1383" s="67"/>
      <c r="BG1383" s="67"/>
      <c r="BH1383" s="67"/>
      <c r="BI1383" s="67"/>
      <c r="BJ1383" s="67"/>
      <c r="BK1383" s="67"/>
      <c r="BL1383" s="67"/>
      <c r="BM1383" s="67"/>
    </row>
    <row r="1384" spans="28:65">
      <c r="AB1384" s="67"/>
      <c r="AC1384" s="67"/>
      <c r="AD1384" s="67"/>
      <c r="AE1384" s="67"/>
      <c r="AF1384" s="67"/>
      <c r="AH1384" s="149"/>
      <c r="AO1384" s="67"/>
      <c r="AP1384" s="67"/>
      <c r="AQ1384" s="67"/>
      <c r="AR1384" s="67"/>
      <c r="AS1384" s="67"/>
      <c r="AT1384" s="67"/>
      <c r="AU1384" s="67"/>
      <c r="AV1384" s="67"/>
      <c r="AW1384" s="67"/>
      <c r="AX1384" s="67"/>
      <c r="AY1384" s="67"/>
      <c r="AZ1384" s="67"/>
      <c r="BA1384" s="67"/>
      <c r="BB1384" s="67"/>
      <c r="BC1384" s="67"/>
      <c r="BD1384" s="67"/>
      <c r="BE1384" s="67"/>
      <c r="BF1384" s="67"/>
      <c r="BG1384" s="67"/>
      <c r="BH1384" s="67"/>
      <c r="BI1384" s="67"/>
      <c r="BJ1384" s="67"/>
      <c r="BK1384" s="67"/>
      <c r="BL1384" s="67"/>
      <c r="BM1384" s="67"/>
    </row>
    <row r="1385" spans="28:65">
      <c r="AB1385" s="67"/>
      <c r="AC1385" s="67"/>
      <c r="AD1385" s="67"/>
      <c r="AE1385" s="67"/>
      <c r="AF1385" s="67"/>
      <c r="AH1385" s="149"/>
      <c r="AO1385" s="67"/>
      <c r="AP1385" s="67"/>
      <c r="AQ1385" s="67"/>
      <c r="AR1385" s="67"/>
      <c r="AS1385" s="67"/>
      <c r="AT1385" s="67"/>
      <c r="AU1385" s="67"/>
      <c r="AV1385" s="67"/>
    </row>
    <row r="1386" spans="28:65">
      <c r="AB1386" s="67"/>
      <c r="AC1386" s="67"/>
      <c r="AD1386" s="67"/>
      <c r="AE1386" s="67"/>
      <c r="AF1386" s="67"/>
      <c r="AH1386" s="149"/>
      <c r="AO1386" s="67"/>
      <c r="AP1386" s="67"/>
      <c r="AQ1386" s="67"/>
      <c r="AR1386" s="67"/>
      <c r="AS1386" s="67"/>
      <c r="AT1386" s="67"/>
      <c r="AU1386" s="67"/>
      <c r="AV1386" s="67"/>
    </row>
    <row r="1387" spans="28:65">
      <c r="AB1387" s="67"/>
      <c r="AC1387" s="67"/>
      <c r="AD1387" s="67"/>
      <c r="AE1387" s="67"/>
      <c r="AF1387" s="67"/>
      <c r="AH1387" s="149"/>
      <c r="AO1387" s="67"/>
      <c r="AP1387" s="67"/>
      <c r="AQ1387" s="67"/>
      <c r="AR1387" s="67"/>
      <c r="AS1387" s="67"/>
      <c r="AT1387" s="67"/>
      <c r="AU1387" s="67"/>
      <c r="AV1387" s="67"/>
    </row>
    <row r="1388" spans="28:65">
      <c r="AB1388" s="67"/>
      <c r="AC1388" s="67"/>
      <c r="AD1388" s="67"/>
      <c r="AE1388" s="67"/>
      <c r="AF1388" s="67"/>
      <c r="AH1388" s="149"/>
      <c r="AO1388" s="67"/>
      <c r="AP1388" s="67"/>
      <c r="AQ1388" s="67"/>
      <c r="AR1388" s="67"/>
      <c r="AS1388" s="67"/>
      <c r="AT1388" s="67"/>
      <c r="AU1388" s="67"/>
      <c r="AV1388" s="67"/>
    </row>
    <row r="1389" spans="28:65">
      <c r="AB1389" s="67"/>
      <c r="AC1389" s="67"/>
      <c r="AD1389" s="67"/>
      <c r="AE1389" s="67"/>
      <c r="AF1389" s="67"/>
      <c r="AH1389" s="149"/>
      <c r="AO1389" s="67"/>
      <c r="AP1389" s="67"/>
      <c r="AQ1389" s="67"/>
      <c r="AR1389" s="67"/>
      <c r="AS1389" s="67"/>
      <c r="AT1389" s="67"/>
      <c r="AU1389" s="67"/>
      <c r="AV1389" s="67"/>
      <c r="AW1389" s="67"/>
      <c r="AY1389" s="67"/>
      <c r="AZ1389" s="67"/>
      <c r="BA1389" s="67"/>
      <c r="BB1389" s="67"/>
      <c r="BC1389" s="67"/>
      <c r="BD1389" s="67"/>
      <c r="BE1389" s="67"/>
      <c r="BF1389" s="67"/>
      <c r="BG1389" s="67"/>
      <c r="BH1389" s="67"/>
      <c r="BI1389" s="67"/>
      <c r="BJ1389" s="67"/>
      <c r="BK1389" s="67"/>
      <c r="BL1389" s="67"/>
      <c r="BM1389" s="67"/>
    </row>
    <row r="1390" spans="28:65">
      <c r="AB1390" s="67"/>
      <c r="AC1390" s="67"/>
      <c r="AD1390" s="67"/>
      <c r="AE1390" s="67"/>
      <c r="AF1390" s="67"/>
      <c r="AH1390" s="149"/>
      <c r="AO1390" s="67"/>
      <c r="AP1390" s="67"/>
      <c r="AQ1390" s="67"/>
      <c r="AR1390" s="67"/>
      <c r="AS1390" s="67"/>
      <c r="AT1390" s="67"/>
      <c r="AU1390" s="67"/>
      <c r="AV1390" s="67"/>
      <c r="AW1390" s="67"/>
      <c r="AY1390" s="67"/>
      <c r="AZ1390" s="67"/>
      <c r="BA1390" s="67"/>
      <c r="BB1390" s="67"/>
      <c r="BC1390" s="67"/>
      <c r="BD1390" s="67"/>
      <c r="BE1390" s="67"/>
      <c r="BF1390" s="67"/>
      <c r="BG1390" s="67"/>
      <c r="BH1390" s="67"/>
      <c r="BI1390" s="67"/>
      <c r="BJ1390" s="67"/>
      <c r="BK1390" s="67"/>
      <c r="BL1390" s="67"/>
      <c r="BM1390" s="67"/>
    </row>
    <row r="1391" spans="28:65">
      <c r="AB1391" s="67"/>
      <c r="AC1391" s="67"/>
      <c r="AD1391" s="67"/>
      <c r="AE1391" s="67"/>
      <c r="AF1391" s="67"/>
      <c r="AH1391" s="149"/>
      <c r="AO1391" s="67"/>
      <c r="AP1391" s="67"/>
      <c r="AQ1391" s="67"/>
      <c r="AR1391" s="67"/>
      <c r="AS1391" s="67"/>
      <c r="AT1391" s="67"/>
      <c r="AU1391" s="67"/>
      <c r="AV1391" s="67"/>
    </row>
    <row r="1392" spans="28:65">
      <c r="AB1392" s="67"/>
      <c r="AC1392" s="67"/>
      <c r="AD1392" s="67"/>
      <c r="AE1392" s="67"/>
      <c r="AF1392" s="67"/>
      <c r="AH1392" s="149"/>
      <c r="AO1392" s="67"/>
      <c r="AP1392" s="67"/>
      <c r="AQ1392" s="67"/>
      <c r="AR1392" s="67"/>
      <c r="AS1392" s="67"/>
      <c r="AT1392" s="67"/>
      <c r="AU1392" s="67"/>
      <c r="AV1392" s="67"/>
    </row>
    <row r="1393" spans="28:65">
      <c r="AB1393" s="67"/>
      <c r="AC1393" s="67"/>
      <c r="AD1393" s="67"/>
      <c r="AE1393" s="67"/>
      <c r="AF1393" s="67"/>
      <c r="AH1393" s="149"/>
      <c r="AO1393" s="67"/>
      <c r="AP1393" s="67"/>
      <c r="AQ1393" s="67"/>
      <c r="AR1393" s="67"/>
      <c r="AS1393" s="67"/>
      <c r="AT1393" s="67"/>
      <c r="AU1393" s="67"/>
      <c r="AV1393" s="67"/>
    </row>
    <row r="1394" spans="28:65">
      <c r="AB1394" s="67"/>
      <c r="AC1394" s="67"/>
      <c r="AD1394" s="67"/>
      <c r="AE1394" s="67"/>
      <c r="AF1394" s="67"/>
      <c r="AH1394" s="149"/>
      <c r="AO1394" s="67"/>
      <c r="AP1394" s="67"/>
      <c r="AQ1394" s="67"/>
      <c r="AR1394" s="67"/>
      <c r="AS1394" s="67"/>
      <c r="AT1394" s="67"/>
      <c r="AU1394" s="67"/>
      <c r="AV1394" s="67"/>
    </row>
    <row r="1395" spans="28:65">
      <c r="AB1395" s="67"/>
      <c r="AC1395" s="67"/>
      <c r="AD1395" s="67"/>
      <c r="AE1395" s="67"/>
      <c r="AF1395" s="67"/>
      <c r="AH1395" s="149"/>
      <c r="AO1395" s="67"/>
      <c r="AP1395" s="67"/>
      <c r="AQ1395" s="67"/>
      <c r="AR1395" s="67"/>
      <c r="AS1395" s="67"/>
      <c r="AT1395" s="67"/>
      <c r="AU1395" s="67"/>
      <c r="AV1395" s="67"/>
    </row>
    <row r="1396" spans="28:65">
      <c r="AB1396" s="67"/>
      <c r="AC1396" s="67"/>
      <c r="AD1396" s="67"/>
      <c r="AE1396" s="67"/>
      <c r="AF1396" s="67"/>
      <c r="AH1396" s="149"/>
      <c r="AO1396" s="67"/>
      <c r="AP1396" s="67"/>
      <c r="AQ1396" s="67"/>
      <c r="AR1396" s="67"/>
      <c r="AS1396" s="67"/>
      <c r="AT1396" s="67"/>
      <c r="AU1396" s="67"/>
      <c r="AV1396" s="67"/>
    </row>
    <row r="1397" spans="28:65">
      <c r="AB1397" s="67"/>
      <c r="AC1397" s="67"/>
      <c r="AD1397" s="67"/>
      <c r="AE1397" s="67"/>
      <c r="AF1397" s="67"/>
      <c r="AH1397" s="149"/>
      <c r="AO1397" s="67"/>
      <c r="AP1397" s="67"/>
      <c r="AQ1397" s="67"/>
      <c r="AR1397" s="67"/>
      <c r="AS1397" s="67"/>
      <c r="AT1397" s="67"/>
      <c r="AU1397" s="67"/>
      <c r="AV1397" s="67"/>
    </row>
    <row r="1398" spans="28:65">
      <c r="AB1398" s="67"/>
      <c r="AC1398" s="67"/>
      <c r="AD1398" s="67"/>
      <c r="AE1398" s="67"/>
      <c r="AF1398" s="67"/>
      <c r="AH1398" s="149"/>
      <c r="AO1398" s="67"/>
      <c r="AP1398" s="67"/>
      <c r="AQ1398" s="67"/>
      <c r="AR1398" s="67"/>
      <c r="AS1398" s="67"/>
      <c r="AT1398" s="67"/>
      <c r="AU1398" s="67"/>
      <c r="AV1398" s="67"/>
      <c r="AW1398" s="67"/>
      <c r="AY1398" s="67"/>
      <c r="AZ1398" s="67"/>
      <c r="BA1398" s="67"/>
      <c r="BB1398" s="67"/>
      <c r="BC1398" s="67"/>
      <c r="BD1398" s="67"/>
      <c r="BE1398" s="67"/>
      <c r="BF1398" s="67"/>
      <c r="BG1398" s="67"/>
      <c r="BH1398" s="67"/>
      <c r="BI1398" s="67"/>
      <c r="BJ1398" s="67"/>
      <c r="BK1398" s="67"/>
      <c r="BL1398" s="67"/>
      <c r="BM1398" s="67"/>
    </row>
    <row r="1399" spans="28:65">
      <c r="AB1399" s="67"/>
      <c r="AC1399" s="67"/>
      <c r="AD1399" s="67"/>
      <c r="AE1399" s="67"/>
      <c r="AF1399" s="67"/>
      <c r="AH1399" s="149"/>
      <c r="AO1399" s="67"/>
      <c r="AP1399" s="67"/>
      <c r="AQ1399" s="67"/>
      <c r="AR1399" s="67"/>
      <c r="AS1399" s="67"/>
      <c r="AT1399" s="67"/>
      <c r="AU1399" s="67"/>
      <c r="AV1399" s="67"/>
    </row>
    <row r="1400" spans="28:65">
      <c r="AB1400" s="67"/>
      <c r="AC1400" s="67"/>
      <c r="AD1400" s="67"/>
      <c r="AE1400" s="67"/>
      <c r="AF1400" s="67"/>
      <c r="AH1400" s="149"/>
      <c r="AO1400" s="67"/>
      <c r="AP1400" s="67"/>
      <c r="AQ1400" s="67"/>
      <c r="AR1400" s="67"/>
      <c r="AS1400" s="67"/>
      <c r="AT1400" s="67"/>
      <c r="AU1400" s="67"/>
      <c r="AV1400" s="67"/>
    </row>
    <row r="1401" spans="28:65">
      <c r="AB1401" s="67"/>
      <c r="AC1401" s="67"/>
      <c r="AD1401" s="67"/>
      <c r="AE1401" s="67"/>
      <c r="AF1401" s="67"/>
      <c r="AH1401" s="149"/>
      <c r="AO1401" s="67"/>
      <c r="AP1401" s="67"/>
      <c r="AQ1401" s="67"/>
      <c r="AR1401" s="67"/>
      <c r="AS1401" s="67"/>
      <c r="AT1401" s="67"/>
      <c r="AU1401" s="67"/>
      <c r="AV1401" s="67"/>
    </row>
    <row r="1402" spans="28:65">
      <c r="AB1402" s="67"/>
      <c r="AC1402" s="67"/>
      <c r="AD1402" s="67"/>
      <c r="AE1402" s="67"/>
      <c r="AF1402" s="67"/>
      <c r="AH1402" s="149"/>
      <c r="AO1402" s="67"/>
      <c r="AP1402" s="67"/>
      <c r="AQ1402" s="67"/>
      <c r="AR1402" s="67"/>
      <c r="AS1402" s="67"/>
      <c r="AT1402" s="67"/>
      <c r="AU1402" s="67"/>
      <c r="AV1402" s="67"/>
    </row>
    <row r="1403" spans="28:65">
      <c r="AB1403" s="67"/>
      <c r="AC1403" s="67"/>
      <c r="AD1403" s="67"/>
      <c r="AE1403" s="67"/>
      <c r="AF1403" s="67"/>
      <c r="AH1403" s="149"/>
      <c r="AO1403" s="67"/>
      <c r="AP1403" s="67"/>
      <c r="AQ1403" s="67"/>
      <c r="AR1403" s="67"/>
      <c r="AS1403" s="67"/>
      <c r="AT1403" s="67"/>
      <c r="AU1403" s="67"/>
      <c r="AV1403" s="67"/>
    </row>
    <row r="1404" spans="28:65">
      <c r="AB1404" s="67"/>
      <c r="AC1404" s="67"/>
      <c r="AD1404" s="67"/>
      <c r="AE1404" s="67"/>
      <c r="AF1404" s="67"/>
      <c r="AH1404" s="149"/>
      <c r="AO1404" s="67"/>
      <c r="AP1404" s="67"/>
      <c r="AQ1404" s="67"/>
      <c r="AR1404" s="67"/>
      <c r="AS1404" s="67"/>
      <c r="AT1404" s="67"/>
      <c r="AU1404" s="67"/>
      <c r="AV1404" s="67"/>
      <c r="AW1404" s="67"/>
      <c r="AX1404" s="67"/>
      <c r="AY1404" s="67"/>
      <c r="AZ1404" s="67"/>
      <c r="BA1404" s="67"/>
      <c r="BB1404" s="67"/>
      <c r="BC1404" s="67"/>
      <c r="BD1404" s="67"/>
      <c r="BE1404" s="67"/>
      <c r="BF1404" s="67"/>
      <c r="BG1404" s="67"/>
      <c r="BH1404" s="67"/>
      <c r="BI1404" s="67"/>
      <c r="BJ1404" s="67"/>
      <c r="BK1404" s="67"/>
      <c r="BL1404" s="67"/>
      <c r="BM1404" s="67"/>
    </row>
    <row r="1405" spans="28:65">
      <c r="AB1405" s="67"/>
      <c r="AC1405" s="67"/>
      <c r="AD1405" s="67"/>
      <c r="AE1405" s="67"/>
      <c r="AF1405" s="67"/>
      <c r="AH1405" s="149"/>
      <c r="AO1405" s="67"/>
      <c r="AP1405" s="67"/>
      <c r="AQ1405" s="67"/>
      <c r="AR1405" s="67"/>
      <c r="AS1405" s="67"/>
      <c r="AT1405" s="67"/>
      <c r="AU1405" s="67"/>
      <c r="AV1405" s="67"/>
    </row>
    <row r="1406" spans="28:65">
      <c r="AB1406" s="67"/>
      <c r="AC1406" s="67"/>
      <c r="AD1406" s="67"/>
      <c r="AE1406" s="67"/>
      <c r="AF1406" s="67"/>
      <c r="AH1406" s="149"/>
      <c r="AO1406" s="67"/>
      <c r="AP1406" s="67"/>
      <c r="AQ1406" s="67"/>
      <c r="AR1406" s="67"/>
      <c r="AS1406" s="67"/>
      <c r="AT1406" s="67"/>
      <c r="AU1406" s="67"/>
      <c r="AV1406" s="67"/>
    </row>
    <row r="1407" spans="28:65">
      <c r="AB1407" s="67"/>
      <c r="AC1407" s="67"/>
      <c r="AD1407" s="67"/>
      <c r="AE1407" s="67"/>
      <c r="AF1407" s="67"/>
      <c r="AH1407" s="149"/>
      <c r="AO1407" s="67"/>
      <c r="AP1407" s="67"/>
      <c r="AQ1407" s="67"/>
      <c r="AR1407" s="67"/>
      <c r="AS1407" s="67"/>
      <c r="AT1407" s="67"/>
      <c r="AU1407" s="67"/>
      <c r="AV1407" s="67"/>
    </row>
    <row r="1408" spans="28:65">
      <c r="AB1408" s="67"/>
      <c r="AC1408" s="67"/>
      <c r="AD1408" s="67"/>
      <c r="AE1408" s="67"/>
      <c r="AF1408" s="67"/>
      <c r="AH1408" s="149"/>
      <c r="AO1408" s="67"/>
      <c r="AP1408" s="67"/>
      <c r="AQ1408" s="67"/>
      <c r="AR1408" s="67"/>
      <c r="AS1408" s="67"/>
      <c r="AT1408" s="67"/>
      <c r="AU1408" s="67"/>
      <c r="AV1408" s="67"/>
    </row>
    <row r="1409" spans="28:65">
      <c r="AB1409" s="67"/>
      <c r="AC1409" s="67"/>
      <c r="AD1409" s="67"/>
      <c r="AE1409" s="67"/>
      <c r="AF1409" s="67"/>
      <c r="AH1409" s="149"/>
      <c r="AO1409" s="67"/>
      <c r="AP1409" s="67"/>
      <c r="AQ1409" s="67"/>
      <c r="AR1409" s="67"/>
      <c r="AS1409" s="67"/>
      <c r="AT1409" s="67"/>
      <c r="AU1409" s="67"/>
      <c r="AV1409" s="67"/>
    </row>
    <row r="1410" spans="28:65">
      <c r="AB1410" s="67"/>
      <c r="AC1410" s="67"/>
      <c r="AD1410" s="67"/>
      <c r="AE1410" s="67"/>
      <c r="AF1410" s="67"/>
      <c r="AH1410" s="149"/>
      <c r="AO1410" s="67"/>
      <c r="AP1410" s="67"/>
      <c r="AQ1410" s="67"/>
      <c r="AR1410" s="67"/>
      <c r="AS1410" s="67"/>
      <c r="AT1410" s="67"/>
      <c r="AU1410" s="67"/>
      <c r="AV1410" s="67"/>
    </row>
    <row r="1411" spans="28:65">
      <c r="AB1411" s="67"/>
      <c r="AC1411" s="67"/>
      <c r="AD1411" s="67"/>
      <c r="AE1411" s="67"/>
      <c r="AF1411" s="67"/>
      <c r="AH1411" s="149"/>
      <c r="AO1411" s="67"/>
      <c r="AP1411" s="67"/>
      <c r="AQ1411" s="67"/>
      <c r="AR1411" s="67"/>
      <c r="AS1411" s="67"/>
      <c r="AT1411" s="67"/>
      <c r="AU1411" s="67"/>
      <c r="AV1411" s="67"/>
    </row>
    <row r="1412" spans="28:65">
      <c r="AB1412" s="67"/>
      <c r="AC1412" s="67"/>
      <c r="AD1412" s="67"/>
      <c r="AE1412" s="67"/>
      <c r="AF1412" s="67"/>
      <c r="AH1412" s="149"/>
      <c r="AO1412" s="67"/>
      <c r="AP1412" s="67"/>
      <c r="AQ1412" s="67"/>
      <c r="AR1412" s="67"/>
      <c r="AS1412" s="67"/>
      <c r="AT1412" s="67"/>
      <c r="AU1412" s="67"/>
      <c r="AV1412" s="67"/>
    </row>
    <row r="1413" spans="28:65">
      <c r="AB1413" s="67"/>
      <c r="AC1413" s="67"/>
      <c r="AD1413" s="67"/>
      <c r="AE1413" s="67"/>
      <c r="AF1413" s="67"/>
      <c r="AH1413" s="149"/>
      <c r="AO1413" s="67"/>
      <c r="AP1413" s="67"/>
      <c r="AQ1413" s="67"/>
      <c r="AR1413" s="67"/>
      <c r="AS1413" s="67"/>
      <c r="AT1413" s="67"/>
      <c r="AU1413" s="67"/>
      <c r="AV1413" s="67"/>
    </row>
    <row r="1414" spans="28:65">
      <c r="AB1414" s="67"/>
      <c r="AC1414" s="67"/>
      <c r="AD1414" s="67"/>
      <c r="AE1414" s="67"/>
      <c r="AF1414" s="67"/>
      <c r="AH1414" s="149"/>
      <c r="AO1414" s="67"/>
      <c r="AP1414" s="67"/>
      <c r="AQ1414" s="67"/>
      <c r="AR1414" s="67"/>
      <c r="AS1414" s="67"/>
      <c r="AT1414" s="67"/>
      <c r="AU1414" s="67"/>
      <c r="AV1414" s="67"/>
    </row>
    <row r="1415" spans="28:65">
      <c r="AB1415" s="67"/>
      <c r="AC1415" s="67"/>
      <c r="AD1415" s="67"/>
      <c r="AE1415" s="67"/>
      <c r="AF1415" s="67"/>
      <c r="AH1415" s="149"/>
      <c r="AO1415" s="67"/>
      <c r="AP1415" s="67"/>
      <c r="AQ1415" s="67"/>
      <c r="AR1415" s="67"/>
      <c r="AS1415" s="67"/>
      <c r="AT1415" s="67"/>
      <c r="AU1415" s="67"/>
      <c r="AV1415" s="67"/>
    </row>
    <row r="1416" spans="28:65">
      <c r="AB1416" s="67"/>
      <c r="AC1416" s="67"/>
      <c r="AD1416" s="67"/>
      <c r="AE1416" s="67"/>
      <c r="AF1416" s="67"/>
      <c r="AH1416" s="149"/>
      <c r="AO1416" s="67"/>
      <c r="AP1416" s="67"/>
      <c r="AQ1416" s="67"/>
      <c r="AR1416" s="67"/>
      <c r="AS1416" s="67"/>
      <c r="AT1416" s="67"/>
      <c r="AU1416" s="67"/>
      <c r="AV1416" s="67"/>
    </row>
    <row r="1417" spans="28:65">
      <c r="AB1417" s="67"/>
      <c r="AC1417" s="67"/>
      <c r="AD1417" s="67"/>
      <c r="AE1417" s="67"/>
      <c r="AF1417" s="67"/>
      <c r="AH1417" s="149"/>
      <c r="AO1417" s="67"/>
      <c r="AP1417" s="67"/>
      <c r="AQ1417" s="67"/>
      <c r="AR1417" s="67"/>
      <c r="AS1417" s="67"/>
      <c r="AT1417" s="67"/>
      <c r="AU1417" s="67"/>
      <c r="AV1417" s="67"/>
    </row>
    <row r="1418" spans="28:65">
      <c r="AB1418" s="67"/>
      <c r="AC1418" s="67"/>
      <c r="AD1418" s="67"/>
      <c r="AE1418" s="67"/>
      <c r="AF1418" s="67"/>
      <c r="AH1418" s="149"/>
      <c r="AO1418" s="67"/>
      <c r="AP1418" s="67"/>
      <c r="AQ1418" s="67"/>
      <c r="AR1418" s="67"/>
      <c r="AS1418" s="67"/>
      <c r="AT1418" s="67"/>
      <c r="AU1418" s="67"/>
      <c r="AV1418" s="67"/>
      <c r="AW1418" s="67"/>
      <c r="AX1418" s="67"/>
      <c r="AY1418" s="67"/>
      <c r="AZ1418" s="67"/>
      <c r="BA1418" s="67"/>
      <c r="BB1418" s="67"/>
      <c r="BC1418" s="67"/>
      <c r="BD1418" s="67"/>
      <c r="BE1418" s="67"/>
      <c r="BF1418" s="67"/>
      <c r="BG1418" s="67"/>
      <c r="BH1418" s="67"/>
      <c r="BI1418" s="67"/>
      <c r="BJ1418" s="67"/>
      <c r="BK1418" s="67"/>
      <c r="BL1418" s="67"/>
      <c r="BM1418" s="67"/>
    </row>
    <row r="1419" spans="28:65">
      <c r="AB1419" s="67"/>
      <c r="AC1419" s="67"/>
      <c r="AD1419" s="67"/>
      <c r="AE1419" s="67"/>
      <c r="AF1419" s="67"/>
      <c r="AH1419" s="149"/>
      <c r="AO1419" s="67"/>
      <c r="AP1419" s="67"/>
      <c r="AQ1419" s="67"/>
      <c r="AR1419" s="67"/>
      <c r="AS1419" s="67"/>
      <c r="AT1419" s="67"/>
      <c r="AU1419" s="67"/>
      <c r="AV1419" s="67"/>
    </row>
    <row r="1420" spans="28:65">
      <c r="AB1420" s="67"/>
      <c r="AC1420" s="67"/>
      <c r="AD1420" s="67"/>
      <c r="AE1420" s="67"/>
      <c r="AF1420" s="67"/>
      <c r="AH1420" s="149"/>
      <c r="AO1420" s="67"/>
      <c r="AP1420" s="67"/>
      <c r="AQ1420" s="67"/>
      <c r="AR1420" s="67"/>
      <c r="AS1420" s="67"/>
      <c r="AT1420" s="67"/>
      <c r="AU1420" s="67"/>
      <c r="AV1420" s="67"/>
    </row>
    <row r="1421" spans="28:65">
      <c r="AB1421" s="67"/>
      <c r="AC1421" s="67"/>
      <c r="AD1421" s="67"/>
      <c r="AE1421" s="67"/>
      <c r="AF1421" s="67"/>
      <c r="AH1421" s="149"/>
      <c r="AO1421" s="67"/>
      <c r="AP1421" s="67"/>
      <c r="AQ1421" s="67"/>
      <c r="AR1421" s="67"/>
      <c r="AS1421" s="67"/>
      <c r="AT1421" s="67"/>
      <c r="AU1421" s="67"/>
      <c r="AV1421" s="67"/>
    </row>
    <row r="1422" spans="28:65">
      <c r="AB1422" s="67"/>
      <c r="AC1422" s="67"/>
      <c r="AD1422" s="67"/>
      <c r="AE1422" s="67"/>
      <c r="AF1422" s="67"/>
      <c r="AH1422" s="149"/>
      <c r="AO1422" s="67"/>
      <c r="AP1422" s="67"/>
      <c r="AQ1422" s="67"/>
      <c r="AR1422" s="67"/>
      <c r="AS1422" s="67"/>
      <c r="AT1422" s="67"/>
      <c r="AU1422" s="67"/>
      <c r="AV1422" s="67"/>
    </row>
    <row r="1423" spans="28:65">
      <c r="AB1423" s="67"/>
      <c r="AC1423" s="67"/>
      <c r="AD1423" s="67"/>
      <c r="AE1423" s="67"/>
      <c r="AF1423" s="67"/>
      <c r="AH1423" s="149"/>
      <c r="AO1423" s="67"/>
      <c r="AP1423" s="67"/>
      <c r="AQ1423" s="67"/>
      <c r="AR1423" s="67"/>
      <c r="AS1423" s="67"/>
      <c r="AT1423" s="67"/>
      <c r="AU1423" s="67"/>
      <c r="AV1423" s="67"/>
    </row>
    <row r="1424" spans="28:65">
      <c r="AB1424" s="67"/>
      <c r="AC1424" s="67"/>
      <c r="AD1424" s="67"/>
      <c r="AE1424" s="67"/>
      <c r="AF1424" s="67"/>
      <c r="AH1424" s="149"/>
      <c r="AO1424" s="67"/>
      <c r="AP1424" s="67"/>
      <c r="AQ1424" s="67"/>
      <c r="AR1424" s="67"/>
      <c r="AS1424" s="67"/>
      <c r="AT1424" s="67"/>
      <c r="AU1424" s="67"/>
      <c r="AV1424" s="67"/>
    </row>
    <row r="1425" spans="28:65">
      <c r="AB1425" s="67"/>
      <c r="AC1425" s="67"/>
      <c r="AD1425" s="67"/>
      <c r="AE1425" s="67"/>
      <c r="AF1425" s="67"/>
      <c r="AH1425" s="149"/>
      <c r="AO1425" s="67"/>
      <c r="AP1425" s="67"/>
      <c r="AQ1425" s="67"/>
      <c r="AR1425" s="67"/>
      <c r="AS1425" s="67"/>
      <c r="AT1425" s="67"/>
      <c r="AU1425" s="67"/>
      <c r="AV1425" s="67"/>
    </row>
    <row r="1426" spans="28:65">
      <c r="AB1426" s="67"/>
      <c r="AC1426" s="67"/>
      <c r="AD1426" s="67"/>
      <c r="AE1426" s="67"/>
      <c r="AF1426" s="67"/>
      <c r="AH1426" s="149"/>
      <c r="AO1426" s="67"/>
      <c r="AP1426" s="67"/>
      <c r="AQ1426" s="67"/>
      <c r="AR1426" s="67"/>
      <c r="AS1426" s="67"/>
      <c r="AT1426" s="67"/>
      <c r="AU1426" s="67"/>
      <c r="AV1426" s="67"/>
    </row>
    <row r="1427" spans="28:65">
      <c r="AB1427" s="67"/>
      <c r="AC1427" s="67"/>
      <c r="AD1427" s="67"/>
      <c r="AE1427" s="67"/>
      <c r="AF1427" s="67"/>
      <c r="AH1427" s="149"/>
      <c r="AO1427" s="67"/>
      <c r="AP1427" s="67"/>
      <c r="AQ1427" s="67"/>
      <c r="AR1427" s="67"/>
      <c r="AS1427" s="67"/>
      <c r="AT1427" s="67"/>
      <c r="AU1427" s="67"/>
      <c r="AV1427" s="67"/>
    </row>
    <row r="1428" spans="28:65">
      <c r="AB1428" s="67"/>
      <c r="AC1428" s="67"/>
      <c r="AD1428" s="67"/>
      <c r="AE1428" s="67"/>
      <c r="AF1428" s="67"/>
      <c r="AH1428" s="149"/>
      <c r="AO1428" s="67"/>
      <c r="AP1428" s="67"/>
      <c r="AQ1428" s="67"/>
      <c r="AR1428" s="67"/>
      <c r="AS1428" s="67"/>
      <c r="AT1428" s="67"/>
      <c r="AU1428" s="67"/>
      <c r="AV1428" s="67"/>
    </row>
    <row r="1429" spans="28:65">
      <c r="AB1429" s="67"/>
      <c r="AC1429" s="67"/>
      <c r="AD1429" s="67"/>
      <c r="AE1429" s="67"/>
      <c r="AF1429" s="67"/>
      <c r="AH1429" s="149"/>
      <c r="AO1429" s="67"/>
      <c r="AP1429" s="67"/>
      <c r="AQ1429" s="67"/>
      <c r="AR1429" s="67"/>
      <c r="AS1429" s="67"/>
      <c r="AT1429" s="67"/>
      <c r="AU1429" s="67"/>
      <c r="AV1429" s="67"/>
    </row>
    <row r="1430" spans="28:65">
      <c r="AB1430" s="67"/>
      <c r="AC1430" s="67"/>
      <c r="AD1430" s="67"/>
      <c r="AE1430" s="67"/>
      <c r="AF1430" s="67"/>
      <c r="AH1430" s="149"/>
      <c r="AO1430" s="67"/>
      <c r="AP1430" s="67"/>
      <c r="AQ1430" s="67"/>
      <c r="AR1430" s="67"/>
      <c r="AS1430" s="67"/>
      <c r="AT1430" s="67"/>
      <c r="AU1430" s="67"/>
      <c r="AV1430" s="67"/>
    </row>
    <row r="1431" spans="28:65">
      <c r="AB1431" s="67"/>
      <c r="AC1431" s="67"/>
      <c r="AD1431" s="67"/>
      <c r="AE1431" s="67"/>
      <c r="AF1431" s="67"/>
      <c r="AH1431" s="149"/>
      <c r="AO1431" s="67"/>
      <c r="AP1431" s="67"/>
      <c r="AQ1431" s="67"/>
      <c r="AR1431" s="67"/>
      <c r="AS1431" s="67"/>
      <c r="AT1431" s="67"/>
      <c r="AU1431" s="67"/>
      <c r="AV1431" s="67"/>
    </row>
    <row r="1432" spans="28:65">
      <c r="AB1432" s="67"/>
      <c r="AC1432" s="67"/>
      <c r="AD1432" s="67"/>
      <c r="AE1432" s="67"/>
      <c r="AF1432" s="67"/>
      <c r="AH1432" s="149"/>
      <c r="AO1432" s="67"/>
      <c r="AP1432" s="67"/>
      <c r="AQ1432" s="67"/>
      <c r="AR1432" s="67"/>
      <c r="AS1432" s="67"/>
      <c r="AT1432" s="67"/>
      <c r="AU1432" s="67"/>
      <c r="AV1432" s="67"/>
    </row>
    <row r="1433" spans="28:65">
      <c r="AB1433" s="67"/>
      <c r="AC1433" s="67"/>
      <c r="AD1433" s="67"/>
      <c r="AE1433" s="67"/>
      <c r="AF1433" s="67"/>
      <c r="AH1433" s="149"/>
      <c r="AO1433" s="67"/>
      <c r="AP1433" s="67"/>
      <c r="AQ1433" s="67"/>
      <c r="AR1433" s="67"/>
      <c r="AS1433" s="67"/>
      <c r="AT1433" s="67"/>
      <c r="AU1433" s="67"/>
      <c r="AV1433" s="67"/>
    </row>
    <row r="1434" spans="28:65">
      <c r="AB1434" s="67"/>
      <c r="AC1434" s="67"/>
      <c r="AD1434" s="67"/>
      <c r="AE1434" s="67"/>
      <c r="AF1434" s="67"/>
      <c r="AH1434" s="149"/>
      <c r="AO1434" s="67"/>
      <c r="AP1434" s="67"/>
      <c r="AQ1434" s="67"/>
      <c r="AR1434" s="67"/>
      <c r="AS1434" s="67"/>
      <c r="AT1434" s="67"/>
      <c r="AU1434" s="67"/>
      <c r="AV1434" s="67"/>
    </row>
    <row r="1435" spans="28:65">
      <c r="AB1435" s="67"/>
      <c r="AC1435" s="67"/>
      <c r="AD1435" s="67"/>
      <c r="AE1435" s="67"/>
      <c r="AF1435" s="67"/>
      <c r="AH1435" s="149"/>
      <c r="AO1435" s="67"/>
      <c r="AP1435" s="67"/>
      <c r="AQ1435" s="67"/>
      <c r="AR1435" s="67"/>
      <c r="AS1435" s="67"/>
      <c r="AT1435" s="67"/>
      <c r="AU1435" s="67"/>
      <c r="AV1435" s="67"/>
      <c r="AW1435" s="67"/>
      <c r="AX1435" s="67"/>
      <c r="AY1435" s="67"/>
      <c r="AZ1435" s="67"/>
      <c r="BA1435" s="67"/>
      <c r="BB1435" s="67"/>
      <c r="BC1435" s="67"/>
      <c r="BD1435" s="67"/>
      <c r="BE1435" s="67"/>
      <c r="BF1435" s="67"/>
      <c r="BG1435" s="67"/>
      <c r="BH1435" s="67"/>
      <c r="BI1435" s="67"/>
      <c r="BJ1435" s="67"/>
      <c r="BK1435" s="67"/>
      <c r="BL1435" s="67"/>
      <c r="BM1435" s="67"/>
    </row>
    <row r="1436" spans="28:65">
      <c r="AB1436" s="67"/>
      <c r="AC1436" s="67"/>
      <c r="AD1436" s="67"/>
      <c r="AE1436" s="67"/>
      <c r="AF1436" s="67"/>
      <c r="AH1436" s="149"/>
      <c r="AO1436" s="67"/>
      <c r="AP1436" s="67"/>
      <c r="AQ1436" s="67"/>
      <c r="AR1436" s="67"/>
      <c r="AS1436" s="67"/>
      <c r="AT1436" s="67"/>
      <c r="AU1436" s="67"/>
      <c r="AV1436" s="67"/>
    </row>
    <row r="1437" spans="28:65">
      <c r="AB1437" s="67"/>
      <c r="AC1437" s="67"/>
      <c r="AD1437" s="67"/>
      <c r="AE1437" s="67"/>
      <c r="AF1437" s="67"/>
      <c r="AH1437" s="149"/>
      <c r="AO1437" s="67"/>
      <c r="AP1437" s="67"/>
      <c r="AQ1437" s="67"/>
      <c r="AR1437" s="67"/>
      <c r="AS1437" s="67"/>
      <c r="AT1437" s="67"/>
      <c r="AU1437" s="67"/>
      <c r="AV1437" s="67"/>
      <c r="AW1437" s="67"/>
    </row>
    <row r="1438" spans="28:65">
      <c r="AB1438" s="67"/>
      <c r="AC1438" s="67"/>
      <c r="AD1438" s="67"/>
      <c r="AE1438" s="67"/>
      <c r="AF1438" s="67"/>
      <c r="AH1438" s="149"/>
      <c r="AO1438" s="67"/>
      <c r="AP1438" s="67"/>
      <c r="AQ1438" s="67"/>
      <c r="AR1438" s="67"/>
      <c r="AS1438" s="67"/>
      <c r="AT1438" s="67"/>
      <c r="AU1438" s="67"/>
      <c r="AV1438" s="67"/>
      <c r="AW1438" s="67"/>
    </row>
    <row r="1439" spans="28:65">
      <c r="AB1439" s="67"/>
      <c r="AC1439" s="67"/>
      <c r="AD1439" s="67"/>
      <c r="AE1439" s="67"/>
      <c r="AF1439" s="67"/>
      <c r="AH1439" s="149"/>
      <c r="AO1439" s="67"/>
      <c r="AP1439" s="67"/>
      <c r="AQ1439" s="67"/>
      <c r="AR1439" s="67"/>
      <c r="AS1439" s="67"/>
      <c r="AT1439" s="67"/>
      <c r="AU1439" s="67"/>
      <c r="AV1439" s="67"/>
      <c r="AW1439" s="67"/>
    </row>
    <row r="1440" spans="28:65">
      <c r="AB1440" s="67"/>
      <c r="AC1440" s="67"/>
      <c r="AD1440" s="67"/>
      <c r="AE1440" s="67"/>
      <c r="AF1440" s="67"/>
      <c r="AH1440" s="149"/>
      <c r="AO1440" s="67"/>
      <c r="AP1440" s="67"/>
      <c r="AQ1440" s="67"/>
      <c r="AR1440" s="67"/>
      <c r="AS1440" s="67"/>
      <c r="AT1440" s="67"/>
      <c r="AU1440" s="67"/>
      <c r="AV1440" s="67"/>
      <c r="AW1440" s="67"/>
      <c r="AY1440" s="67"/>
    </row>
    <row r="1441" spans="28:65">
      <c r="AB1441" s="67"/>
      <c r="AC1441" s="67"/>
      <c r="AD1441" s="67"/>
      <c r="AE1441" s="67"/>
      <c r="AF1441" s="67"/>
      <c r="AH1441" s="149"/>
      <c r="AO1441" s="67"/>
      <c r="AP1441" s="67"/>
      <c r="AQ1441" s="67"/>
      <c r="AR1441" s="67"/>
      <c r="AS1441" s="67"/>
      <c r="AT1441" s="67"/>
      <c r="AU1441" s="67"/>
      <c r="AV1441" s="67"/>
      <c r="AW1441" s="67"/>
      <c r="AY1441" s="67"/>
    </row>
    <row r="1442" spans="28:65">
      <c r="AB1442" s="67"/>
      <c r="AC1442" s="67"/>
      <c r="AD1442" s="67"/>
      <c r="AE1442" s="67"/>
      <c r="AF1442" s="67"/>
      <c r="AH1442" s="149"/>
      <c r="AO1442" s="67"/>
      <c r="AP1442" s="67"/>
      <c r="AQ1442" s="67"/>
      <c r="AR1442" s="67"/>
      <c r="AS1442" s="67"/>
      <c r="AT1442" s="67"/>
      <c r="AU1442" s="67"/>
      <c r="AV1442" s="67"/>
      <c r="AW1442" s="67"/>
      <c r="AX1442" s="67"/>
      <c r="AY1442" s="67"/>
      <c r="AZ1442" s="67"/>
      <c r="BA1442" s="67"/>
      <c r="BB1442" s="67"/>
      <c r="BC1442" s="67"/>
      <c r="BD1442" s="67"/>
      <c r="BE1442" s="67"/>
      <c r="BF1442" s="67"/>
      <c r="BG1442" s="67"/>
      <c r="BH1442" s="67"/>
      <c r="BI1442" s="67"/>
      <c r="BJ1442" s="67"/>
      <c r="BK1442" s="67"/>
      <c r="BL1442" s="67"/>
      <c r="BM1442" s="67"/>
    </row>
    <row r="1443" spans="28:65">
      <c r="AB1443" s="67"/>
      <c r="AC1443" s="67"/>
      <c r="AD1443" s="67"/>
      <c r="AE1443" s="67"/>
      <c r="AF1443" s="67"/>
      <c r="AH1443" s="149"/>
      <c r="AO1443" s="67"/>
      <c r="AP1443" s="67"/>
      <c r="AQ1443" s="67"/>
      <c r="AR1443" s="67"/>
      <c r="AS1443" s="67"/>
      <c r="AT1443" s="67"/>
      <c r="AU1443" s="67"/>
      <c r="AV1443" s="67"/>
    </row>
    <row r="1444" spans="28:65">
      <c r="AB1444" s="67"/>
      <c r="AC1444" s="67"/>
      <c r="AD1444" s="67"/>
      <c r="AE1444" s="67"/>
      <c r="AF1444" s="67"/>
      <c r="AH1444" s="149"/>
      <c r="AO1444" s="67"/>
      <c r="AP1444" s="67"/>
      <c r="AQ1444" s="67"/>
      <c r="AR1444" s="67"/>
      <c r="AS1444" s="67"/>
      <c r="AT1444" s="67"/>
      <c r="AU1444" s="67"/>
      <c r="AV1444" s="67"/>
    </row>
    <row r="1445" spans="28:65">
      <c r="AB1445" s="67"/>
      <c r="AC1445" s="67"/>
      <c r="AD1445" s="67"/>
      <c r="AE1445" s="67"/>
      <c r="AF1445" s="67"/>
      <c r="AH1445" s="149"/>
      <c r="AO1445" s="67"/>
      <c r="AP1445" s="67"/>
      <c r="AQ1445" s="67"/>
      <c r="AR1445" s="67"/>
      <c r="AS1445" s="67"/>
      <c r="AT1445" s="67"/>
      <c r="AU1445" s="67"/>
      <c r="AV1445" s="67"/>
    </row>
    <row r="1446" spans="28:65">
      <c r="AB1446" s="67"/>
      <c r="AC1446" s="67"/>
      <c r="AD1446" s="67"/>
      <c r="AE1446" s="67"/>
      <c r="AF1446" s="67"/>
      <c r="AH1446" s="149"/>
      <c r="AO1446" s="67"/>
      <c r="AP1446" s="67"/>
      <c r="AQ1446" s="67"/>
      <c r="AR1446" s="67"/>
      <c r="AS1446" s="67"/>
      <c r="AT1446" s="67"/>
      <c r="AU1446" s="67"/>
      <c r="AV1446" s="67"/>
      <c r="AW1446" s="67"/>
      <c r="AX1446" s="67"/>
      <c r="AY1446" s="67"/>
      <c r="AZ1446" s="67"/>
      <c r="BA1446" s="67"/>
      <c r="BB1446" s="67"/>
      <c r="BC1446" s="67"/>
      <c r="BD1446" s="67"/>
      <c r="BE1446" s="67"/>
      <c r="BF1446" s="67"/>
      <c r="BG1446" s="67"/>
      <c r="BH1446" s="67"/>
      <c r="BI1446" s="67"/>
      <c r="BJ1446" s="67"/>
      <c r="BK1446" s="67"/>
      <c r="BL1446" s="67"/>
      <c r="BM1446" s="67"/>
    </row>
    <row r="1447" spans="28:65">
      <c r="AB1447" s="67"/>
      <c r="AC1447" s="67"/>
      <c r="AD1447" s="67"/>
      <c r="AE1447" s="67"/>
      <c r="AF1447" s="67"/>
      <c r="AH1447" s="149"/>
      <c r="AO1447" s="67"/>
      <c r="AP1447" s="67"/>
      <c r="AQ1447" s="67"/>
      <c r="AR1447" s="67"/>
      <c r="AS1447" s="67"/>
      <c r="AT1447" s="67"/>
      <c r="AU1447" s="67"/>
      <c r="AV1447" s="67"/>
      <c r="AW1447" s="67"/>
      <c r="AY1447" s="67"/>
    </row>
    <row r="1448" spans="28:65">
      <c r="AB1448" s="67"/>
      <c r="AC1448" s="67"/>
      <c r="AD1448" s="67"/>
      <c r="AE1448" s="67"/>
      <c r="AF1448" s="67"/>
      <c r="AH1448" s="149"/>
      <c r="AO1448" s="67"/>
      <c r="AP1448" s="67"/>
      <c r="AQ1448" s="67"/>
      <c r="AR1448" s="67"/>
      <c r="AS1448" s="67"/>
      <c r="AT1448" s="67"/>
      <c r="AU1448" s="67"/>
      <c r="AV1448" s="67"/>
      <c r="AW1448" s="67"/>
      <c r="AY1448" s="67"/>
      <c r="AZ1448" s="67"/>
      <c r="BA1448" s="67"/>
      <c r="BB1448" s="67"/>
      <c r="BC1448" s="67"/>
      <c r="BD1448" s="67"/>
      <c r="BE1448" s="67"/>
      <c r="BF1448" s="67"/>
      <c r="BG1448" s="67"/>
      <c r="BH1448" s="67"/>
      <c r="BI1448" s="67"/>
      <c r="BJ1448" s="67"/>
      <c r="BK1448" s="67"/>
      <c r="BL1448" s="67"/>
      <c r="BM1448" s="67"/>
    </row>
    <row r="1449" spans="28:65">
      <c r="AB1449" s="67"/>
      <c r="AC1449" s="67"/>
      <c r="AD1449" s="67"/>
      <c r="AE1449" s="67"/>
      <c r="AF1449" s="67"/>
      <c r="AH1449" s="149"/>
      <c r="AO1449" s="67"/>
      <c r="AP1449" s="67"/>
      <c r="AQ1449" s="67"/>
      <c r="AR1449" s="67"/>
      <c r="AS1449" s="67"/>
      <c r="AT1449" s="67"/>
      <c r="AU1449" s="67"/>
      <c r="AV1449" s="67"/>
      <c r="AW1449" s="67"/>
      <c r="AX1449" s="67"/>
      <c r="AY1449" s="67"/>
      <c r="AZ1449" s="67"/>
      <c r="BA1449" s="67"/>
      <c r="BB1449" s="67"/>
      <c r="BC1449" s="67"/>
      <c r="BD1449" s="67"/>
      <c r="BE1449" s="67"/>
      <c r="BF1449" s="67"/>
      <c r="BG1449" s="67"/>
      <c r="BH1449" s="67"/>
      <c r="BI1449" s="67"/>
      <c r="BJ1449" s="67"/>
      <c r="BK1449" s="67"/>
      <c r="BL1449" s="67"/>
      <c r="BM1449" s="67"/>
    </row>
    <row r="1450" spans="28:65">
      <c r="AB1450" s="67"/>
      <c r="AC1450" s="67"/>
      <c r="AD1450" s="67"/>
      <c r="AE1450" s="67"/>
      <c r="AF1450" s="67"/>
      <c r="AH1450" s="149"/>
      <c r="AO1450" s="67"/>
      <c r="AP1450" s="67"/>
      <c r="AQ1450" s="67"/>
      <c r="AR1450" s="67"/>
      <c r="AS1450" s="67"/>
      <c r="AT1450" s="67"/>
      <c r="AU1450" s="67"/>
      <c r="AV1450" s="67"/>
      <c r="AW1450" s="67"/>
      <c r="AX1450" s="67"/>
      <c r="AY1450" s="67"/>
      <c r="AZ1450" s="67"/>
      <c r="BA1450" s="67"/>
      <c r="BB1450" s="67"/>
      <c r="BC1450" s="67"/>
      <c r="BD1450" s="67"/>
      <c r="BE1450" s="67"/>
      <c r="BF1450" s="67"/>
      <c r="BG1450" s="67"/>
      <c r="BH1450" s="67"/>
      <c r="BI1450" s="67"/>
      <c r="BJ1450" s="67"/>
      <c r="BK1450" s="67"/>
      <c r="BL1450" s="67"/>
      <c r="BM1450" s="67"/>
    </row>
    <row r="1451" spans="28:65">
      <c r="AB1451" s="67"/>
      <c r="AC1451" s="67"/>
      <c r="AD1451" s="67"/>
      <c r="AE1451" s="67"/>
      <c r="AF1451" s="67"/>
      <c r="AH1451" s="149"/>
      <c r="AO1451" s="67"/>
      <c r="AP1451" s="67"/>
      <c r="AQ1451" s="67"/>
      <c r="AR1451" s="67"/>
      <c r="AS1451" s="67"/>
      <c r="AT1451" s="67"/>
      <c r="AU1451" s="67"/>
      <c r="AV1451" s="67"/>
      <c r="AW1451" s="67"/>
    </row>
    <row r="1452" spans="28:65">
      <c r="AB1452" s="67"/>
      <c r="AC1452" s="67"/>
      <c r="AD1452" s="67"/>
      <c r="AE1452" s="67"/>
      <c r="AF1452" s="67"/>
      <c r="AH1452" s="149"/>
      <c r="AO1452" s="67"/>
      <c r="AP1452" s="67"/>
      <c r="AQ1452" s="67"/>
      <c r="AR1452" s="67"/>
      <c r="AS1452" s="67"/>
      <c r="AT1452" s="67"/>
      <c r="AU1452" s="67"/>
      <c r="AV1452" s="67"/>
    </row>
    <row r="1453" spans="28:65">
      <c r="AB1453" s="67"/>
      <c r="AC1453" s="67"/>
      <c r="AD1453" s="67"/>
      <c r="AE1453" s="67"/>
      <c r="AF1453" s="67"/>
      <c r="AH1453" s="149"/>
      <c r="AO1453" s="67"/>
      <c r="AP1453" s="67"/>
      <c r="AQ1453" s="67"/>
      <c r="AR1453" s="67"/>
      <c r="AS1453" s="67"/>
      <c r="AT1453" s="67"/>
      <c r="AU1453" s="67"/>
      <c r="AV1453" s="67"/>
      <c r="AW1453" s="67"/>
      <c r="AY1453" s="67"/>
    </row>
    <row r="1454" spans="28:65">
      <c r="AB1454" s="67"/>
      <c r="AC1454" s="67"/>
      <c r="AD1454" s="67"/>
      <c r="AE1454" s="67"/>
      <c r="AF1454" s="67"/>
      <c r="AH1454" s="149"/>
      <c r="AO1454" s="67"/>
      <c r="AP1454" s="67"/>
      <c r="AQ1454" s="67"/>
      <c r="AR1454" s="67"/>
      <c r="AS1454" s="67"/>
      <c r="AT1454" s="67"/>
      <c r="AU1454" s="67"/>
      <c r="AV1454" s="67"/>
      <c r="AW1454" s="67"/>
      <c r="AY1454" s="67"/>
      <c r="AZ1454" s="67"/>
      <c r="BA1454" s="67"/>
      <c r="BB1454" s="67"/>
      <c r="BC1454" s="67"/>
      <c r="BD1454" s="67"/>
      <c r="BE1454" s="67"/>
      <c r="BF1454" s="67"/>
      <c r="BG1454" s="67"/>
      <c r="BH1454" s="67"/>
      <c r="BI1454" s="67"/>
      <c r="BJ1454" s="67"/>
      <c r="BK1454" s="67"/>
      <c r="BL1454" s="67"/>
      <c r="BM1454" s="67"/>
    </row>
    <row r="1455" spans="28:65">
      <c r="AB1455" s="67"/>
      <c r="AC1455" s="67"/>
      <c r="AD1455" s="67"/>
      <c r="AE1455" s="67"/>
      <c r="AF1455" s="67"/>
      <c r="AH1455" s="149"/>
      <c r="AO1455" s="67"/>
      <c r="AP1455" s="67"/>
      <c r="AQ1455" s="67"/>
      <c r="AR1455" s="67"/>
      <c r="AS1455" s="67"/>
      <c r="AT1455" s="67"/>
      <c r="AU1455" s="67"/>
      <c r="AV1455" s="67"/>
      <c r="AW1455" s="67"/>
      <c r="AX1455" s="67"/>
      <c r="AY1455" s="67"/>
      <c r="AZ1455" s="67"/>
      <c r="BA1455" s="67"/>
      <c r="BB1455" s="67"/>
      <c r="BC1455" s="67"/>
      <c r="BD1455" s="67"/>
      <c r="BE1455" s="67"/>
      <c r="BF1455" s="67"/>
      <c r="BG1455" s="67"/>
      <c r="BH1455" s="67"/>
      <c r="BI1455" s="67"/>
      <c r="BJ1455" s="67"/>
      <c r="BK1455" s="67"/>
      <c r="BL1455" s="67"/>
      <c r="BM1455" s="67"/>
    </row>
    <row r="1456" spans="28:65">
      <c r="AB1456" s="67"/>
      <c r="AC1456" s="67"/>
      <c r="AD1456" s="67"/>
      <c r="AE1456" s="67"/>
      <c r="AF1456" s="67"/>
      <c r="AH1456" s="149"/>
      <c r="AO1456" s="67"/>
      <c r="AP1456" s="67"/>
      <c r="AQ1456" s="67"/>
      <c r="AR1456" s="67"/>
      <c r="AS1456" s="67"/>
      <c r="AT1456" s="67"/>
      <c r="AU1456" s="67"/>
      <c r="AV1456" s="67"/>
      <c r="AW1456" s="67"/>
      <c r="AX1456" s="67"/>
      <c r="AY1456" s="67"/>
      <c r="AZ1456" s="67"/>
      <c r="BA1456" s="67"/>
      <c r="BB1456" s="67"/>
      <c r="BC1456" s="67"/>
      <c r="BD1456" s="67"/>
      <c r="BE1456" s="67"/>
      <c r="BF1456" s="67"/>
      <c r="BG1456" s="67"/>
      <c r="BH1456" s="67"/>
      <c r="BI1456" s="67"/>
      <c r="BJ1456" s="67"/>
      <c r="BK1456" s="67"/>
      <c r="BL1456" s="67"/>
      <c r="BM1456" s="67"/>
    </row>
    <row r="1457" spans="28:65">
      <c r="AB1457" s="67"/>
      <c r="AC1457" s="67"/>
      <c r="AD1457" s="67"/>
      <c r="AE1457" s="67"/>
      <c r="AF1457" s="67"/>
      <c r="AH1457" s="149"/>
      <c r="AO1457" s="67"/>
      <c r="AP1457" s="67"/>
      <c r="AQ1457" s="67"/>
      <c r="AR1457" s="67"/>
      <c r="AS1457" s="67"/>
      <c r="AT1457" s="67"/>
      <c r="AU1457" s="67"/>
      <c r="AV1457" s="67"/>
    </row>
    <row r="1458" spans="28:65">
      <c r="AB1458" s="67"/>
      <c r="AC1458" s="67"/>
      <c r="AD1458" s="67"/>
      <c r="AE1458" s="67"/>
      <c r="AF1458" s="67"/>
      <c r="AH1458" s="149"/>
      <c r="AO1458" s="67"/>
      <c r="AP1458" s="67"/>
      <c r="AQ1458" s="67"/>
      <c r="AR1458" s="67"/>
      <c r="AS1458" s="67"/>
      <c r="AT1458" s="67"/>
      <c r="AU1458" s="67"/>
      <c r="AV1458" s="67"/>
    </row>
    <row r="1459" spans="28:65">
      <c r="AB1459" s="67"/>
      <c r="AC1459" s="67"/>
      <c r="AD1459" s="67"/>
      <c r="AE1459" s="67"/>
      <c r="AF1459" s="67"/>
      <c r="AH1459" s="149"/>
      <c r="AO1459" s="67"/>
      <c r="AP1459" s="67"/>
      <c r="AQ1459" s="67"/>
      <c r="AR1459" s="67"/>
      <c r="AS1459" s="67"/>
      <c r="AT1459" s="67"/>
      <c r="AU1459" s="67"/>
      <c r="AV1459" s="67"/>
      <c r="AW1459" s="67"/>
      <c r="AY1459" s="67"/>
      <c r="AZ1459" s="67"/>
      <c r="BA1459" s="67"/>
      <c r="BB1459" s="67"/>
      <c r="BC1459" s="67"/>
      <c r="BD1459" s="67"/>
      <c r="BE1459" s="67"/>
      <c r="BF1459" s="67"/>
      <c r="BG1459" s="67"/>
      <c r="BH1459" s="67"/>
      <c r="BI1459" s="67"/>
      <c r="BJ1459" s="67"/>
      <c r="BK1459" s="67"/>
      <c r="BL1459" s="67"/>
      <c r="BM1459" s="67"/>
    </row>
    <row r="1460" spans="28:65">
      <c r="AB1460" s="67"/>
      <c r="AC1460" s="67"/>
      <c r="AD1460" s="67"/>
      <c r="AE1460" s="67"/>
      <c r="AF1460" s="67"/>
      <c r="AH1460" s="149"/>
      <c r="AO1460" s="67"/>
      <c r="AP1460" s="67"/>
      <c r="AQ1460" s="67"/>
      <c r="AR1460" s="67"/>
      <c r="AS1460" s="67"/>
      <c r="AT1460" s="67"/>
      <c r="AU1460" s="67"/>
      <c r="AV1460" s="67"/>
      <c r="AW1460" s="67"/>
      <c r="AX1460" s="67"/>
      <c r="AY1460" s="67"/>
      <c r="AZ1460" s="67"/>
      <c r="BA1460" s="67"/>
      <c r="BB1460" s="67"/>
      <c r="BC1460" s="67"/>
      <c r="BD1460" s="67"/>
      <c r="BE1460" s="67"/>
      <c r="BF1460" s="67"/>
      <c r="BG1460" s="67"/>
      <c r="BH1460" s="67"/>
      <c r="BI1460" s="67"/>
      <c r="BJ1460" s="67"/>
      <c r="BK1460" s="67"/>
      <c r="BL1460" s="67"/>
      <c r="BM1460" s="67"/>
    </row>
    <row r="1461" spans="28:65">
      <c r="AB1461" s="67"/>
      <c r="AC1461" s="67"/>
      <c r="AD1461" s="67"/>
      <c r="AE1461" s="67"/>
      <c r="AF1461" s="67"/>
      <c r="AH1461" s="149"/>
      <c r="AO1461" s="67"/>
      <c r="AP1461" s="67"/>
      <c r="AQ1461" s="67"/>
      <c r="AR1461" s="67"/>
      <c r="AS1461" s="67"/>
      <c r="AT1461" s="67"/>
      <c r="AU1461" s="67"/>
      <c r="AV1461" s="67"/>
      <c r="AW1461" s="67"/>
      <c r="AX1461" s="67"/>
      <c r="AY1461" s="67"/>
      <c r="AZ1461" s="67"/>
      <c r="BA1461" s="67"/>
      <c r="BB1461" s="67"/>
      <c r="BC1461" s="67"/>
      <c r="BD1461" s="67"/>
      <c r="BE1461" s="67"/>
      <c r="BF1461" s="67"/>
      <c r="BG1461" s="67"/>
      <c r="BH1461" s="67"/>
      <c r="BI1461" s="67"/>
      <c r="BJ1461" s="67"/>
      <c r="BK1461" s="67"/>
      <c r="BL1461" s="67"/>
      <c r="BM1461" s="67"/>
    </row>
    <row r="1462" spans="28:65">
      <c r="AB1462" s="67"/>
      <c r="AC1462" s="67"/>
      <c r="AD1462" s="67"/>
      <c r="AE1462" s="67"/>
      <c r="AF1462" s="67"/>
      <c r="AH1462" s="149"/>
      <c r="AO1462" s="67"/>
      <c r="AP1462" s="67"/>
      <c r="AQ1462" s="67"/>
      <c r="AR1462" s="67"/>
      <c r="AS1462" s="67"/>
      <c r="AT1462" s="67"/>
      <c r="AU1462" s="67"/>
      <c r="AV1462" s="67"/>
    </row>
    <row r="1463" spans="28:65">
      <c r="AB1463" s="67"/>
      <c r="AC1463" s="67"/>
      <c r="AD1463" s="67"/>
      <c r="AE1463" s="67"/>
      <c r="AF1463" s="67"/>
      <c r="AH1463" s="149"/>
      <c r="AO1463" s="67"/>
      <c r="AP1463" s="67"/>
      <c r="AQ1463" s="67"/>
      <c r="AR1463" s="67"/>
      <c r="AS1463" s="67"/>
      <c r="AT1463" s="67"/>
      <c r="AU1463" s="67"/>
      <c r="AV1463" s="67"/>
      <c r="AW1463" s="67"/>
      <c r="AX1463" s="67"/>
      <c r="AY1463" s="67"/>
      <c r="AZ1463" s="67"/>
      <c r="BA1463" s="67"/>
      <c r="BB1463" s="67"/>
      <c r="BC1463" s="67"/>
      <c r="BD1463" s="67"/>
      <c r="BE1463" s="67"/>
      <c r="BF1463" s="67"/>
      <c r="BG1463" s="67"/>
      <c r="BH1463" s="67"/>
      <c r="BI1463" s="67"/>
      <c r="BJ1463" s="67"/>
      <c r="BK1463" s="67"/>
      <c r="BL1463" s="67"/>
      <c r="BM1463" s="67"/>
    </row>
    <row r="1464" spans="28:65">
      <c r="AB1464" s="67"/>
      <c r="AC1464" s="67"/>
      <c r="AD1464" s="67"/>
      <c r="AE1464" s="67"/>
      <c r="AF1464" s="67"/>
      <c r="AH1464" s="149"/>
      <c r="AO1464" s="67"/>
      <c r="AP1464" s="67"/>
      <c r="AQ1464" s="67"/>
      <c r="AR1464" s="67"/>
      <c r="AS1464" s="67"/>
      <c r="AT1464" s="67"/>
      <c r="AU1464" s="67"/>
      <c r="AV1464" s="67"/>
      <c r="AW1464" s="67"/>
    </row>
    <row r="1465" spans="28:65">
      <c r="AB1465" s="67"/>
      <c r="AC1465" s="67"/>
      <c r="AD1465" s="67"/>
      <c r="AE1465" s="67"/>
      <c r="AF1465" s="67"/>
      <c r="AH1465" s="149"/>
      <c r="AO1465" s="67"/>
      <c r="AP1465" s="67"/>
      <c r="AQ1465" s="67"/>
      <c r="AR1465" s="67"/>
      <c r="AS1465" s="67"/>
      <c r="AT1465" s="67"/>
      <c r="AU1465" s="67"/>
      <c r="AV1465" s="67"/>
      <c r="AW1465" s="67"/>
    </row>
    <row r="1466" spans="28:65">
      <c r="AB1466" s="67"/>
      <c r="AC1466" s="67"/>
      <c r="AD1466" s="67"/>
      <c r="AE1466" s="67"/>
      <c r="AF1466" s="67"/>
      <c r="AH1466" s="149"/>
      <c r="AO1466" s="67"/>
      <c r="AP1466" s="67"/>
      <c r="AQ1466" s="67"/>
      <c r="AR1466" s="67"/>
      <c r="AS1466" s="67"/>
      <c r="AT1466" s="67"/>
      <c r="AU1466" s="67"/>
      <c r="AV1466" s="67"/>
      <c r="AW1466" s="67"/>
    </row>
    <row r="1467" spans="28:65">
      <c r="AB1467" s="67"/>
      <c r="AC1467" s="67"/>
      <c r="AD1467" s="67"/>
      <c r="AE1467" s="67"/>
      <c r="AF1467" s="67"/>
      <c r="AH1467" s="149"/>
      <c r="AO1467" s="67"/>
      <c r="AP1467" s="67"/>
      <c r="AQ1467" s="67"/>
      <c r="AR1467" s="67"/>
      <c r="AS1467" s="67"/>
      <c r="AT1467" s="67"/>
      <c r="AU1467" s="67"/>
      <c r="AV1467" s="67"/>
      <c r="AW1467" s="67"/>
      <c r="AX1467" s="67"/>
      <c r="AY1467" s="67"/>
      <c r="AZ1467" s="67"/>
      <c r="BA1467" s="67"/>
      <c r="BB1467" s="67"/>
      <c r="BC1467" s="67"/>
      <c r="BD1467" s="67"/>
      <c r="BE1467" s="67"/>
      <c r="BF1467" s="67"/>
      <c r="BG1467" s="67"/>
      <c r="BH1467" s="67"/>
      <c r="BI1467" s="67"/>
      <c r="BJ1467" s="67"/>
      <c r="BK1467" s="67"/>
      <c r="BL1467" s="67"/>
      <c r="BM1467" s="67"/>
    </row>
    <row r="1468" spans="28:65">
      <c r="AB1468" s="67"/>
      <c r="AC1468" s="67"/>
      <c r="AD1468" s="67"/>
      <c r="AE1468" s="67"/>
      <c r="AF1468" s="67"/>
      <c r="AH1468" s="149"/>
      <c r="AO1468" s="67"/>
      <c r="AP1468" s="67"/>
      <c r="AQ1468" s="67"/>
      <c r="AR1468" s="67"/>
      <c r="AS1468" s="67"/>
      <c r="AT1468" s="67"/>
      <c r="AU1468" s="67"/>
      <c r="AV1468" s="67"/>
      <c r="AW1468" s="67"/>
      <c r="AX1468" s="67"/>
      <c r="AY1468" s="67"/>
      <c r="AZ1468" s="67"/>
      <c r="BA1468" s="67"/>
      <c r="BB1468" s="67"/>
      <c r="BC1468" s="67"/>
      <c r="BD1468" s="67"/>
      <c r="BE1468" s="67"/>
      <c r="BF1468" s="67"/>
      <c r="BG1468" s="67"/>
      <c r="BH1468" s="67"/>
      <c r="BI1468" s="67"/>
      <c r="BJ1468" s="67"/>
      <c r="BK1468" s="67"/>
      <c r="BL1468" s="67"/>
      <c r="BM1468" s="67"/>
    </row>
    <row r="1469" spans="28:65">
      <c r="AB1469" s="67"/>
      <c r="AC1469" s="67"/>
      <c r="AD1469" s="67"/>
      <c r="AE1469" s="67"/>
      <c r="AF1469" s="67"/>
      <c r="AH1469" s="149"/>
      <c r="AO1469" s="67"/>
      <c r="AP1469" s="67"/>
      <c r="AQ1469" s="67"/>
      <c r="AR1469" s="67"/>
      <c r="AS1469" s="67"/>
      <c r="AT1469" s="67"/>
      <c r="AU1469" s="67"/>
      <c r="AV1469" s="67"/>
    </row>
    <row r="1470" spans="28:65">
      <c r="AB1470" s="67"/>
      <c r="AC1470" s="67"/>
      <c r="AD1470" s="67"/>
      <c r="AE1470" s="67"/>
      <c r="AF1470" s="67"/>
      <c r="AH1470" s="149"/>
      <c r="AO1470" s="67"/>
      <c r="AP1470" s="67"/>
      <c r="AQ1470" s="67"/>
      <c r="AR1470" s="67"/>
      <c r="AS1470" s="67"/>
      <c r="AT1470" s="67"/>
      <c r="AU1470" s="67"/>
      <c r="AV1470" s="67"/>
      <c r="AW1470" s="67"/>
      <c r="AX1470" s="67"/>
      <c r="AY1470" s="67"/>
      <c r="AZ1470" s="67"/>
      <c r="BA1470" s="67"/>
      <c r="BB1470" s="67"/>
      <c r="BC1470" s="67"/>
      <c r="BD1470" s="67"/>
      <c r="BE1470" s="67"/>
      <c r="BF1470" s="67"/>
      <c r="BG1470" s="67"/>
      <c r="BH1470" s="67"/>
      <c r="BI1470" s="67"/>
      <c r="BJ1470" s="67"/>
      <c r="BK1470" s="67"/>
      <c r="BL1470" s="67"/>
      <c r="BM1470" s="67"/>
    </row>
    <row r="1471" spans="28:65">
      <c r="AB1471" s="67"/>
      <c r="AC1471" s="67"/>
      <c r="AD1471" s="67"/>
      <c r="AE1471" s="67"/>
      <c r="AF1471" s="67"/>
      <c r="AH1471" s="149"/>
      <c r="AO1471" s="67"/>
      <c r="AP1471" s="67"/>
      <c r="AQ1471" s="67"/>
      <c r="AR1471" s="67"/>
      <c r="AS1471" s="67"/>
      <c r="AT1471" s="67"/>
      <c r="AU1471" s="67"/>
      <c r="AV1471" s="67"/>
      <c r="AW1471" s="67"/>
    </row>
    <row r="1472" spans="28:65">
      <c r="AB1472" s="67"/>
      <c r="AC1472" s="67"/>
      <c r="AD1472" s="67"/>
      <c r="AE1472" s="67"/>
      <c r="AF1472" s="67"/>
      <c r="AH1472" s="149"/>
      <c r="AO1472" s="67"/>
      <c r="AP1472" s="67"/>
      <c r="AQ1472" s="67"/>
      <c r="AR1472" s="67"/>
      <c r="AS1472" s="67"/>
      <c r="AT1472" s="67"/>
      <c r="AU1472" s="67"/>
      <c r="AV1472" s="67"/>
      <c r="AW1472" s="67"/>
    </row>
    <row r="1473" spans="28:65">
      <c r="AB1473" s="67"/>
      <c r="AC1473" s="67"/>
      <c r="AD1473" s="67"/>
      <c r="AE1473" s="67"/>
      <c r="AF1473" s="67"/>
      <c r="AH1473" s="149"/>
      <c r="AO1473" s="67"/>
      <c r="AP1473" s="67"/>
      <c r="AQ1473" s="67"/>
      <c r="AR1473" s="67"/>
      <c r="AS1473" s="67"/>
      <c r="AT1473" s="67"/>
      <c r="AU1473" s="67"/>
      <c r="AV1473" s="67"/>
    </row>
    <row r="1474" spans="28:65">
      <c r="AB1474" s="67"/>
      <c r="AC1474" s="67"/>
      <c r="AD1474" s="67"/>
      <c r="AE1474" s="67"/>
      <c r="AF1474" s="67"/>
      <c r="AH1474" s="149"/>
      <c r="AO1474" s="67"/>
      <c r="AP1474" s="67"/>
      <c r="AQ1474" s="67"/>
      <c r="AR1474" s="67"/>
      <c r="AS1474" s="67"/>
      <c r="AT1474" s="67"/>
      <c r="AU1474" s="67"/>
      <c r="AV1474" s="67"/>
      <c r="AW1474" s="67"/>
      <c r="AY1474" s="67"/>
      <c r="AZ1474" s="67"/>
      <c r="BA1474" s="67"/>
      <c r="BB1474" s="67"/>
      <c r="BC1474" s="67"/>
      <c r="BD1474" s="67"/>
      <c r="BE1474" s="67"/>
      <c r="BF1474" s="67"/>
      <c r="BG1474" s="67"/>
      <c r="BH1474" s="67"/>
      <c r="BI1474" s="67"/>
      <c r="BJ1474" s="67"/>
      <c r="BK1474" s="67"/>
      <c r="BL1474" s="67"/>
      <c r="BM1474" s="67"/>
    </row>
    <row r="1475" spans="28:65">
      <c r="AB1475" s="67"/>
      <c r="AC1475" s="67"/>
      <c r="AD1475" s="67"/>
      <c r="AE1475" s="67"/>
      <c r="AF1475" s="67"/>
      <c r="AH1475" s="149"/>
      <c r="AO1475" s="67"/>
      <c r="AP1475" s="67"/>
      <c r="AQ1475" s="67"/>
      <c r="AR1475" s="67"/>
      <c r="AS1475" s="67"/>
      <c r="AT1475" s="67"/>
      <c r="AU1475" s="67"/>
      <c r="AV1475" s="67"/>
      <c r="AW1475" s="67"/>
      <c r="AY1475" s="67"/>
    </row>
    <row r="1476" spans="28:65">
      <c r="AB1476" s="67"/>
      <c r="AC1476" s="67"/>
      <c r="AD1476" s="67"/>
      <c r="AE1476" s="67"/>
      <c r="AF1476" s="67"/>
      <c r="AH1476" s="149"/>
      <c r="AO1476" s="67"/>
      <c r="AP1476" s="67"/>
      <c r="AQ1476" s="67"/>
      <c r="AR1476" s="67"/>
      <c r="AS1476" s="67"/>
      <c r="AT1476" s="67"/>
      <c r="AU1476" s="67"/>
      <c r="AV1476" s="67"/>
      <c r="AW1476" s="67"/>
      <c r="AY1476" s="67"/>
    </row>
    <row r="1477" spans="28:65">
      <c r="AB1477" s="67"/>
      <c r="AC1477" s="67"/>
      <c r="AD1477" s="67"/>
      <c r="AE1477" s="67"/>
      <c r="AF1477" s="67"/>
      <c r="AH1477" s="149"/>
      <c r="AO1477" s="67"/>
      <c r="AP1477" s="67"/>
      <c r="AQ1477" s="67"/>
      <c r="AR1477" s="67"/>
      <c r="AS1477" s="67"/>
      <c r="AT1477" s="67"/>
      <c r="AU1477" s="67"/>
      <c r="AV1477" s="67"/>
      <c r="AW1477" s="67"/>
      <c r="AX1477" s="67"/>
      <c r="AY1477" s="67"/>
      <c r="AZ1477" s="67"/>
      <c r="BA1477" s="67"/>
      <c r="BB1477" s="67"/>
      <c r="BC1477" s="67"/>
      <c r="BD1477" s="67"/>
      <c r="BE1477" s="67"/>
      <c r="BF1477" s="67"/>
      <c r="BG1477" s="67"/>
      <c r="BH1477" s="67"/>
      <c r="BI1477" s="67"/>
      <c r="BJ1477" s="67"/>
      <c r="BK1477" s="67"/>
      <c r="BL1477" s="67"/>
      <c r="BM1477" s="67"/>
    </row>
    <row r="1478" spans="28:65">
      <c r="AB1478" s="67"/>
      <c r="AC1478" s="67"/>
      <c r="AD1478" s="67"/>
      <c r="AE1478" s="67"/>
      <c r="AF1478" s="67"/>
      <c r="AH1478" s="149"/>
      <c r="AO1478" s="67"/>
      <c r="AP1478" s="67"/>
      <c r="AQ1478" s="67"/>
      <c r="AR1478" s="67"/>
      <c r="AS1478" s="67"/>
      <c r="AT1478" s="67"/>
      <c r="AU1478" s="67"/>
      <c r="AV1478" s="67"/>
      <c r="AW1478" s="67"/>
      <c r="AX1478" s="67"/>
      <c r="AY1478" s="67"/>
      <c r="AZ1478" s="67"/>
      <c r="BA1478" s="67"/>
      <c r="BB1478" s="67"/>
      <c r="BC1478" s="67"/>
      <c r="BD1478" s="67"/>
      <c r="BE1478" s="67"/>
      <c r="BF1478" s="67"/>
      <c r="BG1478" s="67"/>
      <c r="BH1478" s="67"/>
      <c r="BI1478" s="67"/>
      <c r="BJ1478" s="67"/>
      <c r="BK1478" s="67"/>
      <c r="BL1478" s="67"/>
      <c r="BM1478" s="67"/>
    </row>
    <row r="1479" spans="28:65">
      <c r="AB1479" s="67"/>
      <c r="AC1479" s="67"/>
      <c r="AD1479" s="67"/>
      <c r="AE1479" s="67"/>
      <c r="AF1479" s="67"/>
      <c r="AH1479" s="149"/>
      <c r="AO1479" s="67"/>
      <c r="AP1479" s="67"/>
      <c r="AQ1479" s="67"/>
      <c r="AR1479" s="67"/>
      <c r="AS1479" s="67"/>
      <c r="AT1479" s="67"/>
      <c r="AU1479" s="67"/>
      <c r="AV1479" s="67"/>
      <c r="AW1479" s="67"/>
      <c r="AX1479" s="67"/>
      <c r="AY1479" s="67"/>
      <c r="AZ1479" s="67"/>
      <c r="BA1479" s="67"/>
      <c r="BB1479" s="67"/>
      <c r="BC1479" s="67"/>
      <c r="BD1479" s="67"/>
      <c r="BE1479" s="67"/>
      <c r="BF1479" s="67"/>
      <c r="BG1479" s="67"/>
      <c r="BH1479" s="67"/>
      <c r="BI1479" s="67"/>
      <c r="BJ1479" s="67"/>
      <c r="BK1479" s="67"/>
      <c r="BL1479" s="67"/>
      <c r="BM1479" s="67"/>
    </row>
    <row r="1480" spans="28:65">
      <c r="AB1480" s="67"/>
      <c r="AC1480" s="67"/>
      <c r="AD1480" s="67"/>
      <c r="AE1480" s="67"/>
      <c r="AF1480" s="67"/>
      <c r="AH1480" s="149"/>
      <c r="AO1480" s="67"/>
      <c r="AP1480" s="67"/>
      <c r="AQ1480" s="67"/>
      <c r="AR1480" s="67"/>
      <c r="AS1480" s="67"/>
      <c r="AT1480" s="67"/>
      <c r="AU1480" s="67"/>
      <c r="AV1480" s="67"/>
      <c r="AW1480" s="67"/>
      <c r="AX1480" s="67"/>
      <c r="AY1480" s="67"/>
      <c r="AZ1480" s="67"/>
      <c r="BA1480" s="67"/>
      <c r="BB1480" s="67"/>
      <c r="BC1480" s="67"/>
      <c r="BD1480" s="67"/>
      <c r="BE1480" s="67"/>
      <c r="BF1480" s="67"/>
      <c r="BG1480" s="67"/>
      <c r="BH1480" s="67"/>
      <c r="BI1480" s="67"/>
      <c r="BJ1480" s="67"/>
      <c r="BK1480" s="67"/>
      <c r="BL1480" s="67"/>
      <c r="BM1480" s="67"/>
    </row>
    <row r="1481" spans="28:65">
      <c r="AB1481" s="67"/>
      <c r="AC1481" s="67"/>
      <c r="AD1481" s="67"/>
      <c r="AE1481" s="67"/>
      <c r="AF1481" s="67"/>
      <c r="AH1481" s="149"/>
      <c r="AO1481" s="67"/>
      <c r="AP1481" s="67"/>
      <c r="AQ1481" s="67"/>
      <c r="AR1481" s="67"/>
      <c r="AS1481" s="67"/>
      <c r="AT1481" s="67"/>
      <c r="AU1481" s="67"/>
      <c r="AV1481" s="67"/>
      <c r="AW1481" s="67"/>
    </row>
    <row r="1482" spans="28:65">
      <c r="AB1482" s="67"/>
      <c r="AC1482" s="67"/>
      <c r="AD1482" s="67"/>
      <c r="AE1482" s="67"/>
      <c r="AF1482" s="67"/>
      <c r="AH1482" s="149"/>
      <c r="AO1482" s="67"/>
      <c r="AP1482" s="67"/>
      <c r="AQ1482" s="67"/>
      <c r="AR1482" s="67"/>
      <c r="AS1482" s="67"/>
      <c r="AT1482" s="67"/>
      <c r="AU1482" s="67"/>
      <c r="AV1482" s="67"/>
    </row>
    <row r="1483" spans="28:65">
      <c r="AB1483" s="67"/>
      <c r="AC1483" s="67"/>
      <c r="AD1483" s="67"/>
      <c r="AE1483" s="67"/>
      <c r="AF1483" s="67"/>
      <c r="AH1483" s="149"/>
      <c r="AO1483" s="67"/>
      <c r="AP1483" s="67"/>
      <c r="AQ1483" s="67"/>
      <c r="AR1483" s="67"/>
      <c r="AS1483" s="67"/>
      <c r="AT1483" s="67"/>
      <c r="AU1483" s="67"/>
      <c r="AV1483" s="67"/>
    </row>
    <row r="1484" spans="28:65">
      <c r="AB1484" s="67"/>
      <c r="AC1484" s="67"/>
      <c r="AD1484" s="67"/>
      <c r="AE1484" s="67"/>
      <c r="AF1484" s="67"/>
      <c r="AH1484" s="149"/>
      <c r="AO1484" s="67"/>
      <c r="AP1484" s="67"/>
      <c r="AQ1484" s="67"/>
      <c r="AR1484" s="67"/>
      <c r="AS1484" s="67"/>
      <c r="AT1484" s="67"/>
      <c r="AU1484" s="67"/>
      <c r="AV1484" s="67"/>
      <c r="AW1484" s="67"/>
    </row>
    <row r="1485" spans="28:65">
      <c r="AB1485" s="67"/>
      <c r="AC1485" s="67"/>
      <c r="AD1485" s="67"/>
      <c r="AE1485" s="67"/>
      <c r="AF1485" s="67"/>
      <c r="AH1485" s="149"/>
      <c r="AO1485" s="67"/>
      <c r="AP1485" s="67"/>
      <c r="AQ1485" s="67"/>
      <c r="AR1485" s="67"/>
      <c r="AS1485" s="67"/>
      <c r="AT1485" s="67"/>
      <c r="AU1485" s="67"/>
      <c r="AV1485" s="67"/>
      <c r="AW1485" s="67"/>
      <c r="AX1485" s="67"/>
      <c r="AY1485" s="67"/>
      <c r="AZ1485" s="67"/>
      <c r="BA1485" s="67"/>
      <c r="BB1485" s="67"/>
      <c r="BC1485" s="67"/>
      <c r="BD1485" s="67"/>
      <c r="BE1485" s="67"/>
      <c r="BF1485" s="67"/>
      <c r="BG1485" s="67"/>
      <c r="BH1485" s="67"/>
      <c r="BI1485" s="67"/>
      <c r="BJ1485" s="67"/>
      <c r="BK1485" s="67"/>
      <c r="BL1485" s="67"/>
      <c r="BM1485" s="67"/>
    </row>
    <row r="1486" spans="28:65">
      <c r="AB1486" s="67"/>
      <c r="AC1486" s="67"/>
      <c r="AD1486" s="67"/>
      <c r="AE1486" s="67"/>
      <c r="AF1486" s="67"/>
      <c r="AH1486" s="149"/>
      <c r="AO1486" s="67"/>
      <c r="AP1486" s="67"/>
      <c r="AQ1486" s="67"/>
      <c r="AR1486" s="67"/>
      <c r="AS1486" s="67"/>
      <c r="AT1486" s="67"/>
      <c r="AU1486" s="67"/>
      <c r="AV1486" s="67"/>
      <c r="AW1486" s="67"/>
      <c r="AX1486" s="67"/>
      <c r="AY1486" s="67"/>
      <c r="AZ1486" s="67"/>
      <c r="BA1486" s="67"/>
      <c r="BB1486" s="67"/>
      <c r="BC1486" s="67"/>
      <c r="BD1486" s="67"/>
      <c r="BE1486" s="67"/>
      <c r="BF1486" s="67"/>
      <c r="BG1486" s="67"/>
      <c r="BH1486" s="67"/>
      <c r="BI1486" s="67"/>
      <c r="BJ1486" s="67"/>
      <c r="BK1486" s="67"/>
      <c r="BL1486" s="67"/>
      <c r="BM1486" s="67"/>
    </row>
    <row r="1487" spans="28:65">
      <c r="AB1487" s="67"/>
      <c r="AC1487" s="67"/>
      <c r="AD1487" s="67"/>
      <c r="AE1487" s="67"/>
      <c r="AF1487" s="67"/>
      <c r="AH1487" s="149"/>
      <c r="AO1487" s="67"/>
      <c r="AP1487" s="67"/>
      <c r="AQ1487" s="67"/>
      <c r="AR1487" s="67"/>
      <c r="AS1487" s="67"/>
      <c r="AT1487" s="67"/>
      <c r="AU1487" s="67"/>
      <c r="AV1487" s="67"/>
    </row>
    <row r="1488" spans="28:65">
      <c r="AB1488" s="67"/>
      <c r="AC1488" s="67"/>
      <c r="AD1488" s="67"/>
      <c r="AE1488" s="67"/>
      <c r="AF1488" s="67"/>
      <c r="AH1488" s="149"/>
      <c r="AO1488" s="67"/>
      <c r="AP1488" s="67"/>
      <c r="AQ1488" s="67"/>
      <c r="AR1488" s="67"/>
      <c r="AS1488" s="67"/>
      <c r="AT1488" s="67"/>
      <c r="AU1488" s="67"/>
      <c r="AV1488" s="67"/>
      <c r="AW1488" s="67"/>
      <c r="AY1488" s="67"/>
    </row>
    <row r="1489" spans="28:65">
      <c r="AB1489" s="67"/>
      <c r="AC1489" s="67"/>
      <c r="AD1489" s="67"/>
      <c r="AE1489" s="67"/>
      <c r="AF1489" s="67"/>
      <c r="AH1489" s="149"/>
      <c r="AO1489" s="67"/>
      <c r="AP1489" s="67"/>
      <c r="AQ1489" s="67"/>
      <c r="AR1489" s="67"/>
      <c r="AS1489" s="67"/>
      <c r="AT1489" s="67"/>
      <c r="AU1489" s="67"/>
      <c r="AV1489" s="67"/>
      <c r="AW1489" s="67"/>
    </row>
    <row r="1490" spans="28:65">
      <c r="AB1490" s="67"/>
      <c r="AC1490" s="67"/>
      <c r="AD1490" s="67"/>
      <c r="AE1490" s="67"/>
      <c r="AF1490" s="67"/>
      <c r="AH1490" s="149"/>
      <c r="AO1490" s="67"/>
      <c r="AP1490" s="67"/>
      <c r="AQ1490" s="67"/>
      <c r="AR1490" s="67"/>
      <c r="AS1490" s="67"/>
      <c r="AT1490" s="67"/>
      <c r="AU1490" s="67"/>
      <c r="AV1490" s="67"/>
    </row>
    <row r="1491" spans="28:65">
      <c r="AB1491" s="67"/>
      <c r="AC1491" s="67"/>
      <c r="AD1491" s="67"/>
      <c r="AE1491" s="67"/>
      <c r="AF1491" s="67"/>
      <c r="AH1491" s="149"/>
      <c r="AO1491" s="67"/>
      <c r="AP1491" s="67"/>
      <c r="AQ1491" s="67"/>
      <c r="AR1491" s="67"/>
      <c r="AS1491" s="67"/>
      <c r="AT1491" s="67"/>
      <c r="AU1491" s="67"/>
      <c r="AV1491" s="67"/>
    </row>
    <row r="1492" spans="28:65">
      <c r="AB1492" s="67"/>
      <c r="AC1492" s="67"/>
      <c r="AD1492" s="67"/>
      <c r="AE1492" s="67"/>
      <c r="AF1492" s="67"/>
      <c r="AH1492" s="149"/>
      <c r="AO1492" s="67"/>
      <c r="AP1492" s="67"/>
      <c r="AQ1492" s="67"/>
      <c r="AR1492" s="67"/>
      <c r="AS1492" s="67"/>
      <c r="AT1492" s="67"/>
      <c r="AU1492" s="67"/>
      <c r="AV1492" s="67"/>
    </row>
    <row r="1493" spans="28:65">
      <c r="AB1493" s="67"/>
      <c r="AC1493" s="67"/>
      <c r="AD1493" s="67"/>
      <c r="AE1493" s="67"/>
      <c r="AF1493" s="67"/>
      <c r="AH1493" s="149"/>
      <c r="AO1493" s="67"/>
      <c r="AP1493" s="67"/>
      <c r="AQ1493" s="67"/>
      <c r="AR1493" s="67"/>
      <c r="AS1493" s="67"/>
      <c r="AT1493" s="67"/>
      <c r="AU1493" s="67"/>
      <c r="AV1493" s="67"/>
    </row>
    <row r="1494" spans="28:65">
      <c r="AB1494" s="67"/>
      <c r="AC1494" s="67"/>
      <c r="AD1494" s="67"/>
      <c r="AE1494" s="67"/>
      <c r="AF1494" s="67"/>
      <c r="AH1494" s="149"/>
      <c r="AO1494" s="67"/>
      <c r="AP1494" s="67"/>
      <c r="AQ1494" s="67"/>
      <c r="AR1494" s="67"/>
      <c r="AS1494" s="67"/>
      <c r="AT1494" s="67"/>
      <c r="AU1494" s="67"/>
      <c r="AV1494" s="67"/>
      <c r="AW1494" s="67"/>
      <c r="AX1494" s="67"/>
      <c r="AY1494" s="67"/>
      <c r="AZ1494" s="67"/>
      <c r="BA1494" s="67"/>
      <c r="BB1494" s="67"/>
      <c r="BC1494" s="67"/>
      <c r="BD1494" s="67"/>
      <c r="BE1494" s="67"/>
      <c r="BF1494" s="67"/>
      <c r="BG1494" s="67"/>
      <c r="BH1494" s="67"/>
      <c r="BI1494" s="67"/>
      <c r="BJ1494" s="67"/>
      <c r="BK1494" s="67"/>
      <c r="BL1494" s="67"/>
      <c r="BM1494" s="67"/>
    </row>
    <row r="1495" spans="28:65">
      <c r="AB1495" s="67"/>
      <c r="AC1495" s="67"/>
      <c r="AD1495" s="67"/>
      <c r="AE1495" s="67"/>
      <c r="AF1495" s="67"/>
      <c r="AH1495" s="149"/>
      <c r="AO1495" s="67"/>
      <c r="AP1495" s="67"/>
      <c r="AQ1495" s="67"/>
      <c r="AR1495" s="67"/>
      <c r="AS1495" s="67"/>
      <c r="AT1495" s="67"/>
      <c r="AU1495" s="67"/>
      <c r="AV1495" s="67"/>
    </row>
    <row r="1496" spans="28:65">
      <c r="AB1496" s="67"/>
      <c r="AC1496" s="67"/>
      <c r="AD1496" s="67"/>
      <c r="AE1496" s="67"/>
      <c r="AF1496" s="67"/>
      <c r="AH1496" s="149"/>
      <c r="AO1496" s="67"/>
      <c r="AP1496" s="67"/>
      <c r="AQ1496" s="67"/>
      <c r="AR1496" s="67"/>
      <c r="AS1496" s="67"/>
      <c r="AT1496" s="67"/>
      <c r="AU1496" s="67"/>
      <c r="AV1496" s="67"/>
      <c r="AW1496" s="67"/>
      <c r="AX1496" s="67"/>
      <c r="AY1496" s="67"/>
      <c r="AZ1496" s="67"/>
      <c r="BA1496" s="67"/>
      <c r="BB1496" s="67"/>
      <c r="BC1496" s="67"/>
      <c r="BD1496" s="67"/>
      <c r="BE1496" s="67"/>
      <c r="BF1496" s="67"/>
      <c r="BG1496" s="67"/>
      <c r="BH1496" s="67"/>
      <c r="BI1496" s="67"/>
      <c r="BJ1496" s="67"/>
      <c r="BK1496" s="67"/>
      <c r="BL1496" s="67"/>
      <c r="BM1496" s="67"/>
    </row>
    <row r="1497" spans="28:65">
      <c r="AB1497" s="67"/>
      <c r="AC1497" s="67"/>
      <c r="AD1497" s="67"/>
      <c r="AE1497" s="67"/>
      <c r="AF1497" s="67"/>
      <c r="AH1497" s="149"/>
      <c r="AO1497" s="67"/>
      <c r="AP1497" s="67"/>
      <c r="AQ1497" s="67"/>
      <c r="AR1497" s="67"/>
      <c r="AS1497" s="67"/>
      <c r="AT1497" s="67"/>
      <c r="AU1497" s="67"/>
      <c r="AV1497" s="67"/>
      <c r="AW1497" s="67"/>
      <c r="AY1497" s="67"/>
    </row>
    <row r="1498" spans="28:65">
      <c r="AB1498" s="67"/>
      <c r="AC1498" s="67"/>
      <c r="AD1498" s="67"/>
      <c r="AE1498" s="67"/>
      <c r="AF1498" s="67"/>
      <c r="AH1498" s="149"/>
      <c r="AO1498" s="67"/>
      <c r="AP1498" s="67"/>
      <c r="AQ1498" s="67"/>
      <c r="AR1498" s="67"/>
      <c r="AS1498" s="67"/>
      <c r="AT1498" s="67"/>
      <c r="AU1498" s="67"/>
      <c r="AV1498" s="67"/>
      <c r="AW1498" s="67"/>
    </row>
    <row r="1499" spans="28:65">
      <c r="AB1499" s="67"/>
      <c r="AC1499" s="67"/>
      <c r="AD1499" s="67"/>
      <c r="AE1499" s="67"/>
      <c r="AF1499" s="67"/>
      <c r="AH1499" s="149"/>
      <c r="AO1499" s="67"/>
      <c r="AP1499" s="67"/>
      <c r="AQ1499" s="67"/>
      <c r="AR1499" s="67"/>
      <c r="AS1499" s="67"/>
      <c r="AT1499" s="67"/>
      <c r="AU1499" s="67"/>
      <c r="AV1499" s="67"/>
      <c r="AW1499" s="67"/>
    </row>
    <row r="1500" spans="28:65">
      <c r="AB1500" s="67"/>
      <c r="AC1500" s="67"/>
      <c r="AD1500" s="67"/>
      <c r="AE1500" s="67"/>
      <c r="AF1500" s="67"/>
      <c r="AH1500" s="149"/>
      <c r="AO1500" s="67"/>
      <c r="AP1500" s="67"/>
      <c r="AQ1500" s="67"/>
      <c r="AR1500" s="67"/>
      <c r="AS1500" s="67"/>
      <c r="AT1500" s="67"/>
      <c r="AU1500" s="67"/>
      <c r="AV1500" s="67"/>
      <c r="AW1500" s="67"/>
      <c r="AY1500" s="67"/>
    </row>
    <row r="1501" spans="28:65">
      <c r="AB1501" s="67"/>
      <c r="AC1501" s="67"/>
      <c r="AD1501" s="67"/>
      <c r="AE1501" s="67"/>
      <c r="AF1501" s="67"/>
      <c r="AH1501" s="149"/>
      <c r="AO1501" s="67"/>
      <c r="AP1501" s="67"/>
      <c r="AQ1501" s="67"/>
      <c r="AR1501" s="67"/>
      <c r="AS1501" s="67"/>
      <c r="AT1501" s="67"/>
      <c r="AU1501" s="67"/>
      <c r="AV1501" s="67"/>
      <c r="AW1501" s="67"/>
      <c r="AX1501" s="67"/>
      <c r="AY1501" s="67"/>
      <c r="AZ1501" s="67"/>
      <c r="BA1501" s="67"/>
      <c r="BB1501" s="67"/>
      <c r="BC1501" s="67"/>
      <c r="BD1501" s="67"/>
      <c r="BE1501" s="67"/>
      <c r="BF1501" s="67"/>
      <c r="BG1501" s="67"/>
      <c r="BH1501" s="67"/>
      <c r="BI1501" s="67"/>
      <c r="BJ1501" s="67"/>
      <c r="BK1501" s="67"/>
      <c r="BL1501" s="67"/>
      <c r="BM1501" s="67"/>
    </row>
    <row r="1502" spans="28:65">
      <c r="AB1502" s="67"/>
      <c r="AC1502" s="67"/>
      <c r="AD1502" s="67"/>
      <c r="AE1502" s="67"/>
      <c r="AF1502" s="67"/>
      <c r="AH1502" s="149"/>
      <c r="AO1502" s="67"/>
      <c r="AP1502" s="67"/>
      <c r="AQ1502" s="67"/>
      <c r="AR1502" s="67"/>
      <c r="AS1502" s="67"/>
      <c r="AT1502" s="67"/>
      <c r="AU1502" s="67"/>
      <c r="AV1502" s="67"/>
      <c r="AW1502" s="67"/>
    </row>
    <row r="1503" spans="28:65">
      <c r="AB1503" s="67"/>
      <c r="AC1503" s="67"/>
      <c r="AD1503" s="67"/>
      <c r="AE1503" s="67"/>
      <c r="AF1503" s="67"/>
      <c r="AH1503" s="149"/>
      <c r="AO1503" s="67"/>
      <c r="AP1503" s="67"/>
      <c r="AQ1503" s="67"/>
      <c r="AR1503" s="67"/>
      <c r="AS1503" s="67"/>
      <c r="AT1503" s="67"/>
      <c r="AU1503" s="67"/>
      <c r="AV1503" s="67"/>
      <c r="AW1503" s="67"/>
      <c r="AY1503" s="67"/>
    </row>
    <row r="1504" spans="28:65">
      <c r="AB1504" s="67"/>
      <c r="AC1504" s="67"/>
      <c r="AD1504" s="67"/>
      <c r="AE1504" s="67"/>
      <c r="AF1504" s="67"/>
      <c r="AH1504" s="149"/>
      <c r="AO1504" s="67"/>
      <c r="AP1504" s="67"/>
      <c r="AQ1504" s="67"/>
      <c r="AR1504" s="67"/>
      <c r="AS1504" s="67"/>
      <c r="AT1504" s="67"/>
      <c r="AU1504" s="67"/>
      <c r="AV1504" s="67"/>
      <c r="AW1504" s="67"/>
      <c r="AX1504" s="67"/>
      <c r="AY1504" s="67"/>
      <c r="AZ1504" s="67"/>
      <c r="BA1504" s="67"/>
      <c r="BB1504" s="67"/>
      <c r="BC1504" s="67"/>
      <c r="BD1504" s="67"/>
      <c r="BE1504" s="67"/>
      <c r="BF1504" s="67"/>
      <c r="BG1504" s="67"/>
      <c r="BH1504" s="67"/>
      <c r="BI1504" s="67"/>
      <c r="BJ1504" s="67"/>
      <c r="BK1504" s="67"/>
      <c r="BL1504" s="67"/>
      <c r="BM1504" s="67"/>
    </row>
    <row r="1505" spans="28:65">
      <c r="AB1505" s="67"/>
      <c r="AC1505" s="67"/>
      <c r="AD1505" s="67"/>
      <c r="AE1505" s="67"/>
      <c r="AF1505" s="67"/>
      <c r="AH1505" s="149"/>
      <c r="AO1505" s="67"/>
      <c r="AP1505" s="67"/>
      <c r="AQ1505" s="67"/>
      <c r="AR1505" s="67"/>
      <c r="AS1505" s="67"/>
      <c r="AT1505" s="67"/>
      <c r="AU1505" s="67"/>
      <c r="AV1505" s="67"/>
      <c r="AW1505" s="67"/>
    </row>
    <row r="1506" spans="28:65">
      <c r="AB1506" s="67"/>
      <c r="AC1506" s="67"/>
      <c r="AD1506" s="67"/>
      <c r="AE1506" s="67"/>
      <c r="AF1506" s="67"/>
      <c r="AH1506" s="149"/>
      <c r="AO1506" s="67"/>
      <c r="AP1506" s="67"/>
      <c r="AQ1506" s="67"/>
      <c r="AR1506" s="67"/>
      <c r="AS1506" s="67"/>
      <c r="AT1506" s="67"/>
      <c r="AU1506" s="67"/>
      <c r="AV1506" s="67"/>
      <c r="AW1506" s="67"/>
    </row>
    <row r="1507" spans="28:65">
      <c r="AB1507" s="67"/>
      <c r="AC1507" s="67"/>
      <c r="AD1507" s="67"/>
      <c r="AE1507" s="67"/>
      <c r="AF1507" s="67"/>
      <c r="AH1507" s="149"/>
      <c r="AO1507" s="67"/>
      <c r="AP1507" s="67"/>
      <c r="AQ1507" s="67"/>
      <c r="AR1507" s="67"/>
      <c r="AS1507" s="67"/>
      <c r="AT1507" s="67"/>
      <c r="AU1507" s="67"/>
      <c r="AV1507" s="67"/>
      <c r="AW1507" s="67"/>
      <c r="AY1507" s="67"/>
      <c r="AZ1507" s="67"/>
      <c r="BA1507" s="67"/>
      <c r="BB1507" s="67"/>
      <c r="BC1507" s="67"/>
      <c r="BD1507" s="67"/>
      <c r="BE1507" s="67"/>
      <c r="BF1507" s="67"/>
      <c r="BG1507" s="67"/>
      <c r="BH1507" s="67"/>
      <c r="BI1507" s="67"/>
      <c r="BJ1507" s="67"/>
      <c r="BK1507" s="67"/>
      <c r="BL1507" s="67"/>
      <c r="BM1507" s="67"/>
    </row>
    <row r="1508" spans="28:65">
      <c r="AB1508" s="67"/>
      <c r="AC1508" s="67"/>
      <c r="AD1508" s="67"/>
      <c r="AE1508" s="67"/>
      <c r="AF1508" s="67"/>
      <c r="AH1508" s="149"/>
      <c r="AO1508" s="67"/>
      <c r="AP1508" s="67"/>
      <c r="AQ1508" s="67"/>
      <c r="AR1508" s="67"/>
      <c r="AS1508" s="67"/>
      <c r="AT1508" s="67"/>
      <c r="AU1508" s="67"/>
      <c r="AV1508" s="67"/>
      <c r="AW1508" s="67"/>
    </row>
    <row r="1509" spans="28:65">
      <c r="AB1509" s="67"/>
      <c r="AC1509" s="67"/>
      <c r="AD1509" s="67"/>
      <c r="AE1509" s="67"/>
      <c r="AF1509" s="67"/>
      <c r="AH1509" s="149"/>
      <c r="AO1509" s="67"/>
      <c r="AP1509" s="67"/>
      <c r="AQ1509" s="67"/>
      <c r="AR1509" s="67"/>
      <c r="AS1509" s="67"/>
      <c r="AT1509" s="67"/>
      <c r="AU1509" s="67"/>
      <c r="AV1509" s="67"/>
      <c r="AW1509" s="67"/>
      <c r="AY1509" s="67"/>
      <c r="AZ1509" s="67"/>
      <c r="BA1509" s="67"/>
      <c r="BB1509" s="67"/>
      <c r="BC1509" s="67"/>
      <c r="BD1509" s="67"/>
      <c r="BE1509" s="67"/>
      <c r="BF1509" s="67"/>
      <c r="BG1509" s="67"/>
      <c r="BH1509" s="67"/>
      <c r="BI1509" s="67"/>
      <c r="BJ1509" s="67"/>
      <c r="BK1509" s="67"/>
      <c r="BL1509" s="67"/>
      <c r="BM1509" s="67"/>
    </row>
    <row r="1510" spans="28:65">
      <c r="AB1510" s="67"/>
      <c r="AC1510" s="67"/>
      <c r="AD1510" s="67"/>
      <c r="AE1510" s="67"/>
      <c r="AF1510" s="67"/>
      <c r="AH1510" s="149"/>
      <c r="AO1510" s="67"/>
      <c r="AP1510" s="67"/>
      <c r="AQ1510" s="67"/>
      <c r="AR1510" s="67"/>
      <c r="AS1510" s="67"/>
      <c r="AT1510" s="67"/>
      <c r="AU1510" s="67"/>
      <c r="AV1510" s="67"/>
    </row>
    <row r="1511" spans="28:65">
      <c r="AB1511" s="67"/>
      <c r="AC1511" s="67"/>
      <c r="AD1511" s="67"/>
      <c r="AE1511" s="67"/>
      <c r="AF1511" s="67"/>
      <c r="AH1511" s="149"/>
      <c r="AO1511" s="67"/>
      <c r="AP1511" s="67"/>
      <c r="AQ1511" s="67"/>
      <c r="AR1511" s="67"/>
      <c r="AS1511" s="67"/>
      <c r="AT1511" s="67"/>
      <c r="AU1511" s="67"/>
      <c r="AV1511" s="67"/>
      <c r="AW1511" s="67"/>
      <c r="AY1511" s="67"/>
    </row>
    <row r="1512" spans="28:65">
      <c r="AB1512" s="67"/>
      <c r="AC1512" s="67"/>
      <c r="AD1512" s="67"/>
      <c r="AE1512" s="67"/>
      <c r="AF1512" s="67"/>
      <c r="AH1512" s="149"/>
      <c r="AO1512" s="67"/>
      <c r="AP1512" s="67"/>
      <c r="AQ1512" s="67"/>
      <c r="AR1512" s="67"/>
      <c r="AS1512" s="67"/>
      <c r="AT1512" s="67"/>
      <c r="AU1512" s="67"/>
      <c r="AV1512" s="67"/>
    </row>
    <row r="1513" spans="28:65">
      <c r="AB1513" s="67"/>
      <c r="AC1513" s="67"/>
      <c r="AD1513" s="67"/>
      <c r="AE1513" s="67"/>
      <c r="AF1513" s="67"/>
      <c r="AH1513" s="149"/>
      <c r="AO1513" s="67"/>
      <c r="AP1513" s="67"/>
      <c r="AQ1513" s="67"/>
      <c r="AR1513" s="67"/>
      <c r="AS1513" s="67"/>
      <c r="AT1513" s="67"/>
      <c r="AU1513" s="67"/>
      <c r="AV1513" s="67"/>
      <c r="AW1513" s="67"/>
    </row>
    <row r="1514" spans="28:65">
      <c r="AB1514" s="67"/>
      <c r="AC1514" s="67"/>
      <c r="AD1514" s="67"/>
      <c r="AE1514" s="67"/>
      <c r="AF1514" s="67"/>
      <c r="AH1514" s="149"/>
      <c r="AO1514" s="67"/>
      <c r="AP1514" s="67"/>
      <c r="AQ1514" s="67"/>
      <c r="AR1514" s="67"/>
      <c r="AS1514" s="67"/>
      <c r="AT1514" s="67"/>
      <c r="AU1514" s="67"/>
      <c r="AV1514" s="67"/>
      <c r="AW1514" s="67"/>
      <c r="AX1514" s="67"/>
      <c r="AY1514" s="67"/>
      <c r="AZ1514" s="67"/>
      <c r="BA1514" s="67"/>
      <c r="BB1514" s="67"/>
      <c r="BC1514" s="67"/>
      <c r="BD1514" s="67"/>
      <c r="BE1514" s="67"/>
      <c r="BF1514" s="67"/>
      <c r="BG1514" s="67"/>
      <c r="BH1514" s="67"/>
      <c r="BI1514" s="67"/>
      <c r="BJ1514" s="67"/>
      <c r="BK1514" s="67"/>
      <c r="BL1514" s="67"/>
      <c r="BM1514" s="67"/>
    </row>
    <row r="1515" spans="28:65">
      <c r="AB1515" s="67"/>
      <c r="AC1515" s="67"/>
      <c r="AD1515" s="67"/>
      <c r="AE1515" s="67"/>
      <c r="AF1515" s="67"/>
      <c r="AH1515" s="149"/>
      <c r="AO1515" s="67"/>
      <c r="AP1515" s="67"/>
      <c r="AQ1515" s="67"/>
      <c r="AR1515" s="67"/>
      <c r="AS1515" s="67"/>
      <c r="AT1515" s="67"/>
      <c r="AU1515" s="67"/>
      <c r="AV1515" s="67"/>
    </row>
    <row r="1516" spans="28:65">
      <c r="AB1516" s="67"/>
      <c r="AC1516" s="67"/>
      <c r="AD1516" s="67"/>
      <c r="AE1516" s="67"/>
      <c r="AF1516" s="67"/>
      <c r="AH1516" s="149"/>
      <c r="AO1516" s="67"/>
      <c r="AP1516" s="67"/>
      <c r="AQ1516" s="67"/>
      <c r="AR1516" s="67"/>
      <c r="AS1516" s="67"/>
      <c r="AT1516" s="67"/>
      <c r="AU1516" s="67"/>
      <c r="AV1516" s="67"/>
      <c r="AW1516" s="67"/>
      <c r="AY1516" s="67"/>
    </row>
    <row r="1517" spans="28:65">
      <c r="AB1517" s="67"/>
      <c r="AC1517" s="67"/>
      <c r="AD1517" s="67"/>
      <c r="AE1517" s="67"/>
      <c r="AF1517" s="67"/>
      <c r="AH1517" s="149"/>
      <c r="AO1517" s="67"/>
      <c r="AP1517" s="67"/>
      <c r="AQ1517" s="67"/>
      <c r="AR1517" s="67"/>
      <c r="AS1517" s="67"/>
      <c r="AT1517" s="67"/>
      <c r="AU1517" s="67"/>
      <c r="AV1517" s="67"/>
      <c r="AW1517" s="67"/>
      <c r="AX1517" s="67"/>
      <c r="AY1517" s="67"/>
      <c r="AZ1517" s="67"/>
      <c r="BA1517" s="67"/>
      <c r="BB1517" s="67"/>
      <c r="BC1517" s="67"/>
      <c r="BD1517" s="67"/>
      <c r="BE1517" s="67"/>
      <c r="BF1517" s="67"/>
      <c r="BG1517" s="67"/>
      <c r="BH1517" s="67"/>
      <c r="BI1517" s="67"/>
      <c r="BJ1517" s="67"/>
      <c r="BK1517" s="67"/>
      <c r="BL1517" s="67"/>
      <c r="BM1517" s="67"/>
    </row>
    <row r="1518" spans="28:65">
      <c r="AB1518" s="67"/>
      <c r="AC1518" s="67"/>
      <c r="AD1518" s="67"/>
      <c r="AE1518" s="67"/>
      <c r="AF1518" s="67"/>
      <c r="AH1518" s="149"/>
      <c r="AO1518" s="67"/>
      <c r="AP1518" s="67"/>
      <c r="AQ1518" s="67"/>
      <c r="AR1518" s="67"/>
      <c r="AS1518" s="67"/>
      <c r="AT1518" s="67"/>
      <c r="AU1518" s="67"/>
      <c r="AV1518" s="67"/>
      <c r="AW1518" s="67"/>
      <c r="AX1518" s="67"/>
      <c r="AY1518" s="67"/>
      <c r="AZ1518" s="67"/>
      <c r="BA1518" s="67"/>
      <c r="BB1518" s="67"/>
      <c r="BC1518" s="67"/>
      <c r="BD1518" s="67"/>
      <c r="BE1518" s="67"/>
      <c r="BF1518" s="67"/>
      <c r="BG1518" s="67"/>
      <c r="BH1518" s="67"/>
      <c r="BI1518" s="67"/>
      <c r="BJ1518" s="67"/>
      <c r="BK1518" s="67"/>
      <c r="BL1518" s="67"/>
      <c r="BM1518" s="67"/>
    </row>
    <row r="1519" spans="28:65">
      <c r="AB1519" s="67"/>
      <c r="AC1519" s="67"/>
      <c r="AD1519" s="67"/>
      <c r="AE1519" s="67"/>
      <c r="AF1519" s="67"/>
      <c r="AH1519" s="149"/>
      <c r="AO1519" s="67"/>
      <c r="AP1519" s="67"/>
      <c r="AQ1519" s="67"/>
      <c r="AR1519" s="67"/>
      <c r="AS1519" s="67"/>
      <c r="AT1519" s="67"/>
      <c r="AU1519" s="67"/>
      <c r="AV1519" s="67"/>
      <c r="AW1519" s="67"/>
      <c r="AX1519" s="67"/>
      <c r="AY1519" s="67"/>
      <c r="AZ1519" s="67"/>
      <c r="BA1519" s="67"/>
      <c r="BB1519" s="67"/>
      <c r="BC1519" s="67"/>
      <c r="BD1519" s="67"/>
      <c r="BE1519" s="67"/>
      <c r="BF1519" s="67"/>
      <c r="BG1519" s="67"/>
      <c r="BH1519" s="67"/>
      <c r="BI1519" s="67"/>
      <c r="BJ1519" s="67"/>
      <c r="BK1519" s="67"/>
      <c r="BL1519" s="67"/>
      <c r="BM1519" s="67"/>
    </row>
    <row r="1520" spans="28:65">
      <c r="AB1520" s="67"/>
      <c r="AC1520" s="67"/>
      <c r="AD1520" s="67"/>
      <c r="AE1520" s="67"/>
      <c r="AF1520" s="67"/>
      <c r="AH1520" s="149"/>
      <c r="AO1520" s="67"/>
      <c r="AP1520" s="67"/>
      <c r="AQ1520" s="67"/>
      <c r="AR1520" s="67"/>
      <c r="AS1520" s="67"/>
      <c r="AT1520" s="67"/>
      <c r="AU1520" s="67"/>
      <c r="AV1520" s="67"/>
      <c r="AW1520" s="67"/>
    </row>
    <row r="1521" spans="28:65">
      <c r="AB1521" s="67"/>
      <c r="AC1521" s="67"/>
      <c r="AD1521" s="67"/>
      <c r="AE1521" s="67"/>
      <c r="AF1521" s="67"/>
      <c r="AH1521" s="149"/>
      <c r="AO1521" s="67"/>
      <c r="AP1521" s="67"/>
      <c r="AQ1521" s="67"/>
      <c r="AR1521" s="67"/>
      <c r="AS1521" s="67"/>
      <c r="AT1521" s="67"/>
      <c r="AU1521" s="67"/>
      <c r="AV1521" s="67"/>
      <c r="AW1521" s="67"/>
    </row>
    <row r="1522" spans="28:65">
      <c r="AB1522" s="67"/>
      <c r="AC1522" s="67"/>
      <c r="AD1522" s="67"/>
      <c r="AE1522" s="67"/>
      <c r="AF1522" s="67"/>
      <c r="AH1522" s="149"/>
      <c r="AO1522" s="67"/>
      <c r="AP1522" s="67"/>
      <c r="AQ1522" s="67"/>
      <c r="AR1522" s="67"/>
      <c r="AS1522" s="67"/>
      <c r="AT1522" s="67"/>
      <c r="AU1522" s="67"/>
      <c r="AV1522" s="67"/>
      <c r="AW1522" s="67"/>
      <c r="AY1522" s="67"/>
      <c r="AZ1522" s="67"/>
      <c r="BA1522" s="67"/>
      <c r="BB1522" s="67"/>
      <c r="BC1522" s="67"/>
      <c r="BD1522" s="67"/>
      <c r="BE1522" s="67"/>
      <c r="BF1522" s="67"/>
      <c r="BG1522" s="67"/>
      <c r="BH1522" s="67"/>
      <c r="BI1522" s="67"/>
      <c r="BJ1522" s="67"/>
      <c r="BK1522" s="67"/>
      <c r="BL1522" s="67"/>
      <c r="BM1522" s="67"/>
    </row>
    <row r="1523" spans="28:65">
      <c r="AB1523" s="67"/>
      <c r="AC1523" s="67"/>
      <c r="AD1523" s="67"/>
      <c r="AE1523" s="67"/>
      <c r="AF1523" s="67"/>
      <c r="AH1523" s="149"/>
      <c r="AO1523" s="67"/>
      <c r="AP1523" s="67"/>
      <c r="AQ1523" s="67"/>
      <c r="AR1523" s="67"/>
      <c r="AS1523" s="67"/>
      <c r="AT1523" s="67"/>
      <c r="AU1523" s="67"/>
      <c r="AV1523" s="67"/>
      <c r="AW1523" s="67"/>
    </row>
    <row r="1524" spans="28:65">
      <c r="AB1524" s="67"/>
      <c r="AC1524" s="67"/>
      <c r="AD1524" s="67"/>
      <c r="AE1524" s="67"/>
      <c r="AF1524" s="67"/>
      <c r="AH1524" s="149"/>
      <c r="AO1524" s="67"/>
      <c r="AP1524" s="67"/>
      <c r="AQ1524" s="67"/>
      <c r="AR1524" s="67"/>
      <c r="AS1524" s="67"/>
      <c r="AT1524" s="67"/>
      <c r="AU1524" s="67"/>
      <c r="AV1524" s="67"/>
      <c r="AW1524" s="67"/>
      <c r="AY1524" s="67"/>
      <c r="AZ1524" s="67"/>
      <c r="BA1524" s="67"/>
      <c r="BB1524" s="67"/>
      <c r="BC1524" s="67"/>
      <c r="BD1524" s="67"/>
      <c r="BE1524" s="67"/>
      <c r="BF1524" s="67"/>
      <c r="BG1524" s="67"/>
      <c r="BH1524" s="67"/>
      <c r="BI1524" s="67"/>
      <c r="BJ1524" s="67"/>
      <c r="BK1524" s="67"/>
      <c r="BL1524" s="67"/>
      <c r="BM1524" s="67"/>
    </row>
    <row r="1525" spans="28:65">
      <c r="AB1525" s="67"/>
      <c r="AC1525" s="67"/>
      <c r="AD1525" s="67"/>
      <c r="AE1525" s="67"/>
      <c r="AF1525" s="67"/>
      <c r="AH1525" s="149"/>
      <c r="AO1525" s="67"/>
      <c r="AP1525" s="67"/>
      <c r="AQ1525" s="67"/>
      <c r="AR1525" s="67"/>
      <c r="AS1525" s="67"/>
      <c r="AT1525" s="67"/>
      <c r="AU1525" s="67"/>
      <c r="AV1525" s="67"/>
      <c r="AW1525" s="67"/>
    </row>
    <row r="1526" spans="28:65">
      <c r="AB1526" s="67"/>
      <c r="AC1526" s="67"/>
      <c r="AD1526" s="67"/>
      <c r="AE1526" s="67"/>
      <c r="AF1526" s="67"/>
      <c r="AH1526" s="149"/>
      <c r="AO1526" s="67"/>
      <c r="AP1526" s="67"/>
      <c r="AQ1526" s="67"/>
      <c r="AR1526" s="67"/>
      <c r="AS1526" s="67"/>
      <c r="AT1526" s="67"/>
      <c r="AU1526" s="67"/>
      <c r="AV1526" s="67"/>
      <c r="AW1526" s="67"/>
    </row>
    <row r="1527" spans="28:65">
      <c r="AB1527" s="67"/>
      <c r="AC1527" s="67"/>
      <c r="AD1527" s="67"/>
      <c r="AE1527" s="67"/>
      <c r="AF1527" s="67"/>
      <c r="AH1527" s="149"/>
      <c r="AO1527" s="67"/>
      <c r="AP1527" s="67"/>
      <c r="AQ1527" s="67"/>
      <c r="AR1527" s="67"/>
      <c r="AS1527" s="67"/>
      <c r="AT1527" s="67"/>
      <c r="AU1527" s="67"/>
      <c r="AV1527" s="67"/>
      <c r="AW1527" s="67"/>
      <c r="AY1527" s="67"/>
    </row>
    <row r="1528" spans="28:65">
      <c r="AB1528" s="67"/>
      <c r="AC1528" s="67"/>
      <c r="AD1528" s="67"/>
      <c r="AE1528" s="67"/>
      <c r="AF1528" s="67"/>
      <c r="AH1528" s="149"/>
      <c r="AO1528" s="67"/>
      <c r="AP1528" s="67"/>
      <c r="AQ1528" s="67"/>
      <c r="AR1528" s="67"/>
      <c r="AS1528" s="67"/>
      <c r="AT1528" s="67"/>
      <c r="AU1528" s="67"/>
      <c r="AV1528" s="67"/>
      <c r="AW1528" s="67"/>
    </row>
    <row r="1529" spans="28:65">
      <c r="AB1529" s="67"/>
      <c r="AC1529" s="67"/>
      <c r="AD1529" s="67"/>
      <c r="AE1529" s="67"/>
      <c r="AF1529" s="67"/>
      <c r="AH1529" s="149"/>
      <c r="AO1529" s="67"/>
      <c r="AP1529" s="67"/>
      <c r="AQ1529" s="67"/>
      <c r="AR1529" s="67"/>
      <c r="AS1529" s="67"/>
      <c r="AT1529" s="67"/>
      <c r="AU1529" s="67"/>
      <c r="AV1529" s="67"/>
      <c r="AW1529" s="67"/>
      <c r="AY1529" s="67"/>
    </row>
    <row r="1530" spans="28:65">
      <c r="AB1530" s="67"/>
      <c r="AC1530" s="67"/>
      <c r="AD1530" s="67"/>
      <c r="AE1530" s="67"/>
      <c r="AF1530" s="67"/>
      <c r="AH1530" s="149"/>
      <c r="AO1530" s="67"/>
      <c r="AP1530" s="67"/>
      <c r="AQ1530" s="67"/>
      <c r="AR1530" s="67"/>
      <c r="AS1530" s="67"/>
      <c r="AT1530" s="67"/>
      <c r="AU1530" s="67"/>
      <c r="AV1530" s="67"/>
      <c r="AW1530" s="67"/>
    </row>
    <row r="1531" spans="28:65">
      <c r="AB1531" s="67"/>
      <c r="AC1531" s="67"/>
      <c r="AD1531" s="67"/>
      <c r="AE1531" s="67"/>
      <c r="AF1531" s="67"/>
      <c r="AH1531" s="149"/>
      <c r="AO1531" s="67"/>
      <c r="AP1531" s="67"/>
      <c r="AQ1531" s="67"/>
      <c r="AR1531" s="67"/>
      <c r="AS1531" s="67"/>
      <c r="AT1531" s="67"/>
      <c r="AU1531" s="67"/>
      <c r="AV1531" s="67"/>
      <c r="AW1531" s="67"/>
    </row>
    <row r="1532" spans="28:65">
      <c r="AB1532" s="67"/>
      <c r="AC1532" s="67"/>
      <c r="AD1532" s="67"/>
      <c r="AE1532" s="67"/>
      <c r="AF1532" s="67"/>
      <c r="AH1532" s="149"/>
      <c r="AO1532" s="67"/>
      <c r="AP1532" s="67"/>
      <c r="AQ1532" s="67"/>
      <c r="AR1532" s="67"/>
      <c r="AS1532" s="67"/>
      <c r="AT1532" s="67"/>
      <c r="AU1532" s="67"/>
      <c r="AV1532" s="67"/>
      <c r="AW1532" s="67"/>
    </row>
    <row r="1533" spans="28:65">
      <c r="AB1533" s="67"/>
      <c r="AC1533" s="67"/>
      <c r="AD1533" s="67"/>
      <c r="AE1533" s="67"/>
      <c r="AF1533" s="67"/>
      <c r="AH1533" s="149"/>
      <c r="AO1533" s="67"/>
      <c r="AP1533" s="67"/>
      <c r="AQ1533" s="67"/>
      <c r="AR1533" s="67"/>
      <c r="AS1533" s="67"/>
      <c r="AT1533" s="67"/>
      <c r="AU1533" s="67"/>
      <c r="AV1533" s="67"/>
    </row>
    <row r="1534" spans="28:65">
      <c r="AB1534" s="67"/>
      <c r="AC1534" s="67"/>
      <c r="AD1534" s="67"/>
      <c r="AE1534" s="67"/>
      <c r="AF1534" s="67"/>
      <c r="AH1534" s="149"/>
      <c r="AO1534" s="67"/>
      <c r="AP1534" s="67"/>
      <c r="AQ1534" s="67"/>
      <c r="AR1534" s="67"/>
      <c r="AS1534" s="67"/>
      <c r="AT1534" s="67"/>
      <c r="AU1534" s="67"/>
      <c r="AV1534" s="67"/>
      <c r="AW1534" s="67"/>
    </row>
    <row r="1535" spans="28:65">
      <c r="AB1535" s="67"/>
      <c r="AC1535" s="67"/>
      <c r="AD1535" s="67"/>
      <c r="AE1535" s="67"/>
      <c r="AF1535" s="67"/>
      <c r="AH1535" s="149"/>
      <c r="AO1535" s="67"/>
      <c r="AP1535" s="67"/>
      <c r="AQ1535" s="67"/>
      <c r="AR1535" s="67"/>
      <c r="AS1535" s="67"/>
      <c r="AT1535" s="67"/>
      <c r="AU1535" s="67"/>
      <c r="AV1535" s="67"/>
      <c r="AW1535" s="67"/>
      <c r="AX1535" s="67"/>
      <c r="AY1535" s="67"/>
      <c r="AZ1535" s="67"/>
      <c r="BA1535" s="67"/>
      <c r="BB1535" s="67"/>
      <c r="BC1535" s="67"/>
      <c r="BD1535" s="67"/>
      <c r="BE1535" s="67"/>
      <c r="BF1535" s="67"/>
      <c r="BG1535" s="67"/>
      <c r="BH1535" s="67"/>
      <c r="BI1535" s="67"/>
      <c r="BJ1535" s="67"/>
      <c r="BK1535" s="67"/>
      <c r="BL1535" s="67"/>
      <c r="BM1535" s="67"/>
    </row>
    <row r="1536" spans="28:65">
      <c r="AB1536" s="67"/>
      <c r="AC1536" s="67"/>
      <c r="AD1536" s="67"/>
      <c r="AE1536" s="67"/>
      <c r="AF1536" s="67"/>
      <c r="AH1536" s="149"/>
      <c r="AO1536" s="67"/>
      <c r="AP1536" s="67"/>
      <c r="AQ1536" s="67"/>
      <c r="AR1536" s="67"/>
      <c r="AS1536" s="67"/>
      <c r="AT1536" s="67"/>
      <c r="AU1536" s="67"/>
      <c r="AV1536" s="67"/>
    </row>
    <row r="1537" spans="28:65">
      <c r="AB1537" s="67"/>
      <c r="AC1537" s="67"/>
      <c r="AD1537" s="67"/>
      <c r="AE1537" s="67"/>
      <c r="AF1537" s="67"/>
      <c r="AH1537" s="149"/>
      <c r="AO1537" s="67"/>
      <c r="AP1537" s="67"/>
      <c r="AQ1537" s="67"/>
      <c r="AR1537" s="67"/>
      <c r="AS1537" s="67"/>
      <c r="AT1537" s="67"/>
      <c r="AU1537" s="67"/>
      <c r="AV1537" s="67"/>
    </row>
    <row r="1538" spans="28:65">
      <c r="AB1538" s="67"/>
      <c r="AC1538" s="67"/>
      <c r="AD1538" s="67"/>
      <c r="AE1538" s="67"/>
      <c r="AF1538" s="67"/>
      <c r="AH1538" s="149"/>
      <c r="AO1538" s="67"/>
      <c r="AP1538" s="67"/>
      <c r="AQ1538" s="67"/>
      <c r="AR1538" s="67"/>
      <c r="AS1538" s="67"/>
      <c r="AT1538" s="67"/>
      <c r="AU1538" s="67"/>
      <c r="AV1538" s="67"/>
    </row>
    <row r="1539" spans="28:65">
      <c r="AB1539" s="67"/>
      <c r="AC1539" s="67"/>
      <c r="AD1539" s="67"/>
      <c r="AE1539" s="67"/>
      <c r="AF1539" s="67"/>
      <c r="AH1539" s="149"/>
      <c r="AO1539" s="67"/>
      <c r="AP1539" s="67"/>
      <c r="AQ1539" s="67"/>
      <c r="AR1539" s="67"/>
      <c r="AS1539" s="67"/>
      <c r="AT1539" s="67"/>
      <c r="AU1539" s="67"/>
      <c r="AV1539" s="67"/>
      <c r="AW1539" s="67"/>
    </row>
    <row r="1540" spans="28:65">
      <c r="AB1540" s="67"/>
      <c r="AC1540" s="67"/>
      <c r="AD1540" s="67"/>
      <c r="AE1540" s="67"/>
      <c r="AF1540" s="67"/>
      <c r="AH1540" s="149"/>
      <c r="AO1540" s="67"/>
      <c r="AP1540" s="67"/>
      <c r="AQ1540" s="67"/>
      <c r="AR1540" s="67"/>
      <c r="AS1540" s="67"/>
      <c r="AT1540" s="67"/>
      <c r="AU1540" s="67"/>
      <c r="AV1540" s="67"/>
      <c r="AW1540" s="67"/>
    </row>
    <row r="1541" spans="28:65">
      <c r="AB1541" s="67"/>
      <c r="AC1541" s="67"/>
      <c r="AD1541" s="67"/>
      <c r="AE1541" s="67"/>
      <c r="AF1541" s="67"/>
      <c r="AH1541" s="149"/>
      <c r="AO1541" s="67"/>
      <c r="AP1541" s="67"/>
      <c r="AQ1541" s="67"/>
      <c r="AR1541" s="67"/>
      <c r="AS1541" s="67"/>
      <c r="AT1541" s="67"/>
      <c r="AU1541" s="67"/>
      <c r="AV1541" s="67"/>
      <c r="AW1541" s="67"/>
    </row>
    <row r="1542" spans="28:65">
      <c r="AB1542" s="67"/>
      <c r="AC1542" s="67"/>
      <c r="AD1542" s="67"/>
      <c r="AE1542" s="67"/>
      <c r="AF1542" s="67"/>
      <c r="AH1542" s="149"/>
      <c r="AO1542" s="67"/>
      <c r="AP1542" s="67"/>
      <c r="AQ1542" s="67"/>
      <c r="AR1542" s="67"/>
      <c r="AS1542" s="67"/>
      <c r="AT1542" s="67"/>
      <c r="AU1542" s="67"/>
      <c r="AV1542" s="67"/>
    </row>
    <row r="1543" spans="28:65">
      <c r="AB1543" s="67"/>
      <c r="AC1543" s="67"/>
      <c r="AD1543" s="67"/>
      <c r="AE1543" s="67"/>
      <c r="AF1543" s="67"/>
      <c r="AH1543" s="149"/>
      <c r="AO1543" s="67"/>
      <c r="AP1543" s="67"/>
      <c r="AQ1543" s="67"/>
      <c r="AR1543" s="67"/>
      <c r="AS1543" s="67"/>
      <c r="AT1543" s="67"/>
      <c r="AU1543" s="67"/>
      <c r="AV1543" s="67"/>
      <c r="AW1543" s="67"/>
      <c r="AX1543" s="67"/>
      <c r="AY1543" s="67"/>
      <c r="AZ1543" s="67"/>
      <c r="BA1543" s="67"/>
      <c r="BB1543" s="67"/>
      <c r="BC1543" s="67"/>
      <c r="BD1543" s="67"/>
      <c r="BE1543" s="67"/>
      <c r="BF1543" s="67"/>
      <c r="BG1543" s="67"/>
      <c r="BH1543" s="67"/>
      <c r="BI1543" s="67"/>
      <c r="BJ1543" s="67"/>
      <c r="BK1543" s="67"/>
      <c r="BL1543" s="67"/>
      <c r="BM1543" s="67"/>
    </row>
    <row r="1544" spans="28:65">
      <c r="AB1544" s="67"/>
      <c r="AC1544" s="67"/>
      <c r="AD1544" s="67"/>
      <c r="AE1544" s="67"/>
      <c r="AF1544" s="67"/>
      <c r="AH1544" s="149"/>
      <c r="AO1544" s="67"/>
      <c r="AP1544" s="67"/>
      <c r="AQ1544" s="67"/>
      <c r="AR1544" s="67"/>
      <c r="AS1544" s="67"/>
      <c r="AT1544" s="67"/>
      <c r="AU1544" s="67"/>
      <c r="AV1544" s="67"/>
      <c r="AW1544" s="67"/>
      <c r="AY1544" s="67"/>
      <c r="AZ1544" s="67"/>
      <c r="BA1544" s="67"/>
      <c r="BB1544" s="67"/>
      <c r="BC1544" s="67"/>
      <c r="BD1544" s="67"/>
      <c r="BE1544" s="67"/>
      <c r="BF1544" s="67"/>
      <c r="BG1544" s="67"/>
      <c r="BH1544" s="67"/>
      <c r="BI1544" s="67"/>
      <c r="BJ1544" s="67"/>
      <c r="BK1544" s="67"/>
      <c r="BL1544" s="67"/>
      <c r="BM1544" s="67"/>
    </row>
    <row r="1545" spans="28:65">
      <c r="AB1545" s="67"/>
      <c r="AC1545" s="67"/>
      <c r="AD1545" s="67"/>
      <c r="AE1545" s="67"/>
      <c r="AF1545" s="67"/>
      <c r="AH1545" s="149"/>
      <c r="AO1545" s="67"/>
      <c r="AP1545" s="67"/>
      <c r="AQ1545" s="67"/>
      <c r="AR1545" s="67"/>
      <c r="AS1545" s="67"/>
      <c r="AT1545" s="67"/>
      <c r="AU1545" s="67"/>
      <c r="AV1545" s="67"/>
    </row>
    <row r="1546" spans="28:65">
      <c r="AB1546" s="67"/>
      <c r="AC1546" s="67"/>
      <c r="AD1546" s="67"/>
      <c r="AE1546" s="67"/>
      <c r="AF1546" s="67"/>
      <c r="AH1546" s="149"/>
      <c r="AO1546" s="67"/>
      <c r="AP1546" s="67"/>
      <c r="AQ1546" s="67"/>
      <c r="AR1546" s="67"/>
      <c r="AS1546" s="67"/>
      <c r="AT1546" s="67"/>
      <c r="AU1546" s="67"/>
      <c r="AV1546" s="67"/>
      <c r="AW1546" s="67"/>
    </row>
    <row r="1547" spans="28:65">
      <c r="AB1547" s="67"/>
      <c r="AC1547" s="67"/>
      <c r="AD1547" s="67"/>
      <c r="AE1547" s="67"/>
      <c r="AF1547" s="67"/>
      <c r="AH1547" s="149"/>
      <c r="AO1547" s="67"/>
      <c r="AP1547" s="67"/>
      <c r="AQ1547" s="67"/>
      <c r="AR1547" s="67"/>
      <c r="AS1547" s="67"/>
      <c r="AT1547" s="67"/>
      <c r="AU1547" s="67"/>
      <c r="AV1547" s="67"/>
    </row>
    <row r="1548" spans="28:65">
      <c r="AB1548" s="67"/>
      <c r="AC1548" s="67"/>
      <c r="AD1548" s="67"/>
      <c r="AE1548" s="67"/>
      <c r="AF1548" s="67"/>
      <c r="AH1548" s="149"/>
      <c r="AO1548" s="67"/>
      <c r="AP1548" s="67"/>
      <c r="AQ1548" s="67"/>
      <c r="AR1548" s="67"/>
      <c r="AS1548" s="67"/>
      <c r="AT1548" s="67"/>
      <c r="AU1548" s="67"/>
      <c r="AV1548" s="67"/>
      <c r="AW1548" s="67"/>
      <c r="AX1548" s="67"/>
      <c r="AY1548" s="67"/>
      <c r="AZ1548" s="67"/>
      <c r="BA1548" s="67"/>
      <c r="BB1548" s="67"/>
      <c r="BC1548" s="67"/>
      <c r="BD1548" s="67"/>
      <c r="BE1548" s="67"/>
      <c r="BF1548" s="67"/>
      <c r="BG1548" s="67"/>
      <c r="BH1548" s="67"/>
      <c r="BI1548" s="67"/>
      <c r="BJ1548" s="67"/>
      <c r="BK1548" s="67"/>
      <c r="BL1548" s="67"/>
      <c r="BM1548" s="67"/>
    </row>
    <row r="1549" spans="28:65">
      <c r="AB1549" s="67"/>
      <c r="AC1549" s="67"/>
      <c r="AD1549" s="67"/>
      <c r="AE1549" s="67"/>
      <c r="AF1549" s="67"/>
      <c r="AH1549" s="149"/>
      <c r="AO1549" s="67"/>
      <c r="AP1549" s="67"/>
      <c r="AQ1549" s="67"/>
      <c r="AR1549" s="67"/>
      <c r="AS1549" s="67"/>
      <c r="AT1549" s="67"/>
      <c r="AU1549" s="67"/>
      <c r="AV1549" s="67"/>
    </row>
    <row r="1550" spans="28:65">
      <c r="AB1550" s="67"/>
      <c r="AC1550" s="67"/>
      <c r="AD1550" s="67"/>
      <c r="AE1550" s="67"/>
      <c r="AF1550" s="67"/>
      <c r="AH1550" s="149"/>
      <c r="AO1550" s="67"/>
      <c r="AP1550" s="67"/>
      <c r="AQ1550" s="67"/>
      <c r="AR1550" s="67"/>
      <c r="AS1550" s="67"/>
      <c r="AT1550" s="67"/>
      <c r="AU1550" s="67"/>
      <c r="AV1550" s="67"/>
      <c r="AW1550" s="67"/>
      <c r="AY1550" s="67"/>
    </row>
    <row r="1551" spans="28:65">
      <c r="AB1551" s="67"/>
      <c r="AC1551" s="67"/>
      <c r="AD1551" s="67"/>
      <c r="AE1551" s="67"/>
      <c r="AF1551" s="67"/>
      <c r="AH1551" s="149"/>
      <c r="AO1551" s="67"/>
      <c r="AP1551" s="67"/>
      <c r="AQ1551" s="67"/>
      <c r="AR1551" s="67"/>
      <c r="AS1551" s="67"/>
      <c r="AT1551" s="67"/>
      <c r="AU1551" s="67"/>
      <c r="AV1551" s="67"/>
      <c r="AW1551" s="67"/>
      <c r="AY1551" s="67"/>
    </row>
    <row r="1552" spans="28:65">
      <c r="AB1552" s="67"/>
      <c r="AC1552" s="67"/>
      <c r="AD1552" s="67"/>
      <c r="AE1552" s="67"/>
      <c r="AF1552" s="67"/>
      <c r="AH1552" s="149"/>
      <c r="AO1552" s="67"/>
      <c r="AP1552" s="67"/>
      <c r="AQ1552" s="67"/>
      <c r="AR1552" s="67"/>
      <c r="AS1552" s="67"/>
      <c r="AT1552" s="67"/>
      <c r="AU1552" s="67"/>
      <c r="AV1552" s="67"/>
      <c r="AW1552" s="67"/>
      <c r="AY1552" s="67"/>
    </row>
    <row r="1553" spans="28:65">
      <c r="AB1553" s="67"/>
      <c r="AC1553" s="67"/>
      <c r="AD1553" s="67"/>
      <c r="AE1553" s="67"/>
      <c r="AF1553" s="67"/>
      <c r="AH1553" s="149"/>
      <c r="AO1553" s="67"/>
      <c r="AP1553" s="67"/>
      <c r="AQ1553" s="67"/>
      <c r="AR1553" s="67"/>
      <c r="AS1553" s="67"/>
      <c r="AT1553" s="67"/>
      <c r="AU1553" s="67"/>
      <c r="AV1553" s="67"/>
      <c r="AW1553" s="67"/>
    </row>
    <row r="1554" spans="28:65">
      <c r="AB1554" s="67"/>
      <c r="AC1554" s="67"/>
      <c r="AD1554" s="67"/>
      <c r="AE1554" s="67"/>
      <c r="AF1554" s="67"/>
      <c r="AH1554" s="149"/>
      <c r="AO1554" s="67"/>
      <c r="AP1554" s="67"/>
      <c r="AQ1554" s="67"/>
      <c r="AR1554" s="67"/>
      <c r="AS1554" s="67"/>
      <c r="AT1554" s="67"/>
      <c r="AU1554" s="67"/>
      <c r="AV1554" s="67"/>
    </row>
    <row r="1555" spans="28:65">
      <c r="AB1555" s="67"/>
      <c r="AC1555" s="67"/>
      <c r="AD1555" s="67"/>
      <c r="AE1555" s="67"/>
      <c r="AF1555" s="67"/>
      <c r="AH1555" s="149"/>
      <c r="AO1555" s="67"/>
      <c r="AP1555" s="67"/>
      <c r="AQ1555" s="67"/>
      <c r="AR1555" s="67"/>
      <c r="AS1555" s="67"/>
      <c r="AT1555" s="67"/>
      <c r="AU1555" s="67"/>
      <c r="AV1555" s="67"/>
      <c r="AW1555" s="67"/>
    </row>
    <row r="1556" spans="28:65">
      <c r="AB1556" s="67"/>
      <c r="AC1556" s="67"/>
      <c r="AD1556" s="67"/>
      <c r="AE1556" s="67"/>
      <c r="AF1556" s="67"/>
      <c r="AH1556" s="149"/>
      <c r="AO1556" s="67"/>
      <c r="AP1556" s="67"/>
      <c r="AQ1556" s="67"/>
      <c r="AR1556" s="67"/>
      <c r="AS1556" s="67"/>
      <c r="AT1556" s="67"/>
      <c r="AU1556" s="67"/>
      <c r="AV1556" s="67"/>
      <c r="AW1556" s="67"/>
    </row>
    <row r="1557" spans="28:65">
      <c r="AB1557" s="67"/>
      <c r="AC1557" s="67"/>
      <c r="AD1557" s="67"/>
      <c r="AE1557" s="67"/>
      <c r="AF1557" s="67"/>
      <c r="AH1557" s="149"/>
      <c r="AO1557" s="67"/>
      <c r="AP1557" s="67"/>
      <c r="AQ1557" s="67"/>
      <c r="AR1557" s="67"/>
      <c r="AS1557" s="67"/>
      <c r="AT1557" s="67"/>
      <c r="AU1557" s="67"/>
      <c r="AV1557" s="67"/>
      <c r="AW1557" s="67"/>
      <c r="AX1557" s="67"/>
      <c r="AY1557" s="67"/>
      <c r="AZ1557" s="67"/>
      <c r="BA1557" s="67"/>
      <c r="BB1557" s="67"/>
      <c r="BC1557" s="67"/>
      <c r="BD1557" s="67"/>
      <c r="BE1557" s="67"/>
      <c r="BF1557" s="67"/>
      <c r="BG1557" s="67"/>
      <c r="BH1557" s="67"/>
      <c r="BI1557" s="67"/>
      <c r="BJ1557" s="67"/>
      <c r="BK1557" s="67"/>
      <c r="BL1557" s="67"/>
      <c r="BM1557" s="67"/>
    </row>
    <row r="1558" spans="28:65">
      <c r="AB1558" s="67"/>
      <c r="AC1558" s="67"/>
      <c r="AD1558" s="67"/>
      <c r="AE1558" s="67"/>
      <c r="AF1558" s="67"/>
      <c r="AH1558" s="149"/>
      <c r="AO1558" s="67"/>
      <c r="AP1558" s="67"/>
      <c r="AQ1558" s="67"/>
      <c r="AR1558" s="67"/>
      <c r="AS1558" s="67"/>
      <c r="AT1558" s="67"/>
      <c r="AU1558" s="67"/>
      <c r="AV1558" s="67"/>
    </row>
    <row r="1559" spans="28:65">
      <c r="AB1559" s="67"/>
      <c r="AC1559" s="67"/>
      <c r="AD1559" s="67"/>
      <c r="AE1559" s="67"/>
      <c r="AF1559" s="67"/>
      <c r="AH1559" s="149"/>
      <c r="AO1559" s="67"/>
      <c r="AP1559" s="67"/>
      <c r="AQ1559" s="67"/>
      <c r="AR1559" s="67"/>
      <c r="AS1559" s="67"/>
      <c r="AT1559" s="67"/>
      <c r="AU1559" s="67"/>
      <c r="AV1559" s="67"/>
    </row>
    <row r="1560" spans="28:65">
      <c r="AB1560" s="67"/>
      <c r="AC1560" s="67"/>
      <c r="AD1560" s="67"/>
      <c r="AE1560" s="67"/>
      <c r="AF1560" s="67"/>
      <c r="AH1560" s="149"/>
      <c r="AO1560" s="67"/>
      <c r="AP1560" s="67"/>
      <c r="AQ1560" s="67"/>
      <c r="AR1560" s="67"/>
      <c r="AS1560" s="67"/>
      <c r="AT1560" s="67"/>
      <c r="AU1560" s="67"/>
      <c r="AV1560" s="67"/>
      <c r="AW1560" s="67"/>
      <c r="AX1560" s="67"/>
      <c r="AY1560" s="67"/>
      <c r="AZ1560" s="67"/>
      <c r="BA1560" s="67"/>
      <c r="BB1560" s="67"/>
      <c r="BC1560" s="67"/>
      <c r="BD1560" s="67"/>
      <c r="BE1560" s="67"/>
      <c r="BF1560" s="67"/>
      <c r="BG1560" s="67"/>
      <c r="BH1560" s="67"/>
      <c r="BI1560" s="67"/>
      <c r="BJ1560" s="67"/>
      <c r="BK1560" s="67"/>
      <c r="BL1560" s="67"/>
      <c r="BM1560" s="67"/>
    </row>
    <row r="1561" spans="28:65">
      <c r="AB1561" s="67"/>
      <c r="AC1561" s="67"/>
      <c r="AD1561" s="67"/>
      <c r="AE1561" s="67"/>
      <c r="AF1561" s="67"/>
      <c r="AH1561" s="149"/>
      <c r="AO1561" s="67"/>
      <c r="AP1561" s="67"/>
      <c r="AQ1561" s="67"/>
      <c r="AR1561" s="67"/>
      <c r="AS1561" s="67"/>
      <c r="AT1561" s="67"/>
      <c r="AU1561" s="67"/>
      <c r="AV1561" s="67"/>
      <c r="AW1561" s="67"/>
      <c r="AY1561" s="67"/>
      <c r="AZ1561" s="67"/>
      <c r="BA1561" s="67"/>
      <c r="BB1561" s="67"/>
      <c r="BC1561" s="67"/>
      <c r="BD1561" s="67"/>
      <c r="BE1561" s="67"/>
      <c r="BF1561" s="67"/>
      <c r="BG1561" s="67"/>
      <c r="BH1561" s="67"/>
      <c r="BI1561" s="67"/>
      <c r="BJ1561" s="67"/>
      <c r="BK1561" s="67"/>
      <c r="BL1561" s="67"/>
      <c r="BM1561" s="67"/>
    </row>
    <row r="1562" spans="28:65">
      <c r="AB1562" s="67"/>
      <c r="AC1562" s="67"/>
      <c r="AD1562" s="67"/>
      <c r="AE1562" s="67"/>
      <c r="AF1562" s="67"/>
      <c r="AH1562" s="149"/>
      <c r="AO1562" s="67"/>
      <c r="AP1562" s="67"/>
      <c r="AQ1562" s="67"/>
      <c r="AR1562" s="67"/>
      <c r="AS1562" s="67"/>
      <c r="AT1562" s="67"/>
      <c r="AU1562" s="67"/>
      <c r="AV1562" s="67"/>
      <c r="AW1562" s="67"/>
      <c r="AY1562" s="67"/>
    </row>
    <row r="1563" spans="28:65">
      <c r="AB1563" s="67"/>
      <c r="AC1563" s="67"/>
      <c r="AD1563" s="67"/>
      <c r="AE1563" s="67"/>
      <c r="AF1563" s="67"/>
      <c r="AH1563" s="149"/>
      <c r="AO1563" s="67"/>
      <c r="AP1563" s="67"/>
      <c r="AQ1563" s="67"/>
      <c r="AR1563" s="67"/>
      <c r="AS1563" s="67"/>
      <c r="AT1563" s="67"/>
      <c r="AU1563" s="67"/>
      <c r="AV1563" s="67"/>
    </row>
    <row r="1564" spans="28:65">
      <c r="AB1564" s="67"/>
      <c r="AC1564" s="67"/>
      <c r="AD1564" s="67"/>
      <c r="AE1564" s="67"/>
      <c r="AF1564" s="67"/>
      <c r="AH1564" s="149"/>
      <c r="AO1564" s="67"/>
      <c r="AP1564" s="67"/>
      <c r="AQ1564" s="67"/>
      <c r="AR1564" s="67"/>
      <c r="AS1564" s="67"/>
      <c r="AT1564" s="67"/>
      <c r="AU1564" s="67"/>
      <c r="AV1564" s="67"/>
      <c r="AW1564" s="67"/>
    </row>
    <row r="1565" spans="28:65">
      <c r="AB1565" s="67"/>
      <c r="AC1565" s="67"/>
      <c r="AD1565" s="67"/>
      <c r="AE1565" s="67"/>
      <c r="AF1565" s="67"/>
      <c r="AH1565" s="149"/>
      <c r="AO1565" s="67"/>
      <c r="AP1565" s="67"/>
      <c r="AQ1565" s="67"/>
      <c r="AR1565" s="67"/>
      <c r="AS1565" s="67"/>
      <c r="AT1565" s="67"/>
      <c r="AU1565" s="67"/>
      <c r="AV1565" s="67"/>
      <c r="AW1565" s="67"/>
    </row>
    <row r="1566" spans="28:65">
      <c r="AB1566" s="67"/>
      <c r="AC1566" s="67"/>
      <c r="AD1566" s="67"/>
      <c r="AE1566" s="67"/>
      <c r="AF1566" s="67"/>
      <c r="AH1566" s="149"/>
      <c r="AO1566" s="67"/>
      <c r="AP1566" s="67"/>
      <c r="AQ1566" s="67"/>
      <c r="AR1566" s="67"/>
      <c r="AS1566" s="67"/>
      <c r="AT1566" s="67"/>
      <c r="AU1566" s="67"/>
      <c r="AV1566" s="67"/>
      <c r="AW1566" s="67"/>
      <c r="AY1566" s="67"/>
    </row>
    <row r="1567" spans="28:65">
      <c r="AB1567" s="67"/>
      <c r="AC1567" s="67"/>
      <c r="AD1567" s="67"/>
      <c r="AE1567" s="67"/>
      <c r="AF1567" s="67"/>
      <c r="AH1567" s="149"/>
      <c r="AO1567" s="67"/>
      <c r="AP1567" s="67"/>
      <c r="AQ1567" s="67"/>
      <c r="AR1567" s="67"/>
      <c r="AS1567" s="67"/>
      <c r="AT1567" s="67"/>
      <c r="AU1567" s="67"/>
      <c r="AV1567" s="67"/>
      <c r="AW1567" s="67"/>
      <c r="AY1567" s="67"/>
      <c r="AZ1567" s="67"/>
      <c r="BA1567" s="67"/>
      <c r="BB1567" s="67"/>
      <c r="BC1567" s="67"/>
      <c r="BD1567" s="67"/>
      <c r="BE1567" s="67"/>
      <c r="BF1567" s="67"/>
      <c r="BG1567" s="67"/>
      <c r="BH1567" s="67"/>
      <c r="BI1567" s="67"/>
      <c r="BJ1567" s="67"/>
      <c r="BK1567" s="67"/>
      <c r="BL1567" s="67"/>
      <c r="BM1567" s="67"/>
    </row>
    <row r="1568" spans="28:65">
      <c r="AB1568" s="67"/>
      <c r="AC1568" s="67"/>
      <c r="AD1568" s="67"/>
      <c r="AE1568" s="67"/>
      <c r="AF1568" s="67"/>
      <c r="AH1568" s="149"/>
      <c r="AO1568" s="67"/>
      <c r="AP1568" s="67"/>
      <c r="AQ1568" s="67"/>
      <c r="AR1568" s="67"/>
      <c r="AS1568" s="67"/>
      <c r="AT1568" s="67"/>
      <c r="AU1568" s="67"/>
      <c r="AV1568" s="67"/>
      <c r="AW1568" s="67"/>
    </row>
    <row r="1569" spans="28:65">
      <c r="AB1569" s="67"/>
      <c r="AC1569" s="67"/>
      <c r="AD1569" s="67"/>
      <c r="AE1569" s="67"/>
      <c r="AF1569" s="67"/>
      <c r="AH1569" s="149"/>
      <c r="AO1569" s="67"/>
      <c r="AP1569" s="67"/>
      <c r="AQ1569" s="67"/>
      <c r="AR1569" s="67"/>
      <c r="AS1569" s="67"/>
      <c r="AT1569" s="67"/>
      <c r="AU1569" s="67"/>
      <c r="AV1569" s="67"/>
      <c r="AW1569" s="67"/>
    </row>
    <row r="1570" spans="28:65">
      <c r="AB1570" s="67"/>
      <c r="AC1570" s="67"/>
      <c r="AD1570" s="67"/>
      <c r="AE1570" s="67"/>
      <c r="AF1570" s="67"/>
      <c r="AH1570" s="149"/>
      <c r="AO1570" s="67"/>
      <c r="AP1570" s="67"/>
      <c r="AQ1570" s="67"/>
      <c r="AR1570" s="67"/>
      <c r="AS1570" s="67"/>
      <c r="AT1570" s="67"/>
      <c r="AU1570" s="67"/>
      <c r="AV1570" s="67"/>
      <c r="AW1570" s="67"/>
    </row>
    <row r="1571" spans="28:65">
      <c r="AB1571" s="67"/>
      <c r="AC1571" s="67"/>
      <c r="AD1571" s="67"/>
      <c r="AE1571" s="67"/>
      <c r="AF1571" s="67"/>
      <c r="AH1571" s="149"/>
      <c r="AO1571" s="67"/>
      <c r="AP1571" s="67"/>
      <c r="AQ1571" s="67"/>
      <c r="AR1571" s="67"/>
      <c r="AS1571" s="67"/>
      <c r="AT1571" s="67"/>
      <c r="AU1571" s="67"/>
      <c r="AV1571" s="67"/>
      <c r="AW1571" s="67"/>
      <c r="AY1571" s="67"/>
    </row>
    <row r="1572" spans="28:65">
      <c r="AB1572" s="67"/>
      <c r="AC1572" s="67"/>
      <c r="AD1572" s="67"/>
      <c r="AE1572" s="67"/>
      <c r="AF1572" s="67"/>
      <c r="AH1572" s="149"/>
      <c r="AO1572" s="67"/>
      <c r="AP1572" s="67"/>
      <c r="AQ1572" s="67"/>
      <c r="AR1572" s="67"/>
      <c r="AS1572" s="67"/>
      <c r="AT1572" s="67"/>
      <c r="AU1572" s="67"/>
      <c r="AV1572" s="67"/>
      <c r="AW1572" s="67"/>
      <c r="AY1572" s="67"/>
      <c r="AZ1572" s="67"/>
      <c r="BA1572" s="67"/>
      <c r="BB1572" s="67"/>
      <c r="BC1572" s="67"/>
      <c r="BD1572" s="67"/>
      <c r="BE1572" s="67"/>
      <c r="BF1572" s="67"/>
      <c r="BG1572" s="67"/>
      <c r="BH1572" s="67"/>
      <c r="BI1572" s="67"/>
      <c r="BJ1572" s="67"/>
      <c r="BK1572" s="67"/>
      <c r="BL1572" s="67"/>
      <c r="BM1572" s="67"/>
    </row>
    <row r="1573" spans="28:65">
      <c r="AB1573" s="67"/>
      <c r="AC1573" s="67"/>
      <c r="AD1573" s="67"/>
      <c r="AE1573" s="67"/>
      <c r="AF1573" s="67"/>
      <c r="AH1573" s="149"/>
      <c r="AO1573" s="67"/>
      <c r="AP1573" s="67"/>
      <c r="AQ1573" s="67"/>
      <c r="AR1573" s="67"/>
      <c r="AS1573" s="67"/>
      <c r="AT1573" s="67"/>
      <c r="AU1573" s="67"/>
      <c r="AV1573" s="67"/>
    </row>
    <row r="1574" spans="28:65">
      <c r="AB1574" s="67"/>
      <c r="AC1574" s="67"/>
      <c r="AD1574" s="67"/>
      <c r="AE1574" s="67"/>
      <c r="AF1574" s="67"/>
      <c r="AH1574" s="149"/>
      <c r="AO1574" s="67"/>
      <c r="AP1574" s="67"/>
      <c r="AQ1574" s="67"/>
      <c r="AR1574" s="67"/>
      <c r="AS1574" s="67"/>
      <c r="AT1574" s="67"/>
      <c r="AU1574" s="67"/>
      <c r="AV1574" s="67"/>
      <c r="AW1574" s="67"/>
    </row>
    <row r="1575" spans="28:65">
      <c r="AB1575" s="67"/>
      <c r="AC1575" s="67"/>
      <c r="AD1575" s="67"/>
      <c r="AE1575" s="67"/>
      <c r="AF1575" s="67"/>
      <c r="AH1575" s="149"/>
      <c r="AO1575" s="67"/>
      <c r="AP1575" s="67"/>
      <c r="AQ1575" s="67"/>
      <c r="AR1575" s="67"/>
      <c r="AS1575" s="67"/>
      <c r="AT1575" s="67"/>
      <c r="AU1575" s="67"/>
      <c r="AV1575" s="67"/>
      <c r="AW1575" s="67"/>
    </row>
    <row r="1576" spans="28:65">
      <c r="AB1576" s="67"/>
      <c r="AC1576" s="67"/>
      <c r="AD1576" s="67"/>
      <c r="AE1576" s="67"/>
      <c r="AF1576" s="67"/>
      <c r="AH1576" s="149"/>
      <c r="AO1576" s="67"/>
      <c r="AP1576" s="67"/>
      <c r="AQ1576" s="67"/>
      <c r="AR1576" s="67"/>
      <c r="AS1576" s="67"/>
      <c r="AT1576" s="67"/>
      <c r="AU1576" s="67"/>
      <c r="AV1576" s="67"/>
      <c r="AW1576" s="67"/>
      <c r="AY1576" s="67"/>
    </row>
    <row r="1577" spans="28:65">
      <c r="AB1577" s="67"/>
      <c r="AC1577" s="67"/>
      <c r="AD1577" s="67"/>
      <c r="AE1577" s="67"/>
      <c r="AF1577" s="67"/>
      <c r="AH1577" s="149"/>
      <c r="AO1577" s="67"/>
      <c r="AP1577" s="67"/>
      <c r="AQ1577" s="67"/>
      <c r="AR1577" s="67"/>
      <c r="AS1577" s="67"/>
      <c r="AT1577" s="67"/>
      <c r="AU1577" s="67"/>
      <c r="AV1577" s="67"/>
      <c r="AW1577" s="67"/>
    </row>
    <row r="1578" spans="28:65">
      <c r="AB1578" s="67"/>
      <c r="AC1578" s="67"/>
      <c r="AD1578" s="67"/>
      <c r="AE1578" s="67"/>
      <c r="AF1578" s="67"/>
      <c r="AH1578" s="149"/>
      <c r="AO1578" s="67"/>
      <c r="AP1578" s="67"/>
      <c r="AQ1578" s="67"/>
      <c r="AR1578" s="67"/>
      <c r="AS1578" s="67"/>
      <c r="AT1578" s="67"/>
      <c r="AU1578" s="67"/>
      <c r="AV1578" s="67"/>
    </row>
    <row r="1579" spans="28:65">
      <c r="AB1579" s="67"/>
      <c r="AC1579" s="67"/>
      <c r="AD1579" s="67"/>
      <c r="AE1579" s="67"/>
      <c r="AF1579" s="67"/>
      <c r="AH1579" s="149"/>
      <c r="AO1579" s="67"/>
      <c r="AP1579" s="67"/>
      <c r="AQ1579" s="67"/>
      <c r="AR1579" s="67"/>
      <c r="AS1579" s="67"/>
      <c r="AT1579" s="67"/>
      <c r="AU1579" s="67"/>
      <c r="AV1579" s="67"/>
    </row>
    <row r="1580" spans="28:65">
      <c r="AB1580" s="67"/>
      <c r="AC1580" s="67"/>
      <c r="AD1580" s="67"/>
      <c r="AE1580" s="67"/>
      <c r="AF1580" s="67"/>
      <c r="AH1580" s="149"/>
      <c r="AO1580" s="67"/>
      <c r="AP1580" s="67"/>
      <c r="AQ1580" s="67"/>
      <c r="AR1580" s="67"/>
      <c r="AS1580" s="67"/>
      <c r="AT1580" s="67"/>
      <c r="AU1580" s="67"/>
      <c r="AV1580" s="67"/>
      <c r="AW1580" s="67"/>
      <c r="AX1580" s="67"/>
      <c r="AY1580" s="67"/>
      <c r="AZ1580" s="67"/>
      <c r="BA1580" s="67"/>
      <c r="BB1580" s="67"/>
      <c r="BC1580" s="67"/>
      <c r="BD1580" s="67"/>
      <c r="BE1580" s="67"/>
      <c r="BF1580" s="67"/>
      <c r="BG1580" s="67"/>
      <c r="BH1580" s="67"/>
      <c r="BI1580" s="67"/>
      <c r="BJ1580" s="67"/>
      <c r="BK1580" s="67"/>
      <c r="BL1580" s="67"/>
      <c r="BM1580" s="67"/>
    </row>
    <row r="1581" spans="28:65">
      <c r="AB1581" s="67"/>
      <c r="AC1581" s="67"/>
      <c r="AD1581" s="67"/>
      <c r="AE1581" s="67"/>
      <c r="AF1581" s="67"/>
      <c r="AH1581" s="149"/>
      <c r="AO1581" s="67"/>
      <c r="AP1581" s="67"/>
      <c r="AQ1581" s="67"/>
      <c r="AR1581" s="67"/>
      <c r="AS1581" s="67"/>
      <c r="AT1581" s="67"/>
      <c r="AU1581" s="67"/>
      <c r="AV1581" s="67"/>
    </row>
    <row r="1582" spans="28:65">
      <c r="AB1582" s="67"/>
      <c r="AC1582" s="67"/>
      <c r="AD1582" s="67"/>
      <c r="AE1582" s="67"/>
      <c r="AF1582" s="67"/>
      <c r="AH1582" s="149"/>
      <c r="AO1582" s="67"/>
      <c r="AP1582" s="67"/>
      <c r="AQ1582" s="67"/>
      <c r="AR1582" s="67"/>
      <c r="AS1582" s="67"/>
      <c r="AT1582" s="67"/>
      <c r="AU1582" s="67"/>
      <c r="AV1582" s="67"/>
      <c r="AW1582" s="67"/>
      <c r="AX1582" s="67"/>
      <c r="AY1582" s="67"/>
      <c r="AZ1582" s="67"/>
      <c r="BA1582" s="67"/>
      <c r="BB1582" s="67"/>
      <c r="BC1582" s="67"/>
      <c r="BD1582" s="67"/>
      <c r="BE1582" s="67"/>
      <c r="BF1582" s="67"/>
      <c r="BG1582" s="67"/>
      <c r="BH1582" s="67"/>
      <c r="BI1582" s="67"/>
      <c r="BJ1582" s="67"/>
      <c r="BK1582" s="67"/>
      <c r="BL1582" s="67"/>
      <c r="BM1582" s="67"/>
    </row>
    <row r="1583" spans="28:65">
      <c r="AB1583" s="67"/>
      <c r="AC1583" s="67"/>
      <c r="AD1583" s="67"/>
      <c r="AE1583" s="67"/>
      <c r="AF1583" s="67"/>
      <c r="AH1583" s="149"/>
      <c r="AO1583" s="67"/>
      <c r="AP1583" s="67"/>
      <c r="AQ1583" s="67"/>
      <c r="AR1583" s="67"/>
      <c r="AS1583" s="67"/>
      <c r="AT1583" s="67"/>
      <c r="AU1583" s="67"/>
      <c r="AV1583" s="67"/>
      <c r="AW1583" s="67"/>
      <c r="AY1583" s="67"/>
      <c r="AZ1583" s="67"/>
      <c r="BA1583" s="67"/>
      <c r="BB1583" s="67"/>
      <c r="BC1583" s="67"/>
      <c r="BD1583" s="67"/>
      <c r="BE1583" s="67"/>
      <c r="BF1583" s="67"/>
      <c r="BG1583" s="67"/>
      <c r="BH1583" s="67"/>
      <c r="BI1583" s="67"/>
      <c r="BJ1583" s="67"/>
      <c r="BK1583" s="67"/>
      <c r="BL1583" s="67"/>
      <c r="BM1583" s="67"/>
    </row>
    <row r="1584" spans="28:65">
      <c r="AB1584" s="67"/>
      <c r="AC1584" s="67"/>
      <c r="AD1584" s="67"/>
      <c r="AE1584" s="67"/>
      <c r="AF1584" s="67"/>
      <c r="AH1584" s="149"/>
      <c r="AO1584" s="67"/>
      <c r="AP1584" s="67"/>
      <c r="AQ1584" s="67"/>
      <c r="AR1584" s="67"/>
      <c r="AS1584" s="67"/>
      <c r="AT1584" s="67"/>
      <c r="AU1584" s="67"/>
      <c r="AV1584" s="67"/>
      <c r="AW1584" s="67"/>
      <c r="AX1584" s="67"/>
      <c r="AY1584" s="67"/>
      <c r="AZ1584" s="67"/>
      <c r="BA1584" s="67"/>
      <c r="BB1584" s="67"/>
      <c r="BC1584" s="67"/>
      <c r="BD1584" s="67"/>
      <c r="BE1584" s="67"/>
      <c r="BF1584" s="67"/>
      <c r="BG1584" s="67"/>
      <c r="BH1584" s="67"/>
      <c r="BI1584" s="67"/>
      <c r="BJ1584" s="67"/>
      <c r="BK1584" s="67"/>
      <c r="BL1584" s="67"/>
      <c r="BM1584" s="67"/>
    </row>
    <row r="1585" spans="28:65">
      <c r="AB1585" s="67"/>
      <c r="AC1585" s="67"/>
      <c r="AD1585" s="67"/>
      <c r="AE1585" s="67"/>
      <c r="AF1585" s="67"/>
      <c r="AH1585" s="149"/>
      <c r="AO1585" s="67"/>
      <c r="AP1585" s="67"/>
      <c r="AQ1585" s="67"/>
      <c r="AR1585" s="67"/>
      <c r="AS1585" s="67"/>
      <c r="AT1585" s="67"/>
      <c r="AU1585" s="67"/>
      <c r="AV1585" s="67"/>
      <c r="AW1585" s="67"/>
      <c r="AY1585" s="67"/>
      <c r="AZ1585" s="67"/>
      <c r="BA1585" s="67"/>
      <c r="BB1585" s="67"/>
      <c r="BC1585" s="67"/>
      <c r="BD1585" s="67"/>
      <c r="BE1585" s="67"/>
      <c r="BF1585" s="67"/>
      <c r="BG1585" s="67"/>
      <c r="BH1585" s="67"/>
      <c r="BI1585" s="67"/>
      <c r="BJ1585" s="67"/>
      <c r="BK1585" s="67"/>
      <c r="BL1585" s="67"/>
      <c r="BM1585" s="67"/>
    </row>
    <row r="1586" spans="28:65">
      <c r="AB1586" s="67"/>
      <c r="AC1586" s="67"/>
      <c r="AD1586" s="67"/>
      <c r="AE1586" s="67"/>
      <c r="AF1586" s="67"/>
      <c r="AH1586" s="149"/>
      <c r="AO1586" s="67"/>
      <c r="AP1586" s="67"/>
      <c r="AQ1586" s="67"/>
      <c r="AR1586" s="67"/>
      <c r="AS1586" s="67"/>
      <c r="AT1586" s="67"/>
      <c r="AU1586" s="67"/>
      <c r="AV1586" s="67"/>
      <c r="AW1586" s="67"/>
      <c r="AX1586" s="67"/>
      <c r="AY1586" s="67"/>
      <c r="AZ1586" s="67"/>
      <c r="BA1586" s="67"/>
      <c r="BB1586" s="67"/>
      <c r="BC1586" s="67"/>
      <c r="BD1586" s="67"/>
      <c r="BE1586" s="67"/>
      <c r="BF1586" s="67"/>
      <c r="BG1586" s="67"/>
      <c r="BH1586" s="67"/>
      <c r="BI1586" s="67"/>
      <c r="BJ1586" s="67"/>
      <c r="BK1586" s="67"/>
      <c r="BL1586" s="67"/>
      <c r="BM1586" s="67"/>
    </row>
    <row r="1587" spans="28:65">
      <c r="AB1587" s="67"/>
      <c r="AC1587" s="67"/>
      <c r="AD1587" s="67"/>
      <c r="AE1587" s="67"/>
      <c r="AF1587" s="67"/>
      <c r="AH1587" s="149"/>
      <c r="AO1587" s="67"/>
      <c r="AP1587" s="67"/>
      <c r="AQ1587" s="67"/>
      <c r="AR1587" s="67"/>
      <c r="AS1587" s="67"/>
      <c r="AT1587" s="67"/>
      <c r="AU1587" s="67"/>
      <c r="AV1587" s="67"/>
      <c r="AW1587" s="67"/>
      <c r="AY1587" s="67"/>
    </row>
    <row r="1588" spans="28:65">
      <c r="AB1588" s="67"/>
      <c r="AC1588" s="67"/>
      <c r="AD1588" s="67"/>
      <c r="AE1588" s="67"/>
      <c r="AF1588" s="67"/>
      <c r="AH1588" s="149"/>
      <c r="AO1588" s="67"/>
      <c r="AP1588" s="67"/>
      <c r="AQ1588" s="67"/>
      <c r="AR1588" s="67"/>
      <c r="AS1588" s="67"/>
      <c r="AT1588" s="67"/>
      <c r="AU1588" s="67"/>
      <c r="AV1588" s="67"/>
      <c r="AW1588" s="67"/>
      <c r="AX1588" s="67"/>
      <c r="AY1588" s="67"/>
      <c r="AZ1588" s="67"/>
      <c r="BA1588" s="67"/>
      <c r="BB1588" s="67"/>
      <c r="BC1588" s="67"/>
      <c r="BD1588" s="67"/>
      <c r="BE1588" s="67"/>
      <c r="BF1588" s="67"/>
      <c r="BG1588" s="67"/>
      <c r="BH1588" s="67"/>
      <c r="BI1588" s="67"/>
      <c r="BJ1588" s="67"/>
      <c r="BK1588" s="67"/>
      <c r="BL1588" s="67"/>
      <c r="BM1588" s="67"/>
    </row>
    <row r="1589" spans="28:65">
      <c r="AB1589" s="67"/>
      <c r="AC1589" s="67"/>
      <c r="AD1589" s="67"/>
      <c r="AE1589" s="67"/>
      <c r="AF1589" s="67"/>
      <c r="AH1589" s="149"/>
      <c r="AO1589" s="67"/>
      <c r="AP1589" s="67"/>
      <c r="AQ1589" s="67"/>
      <c r="AR1589" s="67"/>
      <c r="AS1589" s="67"/>
      <c r="AT1589" s="67"/>
      <c r="AU1589" s="67"/>
      <c r="AV1589" s="67"/>
      <c r="AW1589" s="67"/>
      <c r="AY1589" s="67"/>
    </row>
    <row r="1590" spans="28:65">
      <c r="AB1590" s="67"/>
      <c r="AC1590" s="67"/>
      <c r="AD1590" s="67"/>
      <c r="AE1590" s="67"/>
      <c r="AF1590" s="67"/>
      <c r="AH1590" s="149"/>
      <c r="AO1590" s="67"/>
      <c r="AP1590" s="67"/>
      <c r="AQ1590" s="67"/>
      <c r="AR1590" s="67"/>
      <c r="AS1590" s="67"/>
      <c r="AT1590" s="67"/>
      <c r="AU1590" s="67"/>
      <c r="AV1590" s="67"/>
      <c r="AW1590" s="67"/>
      <c r="AX1590" s="67"/>
      <c r="AY1590" s="67"/>
      <c r="AZ1590" s="67"/>
      <c r="BA1590" s="67"/>
      <c r="BB1590" s="67"/>
      <c r="BC1590" s="67"/>
      <c r="BD1590" s="67"/>
      <c r="BE1590" s="67"/>
      <c r="BF1590" s="67"/>
      <c r="BG1590" s="67"/>
      <c r="BH1590" s="67"/>
      <c r="BI1590" s="67"/>
      <c r="BJ1590" s="67"/>
      <c r="BK1590" s="67"/>
      <c r="BL1590" s="67"/>
      <c r="BM1590" s="67"/>
    </row>
    <row r="1591" spans="28:65">
      <c r="AB1591" s="67"/>
      <c r="AC1591" s="67"/>
      <c r="AD1591" s="67"/>
      <c r="AE1591" s="67"/>
      <c r="AF1591" s="67"/>
      <c r="AH1591" s="149"/>
      <c r="AO1591" s="67"/>
      <c r="AP1591" s="67"/>
      <c r="AQ1591" s="67"/>
      <c r="AR1591" s="67"/>
      <c r="AS1591" s="67"/>
      <c r="AT1591" s="67"/>
      <c r="AU1591" s="67"/>
      <c r="AV1591" s="67"/>
      <c r="AW1591" s="67"/>
      <c r="AX1591" s="67"/>
      <c r="AY1591" s="67"/>
      <c r="AZ1591" s="67"/>
      <c r="BA1591" s="67"/>
      <c r="BB1591" s="67"/>
      <c r="BC1591" s="67"/>
      <c r="BD1591" s="67"/>
      <c r="BE1591" s="67"/>
      <c r="BF1591" s="67"/>
      <c r="BG1591" s="67"/>
      <c r="BH1591" s="67"/>
      <c r="BI1591" s="67"/>
      <c r="BJ1591" s="67"/>
      <c r="BK1591" s="67"/>
      <c r="BL1591" s="67"/>
      <c r="BM1591" s="67"/>
    </row>
    <row r="1592" spans="28:65">
      <c r="AB1592" s="67"/>
      <c r="AC1592" s="67"/>
      <c r="AD1592" s="67"/>
      <c r="AE1592" s="67"/>
      <c r="AF1592" s="67"/>
      <c r="AH1592" s="149"/>
      <c r="AO1592" s="67"/>
      <c r="AP1592" s="67"/>
      <c r="AQ1592" s="67"/>
      <c r="AR1592" s="67"/>
      <c r="AS1592" s="67"/>
      <c r="AT1592" s="67"/>
      <c r="AU1592" s="67"/>
      <c r="AV1592" s="67"/>
      <c r="AW1592" s="67"/>
      <c r="AX1592" s="67"/>
      <c r="AY1592" s="67"/>
      <c r="AZ1592" s="67"/>
      <c r="BA1592" s="67"/>
      <c r="BB1592" s="67"/>
      <c r="BC1592" s="67"/>
      <c r="BD1592" s="67"/>
      <c r="BE1592" s="67"/>
      <c r="BF1592" s="67"/>
      <c r="BG1592" s="67"/>
      <c r="BH1592" s="67"/>
      <c r="BI1592" s="67"/>
      <c r="BJ1592" s="67"/>
      <c r="BK1592" s="67"/>
      <c r="BL1592" s="67"/>
      <c r="BM1592" s="67"/>
    </row>
    <row r="1593" spans="28:65">
      <c r="AB1593" s="67"/>
      <c r="AC1593" s="67"/>
      <c r="AD1593" s="67"/>
      <c r="AE1593" s="67"/>
      <c r="AF1593" s="67"/>
      <c r="AH1593" s="149"/>
      <c r="AO1593" s="67"/>
      <c r="AP1593" s="67"/>
      <c r="AQ1593" s="67"/>
      <c r="AR1593" s="67"/>
      <c r="AS1593" s="67"/>
      <c r="AT1593" s="67"/>
      <c r="AU1593" s="67"/>
      <c r="AV1593" s="67"/>
      <c r="AW1593" s="67"/>
      <c r="AX1593" s="67"/>
      <c r="AY1593" s="67"/>
      <c r="AZ1593" s="67"/>
      <c r="BA1593" s="67"/>
      <c r="BB1593" s="67"/>
      <c r="BC1593" s="67"/>
      <c r="BD1593" s="67"/>
      <c r="BE1593" s="67"/>
      <c r="BF1593" s="67"/>
      <c r="BG1593" s="67"/>
      <c r="BH1593" s="67"/>
      <c r="BI1593" s="67"/>
      <c r="BJ1593" s="67"/>
      <c r="BK1593" s="67"/>
      <c r="BL1593" s="67"/>
      <c r="BM1593" s="67"/>
    </row>
    <row r="1594" spans="28:65">
      <c r="AB1594" s="67"/>
      <c r="AC1594" s="67"/>
      <c r="AD1594" s="67"/>
      <c r="AE1594" s="67"/>
      <c r="AF1594" s="67"/>
      <c r="AH1594" s="149"/>
      <c r="AO1594" s="67"/>
      <c r="AP1594" s="67"/>
      <c r="AQ1594" s="67"/>
      <c r="AR1594" s="67"/>
      <c r="AS1594" s="67"/>
      <c r="AT1594" s="67"/>
      <c r="AU1594" s="67"/>
      <c r="AV1594" s="67"/>
      <c r="AW1594" s="67"/>
      <c r="AY1594" s="67"/>
    </row>
    <row r="1595" spans="28:65">
      <c r="AB1595" s="67"/>
      <c r="AC1595" s="67"/>
      <c r="AD1595" s="67"/>
      <c r="AE1595" s="67"/>
      <c r="AF1595" s="67"/>
      <c r="AH1595" s="149"/>
      <c r="AO1595" s="67"/>
      <c r="AP1595" s="67"/>
      <c r="AQ1595" s="67"/>
      <c r="AR1595" s="67"/>
      <c r="AS1595" s="67"/>
      <c r="AT1595" s="67"/>
      <c r="AU1595" s="67"/>
      <c r="AV1595" s="67"/>
    </row>
    <row r="1596" spans="28:65">
      <c r="AB1596" s="67"/>
      <c r="AC1596" s="67"/>
      <c r="AD1596" s="67"/>
      <c r="AE1596" s="67"/>
      <c r="AF1596" s="67"/>
      <c r="AH1596" s="149"/>
      <c r="AO1596" s="67"/>
      <c r="AP1596" s="67"/>
      <c r="AQ1596" s="67"/>
      <c r="AR1596" s="67"/>
      <c r="AS1596" s="67"/>
      <c r="AT1596" s="67"/>
      <c r="AU1596" s="67"/>
      <c r="AV1596" s="67"/>
    </row>
    <row r="1597" spans="28:65">
      <c r="AB1597" s="67"/>
      <c r="AC1597" s="67"/>
      <c r="AD1597" s="67"/>
      <c r="AE1597" s="67"/>
      <c r="AF1597" s="67"/>
      <c r="AH1597" s="149"/>
      <c r="AO1597" s="67"/>
      <c r="AP1597" s="67"/>
      <c r="AQ1597" s="67"/>
      <c r="AR1597" s="67"/>
      <c r="AS1597" s="67"/>
      <c r="AT1597" s="67"/>
      <c r="AU1597" s="67"/>
      <c r="AV1597" s="67"/>
    </row>
    <row r="1598" spans="28:65">
      <c r="AB1598" s="67"/>
      <c r="AC1598" s="67"/>
      <c r="AD1598" s="67"/>
      <c r="AE1598" s="67"/>
      <c r="AF1598" s="67"/>
      <c r="AH1598" s="149"/>
      <c r="AO1598" s="67"/>
      <c r="AP1598" s="67"/>
      <c r="AQ1598" s="67"/>
      <c r="AR1598" s="67"/>
      <c r="AS1598" s="67"/>
      <c r="AT1598" s="67"/>
      <c r="AU1598" s="67"/>
      <c r="AV1598" s="67"/>
      <c r="AW1598" s="67"/>
    </row>
    <row r="1599" spans="28:65">
      <c r="AB1599" s="67"/>
      <c r="AC1599" s="67"/>
      <c r="AD1599" s="67"/>
      <c r="AE1599" s="67"/>
      <c r="AF1599" s="67"/>
      <c r="AH1599" s="149"/>
      <c r="AO1599" s="67"/>
      <c r="AP1599" s="67"/>
      <c r="AQ1599" s="67"/>
      <c r="AR1599" s="67"/>
      <c r="AS1599" s="67"/>
      <c r="AT1599" s="67"/>
      <c r="AU1599" s="67"/>
      <c r="AV1599" s="67"/>
      <c r="AW1599" s="67"/>
      <c r="AY1599" s="67"/>
    </row>
    <row r="1600" spans="28:65">
      <c r="AB1600" s="67"/>
      <c r="AC1600" s="67"/>
      <c r="AD1600" s="67"/>
      <c r="AE1600" s="67"/>
      <c r="AF1600" s="67"/>
      <c r="AH1600" s="149"/>
      <c r="AO1600" s="67"/>
      <c r="AP1600" s="67"/>
      <c r="AQ1600" s="67"/>
      <c r="AR1600" s="67"/>
      <c r="AS1600" s="67"/>
      <c r="AT1600" s="67"/>
      <c r="AU1600" s="67"/>
      <c r="AV1600" s="67"/>
      <c r="AW1600" s="67"/>
      <c r="AX1600" s="67"/>
      <c r="AY1600" s="67"/>
      <c r="AZ1600" s="67"/>
      <c r="BA1600" s="67"/>
      <c r="BB1600" s="67"/>
      <c r="BC1600" s="67"/>
      <c r="BD1600" s="67"/>
      <c r="BE1600" s="67"/>
      <c r="BF1600" s="67"/>
      <c r="BG1600" s="67"/>
      <c r="BH1600" s="67"/>
      <c r="BI1600" s="67"/>
      <c r="BJ1600" s="67"/>
      <c r="BK1600" s="67"/>
      <c r="BL1600" s="67"/>
      <c r="BM1600" s="67"/>
    </row>
    <row r="1601" spans="28:65">
      <c r="AB1601" s="67"/>
      <c r="AC1601" s="67"/>
      <c r="AD1601" s="67"/>
      <c r="AE1601" s="67"/>
      <c r="AF1601" s="67"/>
      <c r="AH1601" s="149"/>
      <c r="AO1601" s="67"/>
      <c r="AP1601" s="67"/>
      <c r="AQ1601" s="67"/>
      <c r="AR1601" s="67"/>
      <c r="AS1601" s="67"/>
      <c r="AT1601" s="67"/>
      <c r="AU1601" s="67"/>
      <c r="AV1601" s="67"/>
      <c r="AW1601" s="67"/>
    </row>
    <row r="1602" spans="28:65">
      <c r="AB1602" s="67"/>
      <c r="AC1602" s="67"/>
      <c r="AD1602" s="67"/>
      <c r="AE1602" s="67"/>
      <c r="AF1602" s="67"/>
      <c r="AH1602" s="149"/>
      <c r="AO1602" s="67"/>
      <c r="AP1602" s="67"/>
      <c r="AQ1602" s="67"/>
      <c r="AR1602" s="67"/>
      <c r="AS1602" s="67"/>
      <c r="AT1602" s="67"/>
      <c r="AU1602" s="67"/>
      <c r="AV1602" s="67"/>
      <c r="AW1602" s="67"/>
      <c r="AY1602" s="67"/>
    </row>
    <row r="1603" spans="28:65">
      <c r="AB1603" s="67"/>
      <c r="AC1603" s="67"/>
      <c r="AD1603" s="67"/>
      <c r="AE1603" s="67"/>
      <c r="AF1603" s="67"/>
      <c r="AH1603" s="149"/>
      <c r="AO1603" s="67"/>
      <c r="AP1603" s="67"/>
      <c r="AQ1603" s="67"/>
      <c r="AR1603" s="67"/>
      <c r="AS1603" s="67"/>
      <c r="AT1603" s="67"/>
      <c r="AU1603" s="67"/>
      <c r="AV1603" s="67"/>
    </row>
    <row r="1604" spans="28:65">
      <c r="AB1604" s="67"/>
      <c r="AC1604" s="67"/>
      <c r="AD1604" s="67"/>
      <c r="AE1604" s="67"/>
      <c r="AF1604" s="67"/>
      <c r="AH1604" s="149"/>
      <c r="AO1604" s="67"/>
      <c r="AP1604" s="67"/>
      <c r="AQ1604" s="67"/>
      <c r="AR1604" s="67"/>
      <c r="AS1604" s="67"/>
      <c r="AT1604" s="67"/>
      <c r="AU1604" s="67"/>
      <c r="AV1604" s="67"/>
      <c r="AW1604" s="67"/>
      <c r="AY1604" s="67"/>
    </row>
    <row r="1605" spans="28:65">
      <c r="AB1605" s="67"/>
      <c r="AC1605" s="67"/>
      <c r="AD1605" s="67"/>
      <c r="AE1605" s="67"/>
      <c r="AF1605" s="67"/>
      <c r="AH1605" s="149"/>
      <c r="AO1605" s="67"/>
      <c r="AP1605" s="67"/>
      <c r="AQ1605" s="67"/>
      <c r="AR1605" s="67"/>
      <c r="AS1605" s="67"/>
      <c r="AT1605" s="67"/>
      <c r="AU1605" s="67"/>
      <c r="AV1605" s="67"/>
    </row>
    <row r="1606" spans="28:65">
      <c r="AB1606" s="67"/>
      <c r="AC1606" s="67"/>
      <c r="AD1606" s="67"/>
      <c r="AE1606" s="67"/>
      <c r="AF1606" s="67"/>
      <c r="AH1606" s="149"/>
      <c r="AO1606" s="67"/>
      <c r="AP1606" s="67"/>
      <c r="AQ1606" s="67"/>
      <c r="AR1606" s="67"/>
      <c r="AS1606" s="67"/>
      <c r="AT1606" s="67"/>
      <c r="AU1606" s="67"/>
      <c r="AV1606" s="67"/>
      <c r="AW1606" s="67"/>
    </row>
    <row r="1607" spans="28:65">
      <c r="AB1607" s="67"/>
      <c r="AC1607" s="67"/>
      <c r="AD1607" s="67"/>
      <c r="AE1607" s="67"/>
      <c r="AF1607" s="67"/>
      <c r="AH1607" s="149"/>
      <c r="AO1607" s="67"/>
      <c r="AP1607" s="67"/>
      <c r="AQ1607" s="67"/>
      <c r="AR1607" s="67"/>
      <c r="AS1607" s="67"/>
      <c r="AT1607" s="67"/>
      <c r="AU1607" s="67"/>
      <c r="AV1607" s="67"/>
      <c r="AW1607" s="67"/>
      <c r="AX1607" s="67"/>
      <c r="AY1607" s="67"/>
      <c r="AZ1607" s="67"/>
      <c r="BA1607" s="67"/>
      <c r="BB1607" s="67"/>
      <c r="BC1607" s="67"/>
      <c r="BD1607" s="67"/>
      <c r="BE1607" s="67"/>
      <c r="BF1607" s="67"/>
      <c r="BG1607" s="67"/>
      <c r="BH1607" s="67"/>
      <c r="BI1607" s="67"/>
      <c r="BJ1607" s="67"/>
      <c r="BK1607" s="67"/>
      <c r="BL1607" s="67"/>
      <c r="BM1607" s="67"/>
    </row>
    <row r="1608" spans="28:65">
      <c r="AB1608" s="67"/>
      <c r="AC1608" s="67"/>
      <c r="AD1608" s="67"/>
      <c r="AE1608" s="67"/>
      <c r="AF1608" s="67"/>
      <c r="AH1608" s="149"/>
      <c r="AO1608" s="67"/>
      <c r="AP1608" s="67"/>
      <c r="AQ1608" s="67"/>
      <c r="AR1608" s="67"/>
      <c r="AS1608" s="67"/>
      <c r="AT1608" s="67"/>
      <c r="AU1608" s="67"/>
      <c r="AV1608" s="67"/>
    </row>
    <row r="1609" spans="28:65">
      <c r="AB1609" s="67"/>
      <c r="AC1609" s="67"/>
      <c r="AD1609" s="67"/>
      <c r="AE1609" s="67"/>
      <c r="AF1609" s="67"/>
      <c r="AH1609" s="149"/>
      <c r="AO1609" s="67"/>
      <c r="AP1609" s="67"/>
      <c r="AQ1609" s="67"/>
      <c r="AR1609" s="67"/>
      <c r="AS1609" s="67"/>
      <c r="AT1609" s="67"/>
      <c r="AU1609" s="67"/>
      <c r="AV1609" s="67"/>
      <c r="AW1609" s="67"/>
    </row>
    <row r="1610" spans="28:65">
      <c r="AB1610" s="67"/>
      <c r="AC1610" s="67"/>
      <c r="AD1610" s="67"/>
      <c r="AE1610" s="67"/>
      <c r="AF1610" s="67"/>
      <c r="AH1610" s="149"/>
      <c r="AO1610" s="67"/>
      <c r="AP1610" s="67"/>
      <c r="AQ1610" s="67"/>
      <c r="AR1610" s="67"/>
      <c r="AS1610" s="67"/>
      <c r="AT1610" s="67"/>
      <c r="AU1610" s="67"/>
      <c r="AV1610" s="67"/>
    </row>
    <row r="1611" spans="28:65">
      <c r="AB1611" s="67"/>
      <c r="AC1611" s="67"/>
      <c r="AD1611" s="67"/>
      <c r="AE1611" s="67"/>
      <c r="AF1611" s="67"/>
      <c r="AH1611" s="149"/>
      <c r="AO1611" s="67"/>
      <c r="AP1611" s="67"/>
      <c r="AQ1611" s="67"/>
      <c r="AR1611" s="67"/>
      <c r="AS1611" s="67"/>
      <c r="AT1611" s="67"/>
      <c r="AU1611" s="67"/>
      <c r="AV1611" s="67"/>
      <c r="AW1611" s="67"/>
      <c r="AY1611" s="67"/>
    </row>
    <row r="1612" spans="28:65">
      <c r="AB1612" s="67"/>
      <c r="AC1612" s="67"/>
      <c r="AD1612" s="67"/>
      <c r="AE1612" s="67"/>
      <c r="AF1612" s="67"/>
      <c r="AH1612" s="149"/>
      <c r="AO1612" s="67"/>
      <c r="AP1612" s="67"/>
      <c r="AQ1612" s="67"/>
      <c r="AR1612" s="67"/>
      <c r="AS1612" s="67"/>
      <c r="AT1612" s="67"/>
      <c r="AU1612" s="67"/>
      <c r="AV1612" s="67"/>
      <c r="AW1612" s="67"/>
    </row>
    <row r="1613" spans="28:65">
      <c r="AB1613" s="67"/>
      <c r="AC1613" s="67"/>
      <c r="AD1613" s="67"/>
      <c r="AE1613" s="67"/>
      <c r="AF1613" s="67"/>
      <c r="AH1613" s="149"/>
      <c r="AO1613" s="67"/>
      <c r="AP1613" s="67"/>
      <c r="AQ1613" s="67"/>
      <c r="AR1613" s="67"/>
      <c r="AS1613" s="67"/>
      <c r="AT1613" s="67"/>
      <c r="AU1613" s="67"/>
      <c r="AV1613" s="67"/>
    </row>
    <row r="1614" spans="28:65">
      <c r="AB1614" s="67"/>
      <c r="AC1614" s="67"/>
      <c r="AD1614" s="67"/>
      <c r="AE1614" s="67"/>
      <c r="AF1614" s="67"/>
      <c r="AH1614" s="149"/>
      <c r="AO1614" s="67"/>
      <c r="AP1614" s="67"/>
      <c r="AQ1614" s="67"/>
      <c r="AR1614" s="67"/>
      <c r="AS1614" s="67"/>
      <c r="AT1614" s="67"/>
      <c r="AU1614" s="67"/>
      <c r="AV1614" s="67"/>
    </row>
    <row r="1615" spans="28:65">
      <c r="AB1615" s="67"/>
      <c r="AC1615" s="67"/>
      <c r="AD1615" s="67"/>
      <c r="AE1615" s="67"/>
      <c r="AF1615" s="67"/>
      <c r="AH1615" s="149"/>
      <c r="AO1615" s="67"/>
      <c r="AP1615" s="67"/>
      <c r="AQ1615" s="67"/>
      <c r="AR1615" s="67"/>
      <c r="AS1615" s="67"/>
      <c r="AT1615" s="67"/>
      <c r="AU1615" s="67"/>
      <c r="AV1615" s="67"/>
      <c r="AW1615" s="67"/>
      <c r="AY1615" s="67"/>
      <c r="AZ1615" s="67"/>
      <c r="BA1615" s="67"/>
      <c r="BB1615" s="67"/>
      <c r="BC1615" s="67"/>
      <c r="BD1615" s="67"/>
      <c r="BE1615" s="67"/>
      <c r="BF1615" s="67"/>
      <c r="BG1615" s="67"/>
      <c r="BH1615" s="67"/>
      <c r="BI1615" s="67"/>
      <c r="BJ1615" s="67"/>
      <c r="BK1615" s="67"/>
      <c r="BL1615" s="67"/>
      <c r="BM1615" s="67"/>
    </row>
    <row r="1616" spans="28:65">
      <c r="AB1616" s="67"/>
      <c r="AC1616" s="67"/>
      <c r="AD1616" s="67"/>
      <c r="AE1616" s="67"/>
      <c r="AF1616" s="67"/>
      <c r="AH1616" s="149"/>
      <c r="AO1616" s="67"/>
      <c r="AP1616" s="67"/>
      <c r="AQ1616" s="67"/>
      <c r="AR1616" s="67"/>
      <c r="AS1616" s="67"/>
      <c r="AT1616" s="67"/>
      <c r="AU1616" s="67"/>
      <c r="AV1616" s="67"/>
      <c r="AW1616" s="67"/>
    </row>
    <row r="1617" spans="28:65">
      <c r="AB1617" s="67"/>
      <c r="AC1617" s="67"/>
      <c r="AD1617" s="67"/>
      <c r="AE1617" s="67"/>
      <c r="AF1617" s="67"/>
      <c r="AH1617" s="149"/>
      <c r="AO1617" s="67"/>
      <c r="AP1617" s="67"/>
      <c r="AQ1617" s="67"/>
      <c r="AR1617" s="67"/>
      <c r="AS1617" s="67"/>
      <c r="AT1617" s="67"/>
      <c r="AU1617" s="67"/>
      <c r="AV1617" s="67"/>
      <c r="AW1617" s="67"/>
    </row>
    <row r="1618" spans="28:65">
      <c r="AB1618" s="67"/>
      <c r="AC1618" s="67"/>
      <c r="AD1618" s="67"/>
      <c r="AE1618" s="67"/>
      <c r="AF1618" s="67"/>
      <c r="AH1618" s="149"/>
      <c r="AO1618" s="67"/>
      <c r="AP1618" s="67"/>
      <c r="AQ1618" s="67"/>
      <c r="AR1618" s="67"/>
      <c r="AS1618" s="67"/>
      <c r="AT1618" s="67"/>
      <c r="AU1618" s="67"/>
      <c r="AV1618" s="67"/>
      <c r="AW1618" s="67"/>
    </row>
    <row r="1619" spans="28:65">
      <c r="AB1619" s="67"/>
      <c r="AC1619" s="67"/>
      <c r="AD1619" s="67"/>
      <c r="AE1619" s="67"/>
      <c r="AF1619" s="67"/>
      <c r="AH1619" s="149"/>
      <c r="AO1619" s="67"/>
      <c r="AP1619" s="67"/>
      <c r="AQ1619" s="67"/>
      <c r="AR1619" s="67"/>
      <c r="AS1619" s="67"/>
      <c r="AT1619" s="67"/>
      <c r="AU1619" s="67"/>
      <c r="AV1619" s="67"/>
      <c r="AW1619" s="67"/>
      <c r="AY1619" s="67"/>
    </row>
    <row r="1620" spans="28:65">
      <c r="AB1620" s="67"/>
      <c r="AC1620" s="67"/>
      <c r="AD1620" s="67"/>
      <c r="AE1620" s="67"/>
      <c r="AF1620" s="67"/>
      <c r="AH1620" s="149"/>
      <c r="AO1620" s="67"/>
      <c r="AP1620" s="67"/>
      <c r="AQ1620" s="67"/>
      <c r="AR1620" s="67"/>
      <c r="AS1620" s="67"/>
      <c r="AT1620" s="67"/>
      <c r="AU1620" s="67"/>
      <c r="AV1620" s="67"/>
      <c r="AW1620" s="67"/>
    </row>
    <row r="1621" spans="28:65">
      <c r="AB1621" s="67"/>
      <c r="AC1621" s="67"/>
      <c r="AD1621" s="67"/>
      <c r="AE1621" s="67"/>
      <c r="AF1621" s="67"/>
      <c r="AH1621" s="149"/>
      <c r="AO1621" s="67"/>
      <c r="AP1621" s="67"/>
      <c r="AQ1621" s="67"/>
      <c r="AR1621" s="67"/>
      <c r="AS1621" s="67"/>
      <c r="AT1621" s="67"/>
      <c r="AU1621" s="67"/>
      <c r="AV1621" s="67"/>
      <c r="AW1621" s="67"/>
    </row>
    <row r="1622" spans="28:65">
      <c r="AB1622" s="67"/>
      <c r="AC1622" s="67"/>
      <c r="AD1622" s="67"/>
      <c r="AE1622" s="67"/>
      <c r="AF1622" s="67"/>
      <c r="AH1622" s="149"/>
      <c r="AO1622" s="67"/>
      <c r="AP1622" s="67"/>
      <c r="AQ1622" s="67"/>
      <c r="AR1622" s="67"/>
      <c r="AS1622" s="67"/>
      <c r="AT1622" s="67"/>
      <c r="AU1622" s="67"/>
      <c r="AV1622" s="67"/>
      <c r="AW1622" s="67"/>
      <c r="AX1622" s="67"/>
      <c r="AY1622" s="67"/>
      <c r="AZ1622" s="67"/>
      <c r="BA1622" s="67"/>
      <c r="BB1622" s="67"/>
      <c r="BC1622" s="67"/>
      <c r="BD1622" s="67"/>
      <c r="BE1622" s="67"/>
      <c r="BF1622" s="67"/>
      <c r="BG1622" s="67"/>
      <c r="BH1622" s="67"/>
      <c r="BI1622" s="67"/>
      <c r="BJ1622" s="67"/>
      <c r="BK1622" s="67"/>
      <c r="BL1622" s="67"/>
      <c r="BM1622" s="67"/>
    </row>
    <row r="1623" spans="28:65">
      <c r="AB1623" s="67"/>
      <c r="AC1623" s="67"/>
      <c r="AD1623" s="67"/>
      <c r="AE1623" s="67"/>
      <c r="AF1623" s="67"/>
      <c r="AH1623" s="149"/>
      <c r="AO1623" s="67"/>
      <c r="AP1623" s="67"/>
      <c r="AQ1623" s="67"/>
      <c r="AR1623" s="67"/>
      <c r="AS1623" s="67"/>
      <c r="AT1623" s="67"/>
      <c r="AU1623" s="67"/>
      <c r="AV1623" s="67"/>
      <c r="AW1623" s="67"/>
      <c r="AY1623" s="67"/>
      <c r="AZ1623" s="67"/>
      <c r="BA1623" s="67"/>
      <c r="BB1623" s="67"/>
      <c r="BC1623" s="67"/>
      <c r="BD1623" s="67"/>
      <c r="BE1623" s="67"/>
      <c r="BF1623" s="67"/>
      <c r="BG1623" s="67"/>
      <c r="BH1623" s="67"/>
      <c r="BI1623" s="67"/>
      <c r="BJ1623" s="67"/>
      <c r="BK1623" s="67"/>
      <c r="BL1623" s="67"/>
      <c r="BM1623" s="67"/>
    </row>
    <row r="1624" spans="28:65">
      <c r="AB1624" s="67"/>
      <c r="AC1624" s="67"/>
      <c r="AD1624" s="67"/>
      <c r="AE1624" s="67"/>
      <c r="AF1624" s="67"/>
      <c r="AH1624" s="149"/>
      <c r="AO1624" s="67"/>
      <c r="AP1624" s="67"/>
      <c r="AQ1624" s="67"/>
      <c r="AR1624" s="67"/>
      <c r="AS1624" s="67"/>
      <c r="AT1624" s="67"/>
      <c r="AU1624" s="67"/>
      <c r="AV1624" s="67"/>
      <c r="AW1624" s="67"/>
      <c r="AY1624" s="67"/>
    </row>
    <row r="1625" spans="28:65">
      <c r="AB1625" s="67"/>
      <c r="AC1625" s="67"/>
      <c r="AD1625" s="67"/>
      <c r="AE1625" s="67"/>
      <c r="AF1625" s="67"/>
      <c r="AH1625" s="149"/>
      <c r="AO1625" s="67"/>
      <c r="AP1625" s="67"/>
      <c r="AQ1625" s="67"/>
      <c r="AR1625" s="67"/>
      <c r="AS1625" s="67"/>
      <c r="AT1625" s="67"/>
      <c r="AU1625" s="67"/>
      <c r="AV1625" s="67"/>
      <c r="AW1625" s="67"/>
      <c r="AX1625" s="67"/>
      <c r="AY1625" s="67"/>
      <c r="AZ1625" s="67"/>
      <c r="BA1625" s="67"/>
      <c r="BB1625" s="67"/>
      <c r="BC1625" s="67"/>
      <c r="BD1625" s="67"/>
      <c r="BE1625" s="67"/>
      <c r="BF1625" s="67"/>
      <c r="BG1625" s="67"/>
      <c r="BH1625" s="67"/>
      <c r="BI1625" s="67"/>
      <c r="BJ1625" s="67"/>
      <c r="BK1625" s="67"/>
      <c r="BL1625" s="67"/>
      <c r="BM1625" s="67"/>
    </row>
    <row r="1626" spans="28:65">
      <c r="AB1626" s="67"/>
      <c r="AC1626" s="67"/>
      <c r="AD1626" s="67"/>
      <c r="AE1626" s="67"/>
      <c r="AF1626" s="67"/>
      <c r="AH1626" s="149"/>
      <c r="AO1626" s="67"/>
      <c r="AP1626" s="67"/>
      <c r="AQ1626" s="67"/>
      <c r="AR1626" s="67"/>
      <c r="AS1626" s="67"/>
      <c r="AT1626" s="67"/>
      <c r="AU1626" s="67"/>
      <c r="AV1626" s="67"/>
    </row>
    <row r="1627" spans="28:65">
      <c r="AB1627" s="67"/>
      <c r="AC1627" s="67"/>
      <c r="AD1627" s="67"/>
      <c r="AE1627" s="67"/>
      <c r="AF1627" s="67"/>
      <c r="AH1627" s="149"/>
      <c r="AO1627" s="67"/>
      <c r="AP1627" s="67"/>
      <c r="AQ1627" s="67"/>
      <c r="AR1627" s="67"/>
      <c r="AS1627" s="67"/>
      <c r="AT1627" s="67"/>
      <c r="AU1627" s="67"/>
      <c r="AV1627" s="67"/>
    </row>
    <row r="1628" spans="28:65">
      <c r="AB1628" s="67"/>
      <c r="AC1628" s="67"/>
      <c r="AD1628" s="67"/>
      <c r="AE1628" s="67"/>
      <c r="AF1628" s="67"/>
      <c r="AH1628" s="149"/>
      <c r="AO1628" s="67"/>
      <c r="AP1628" s="67"/>
      <c r="AQ1628" s="67"/>
      <c r="AR1628" s="67"/>
      <c r="AS1628" s="67"/>
      <c r="AT1628" s="67"/>
      <c r="AU1628" s="67"/>
      <c r="AV1628" s="67"/>
      <c r="AW1628" s="67"/>
      <c r="AY1628" s="67"/>
      <c r="AZ1628" s="67"/>
      <c r="BA1628" s="67"/>
      <c r="BB1628" s="67"/>
      <c r="BC1628" s="67"/>
      <c r="BD1628" s="67"/>
      <c r="BE1628" s="67"/>
      <c r="BF1628" s="67"/>
      <c r="BG1628" s="67"/>
      <c r="BH1628" s="67"/>
      <c r="BI1628" s="67"/>
      <c r="BJ1628" s="67"/>
      <c r="BK1628" s="67"/>
      <c r="BL1628" s="67"/>
      <c r="BM1628" s="67"/>
    </row>
    <row r="1629" spans="28:65">
      <c r="AB1629" s="67"/>
      <c r="AC1629" s="67"/>
      <c r="AD1629" s="67"/>
      <c r="AE1629" s="67"/>
      <c r="AF1629" s="67"/>
      <c r="AH1629" s="149"/>
      <c r="AO1629" s="67"/>
      <c r="AP1629" s="67"/>
      <c r="AQ1629" s="67"/>
      <c r="AR1629" s="67"/>
      <c r="AS1629" s="67"/>
      <c r="AT1629" s="67"/>
      <c r="AU1629" s="67"/>
      <c r="AV1629" s="67"/>
      <c r="AW1629" s="67"/>
    </row>
    <row r="1630" spans="28:65">
      <c r="AB1630" s="67"/>
      <c r="AC1630" s="67"/>
      <c r="AD1630" s="67"/>
      <c r="AE1630" s="67"/>
      <c r="AF1630" s="67"/>
      <c r="AH1630" s="149"/>
      <c r="AO1630" s="67"/>
      <c r="AP1630" s="67"/>
      <c r="AQ1630" s="67"/>
      <c r="AR1630" s="67"/>
      <c r="AS1630" s="67"/>
      <c r="AT1630" s="67"/>
      <c r="AU1630" s="67"/>
      <c r="AV1630" s="67"/>
      <c r="AW1630" s="67"/>
      <c r="AX1630" s="67"/>
      <c r="AY1630" s="67"/>
      <c r="AZ1630" s="67"/>
      <c r="BA1630" s="67"/>
      <c r="BB1630" s="67"/>
      <c r="BC1630" s="67"/>
      <c r="BD1630" s="67"/>
      <c r="BE1630" s="67"/>
      <c r="BF1630" s="67"/>
      <c r="BG1630" s="67"/>
      <c r="BH1630" s="67"/>
      <c r="BI1630" s="67"/>
      <c r="BJ1630" s="67"/>
      <c r="BK1630" s="67"/>
      <c r="BL1630" s="67"/>
      <c r="BM1630" s="67"/>
    </row>
    <row r="1631" spans="28:65">
      <c r="AB1631" s="67"/>
      <c r="AC1631" s="67"/>
      <c r="AD1631" s="67"/>
      <c r="AE1631" s="67"/>
      <c r="AF1631" s="67"/>
      <c r="AH1631" s="149"/>
      <c r="AO1631" s="67"/>
      <c r="AP1631" s="67"/>
      <c r="AQ1631" s="67"/>
      <c r="AR1631" s="67"/>
      <c r="AS1631" s="67"/>
      <c r="AT1631" s="67"/>
      <c r="AU1631" s="67"/>
      <c r="AV1631" s="67"/>
    </row>
    <row r="1632" spans="28:65">
      <c r="AB1632" s="67"/>
      <c r="AC1632" s="67"/>
      <c r="AD1632" s="67"/>
      <c r="AE1632" s="67"/>
      <c r="AF1632" s="67"/>
      <c r="AH1632" s="149"/>
      <c r="AO1632" s="67"/>
      <c r="AP1632" s="67"/>
      <c r="AQ1632" s="67"/>
      <c r="AR1632" s="67"/>
      <c r="AS1632" s="67"/>
      <c r="AT1632" s="67"/>
      <c r="AU1632" s="67"/>
      <c r="AV1632" s="67"/>
      <c r="AW1632" s="67"/>
      <c r="AX1632" s="67"/>
      <c r="AY1632" s="67"/>
      <c r="AZ1632" s="67"/>
      <c r="BA1632" s="67"/>
      <c r="BB1632" s="67"/>
      <c r="BC1632" s="67"/>
      <c r="BD1632" s="67"/>
      <c r="BE1632" s="67"/>
      <c r="BF1632" s="67"/>
      <c r="BG1632" s="67"/>
      <c r="BH1632" s="67"/>
      <c r="BI1632" s="67"/>
      <c r="BJ1632" s="67"/>
      <c r="BK1632" s="67"/>
      <c r="BL1632" s="67"/>
      <c r="BM1632" s="67"/>
    </row>
    <row r="1633" spans="28:65">
      <c r="AB1633" s="67"/>
      <c r="AC1633" s="67"/>
      <c r="AD1633" s="67"/>
      <c r="AE1633" s="67"/>
      <c r="AF1633" s="67"/>
      <c r="AH1633" s="149"/>
      <c r="AO1633" s="67"/>
      <c r="AP1633" s="67"/>
      <c r="AQ1633" s="67"/>
      <c r="AR1633" s="67"/>
      <c r="AS1633" s="67"/>
      <c r="AT1633" s="67"/>
      <c r="AU1633" s="67"/>
      <c r="AV1633" s="67"/>
    </row>
    <row r="1634" spans="28:65">
      <c r="AB1634" s="67"/>
      <c r="AC1634" s="67"/>
      <c r="AD1634" s="67"/>
      <c r="AE1634" s="67"/>
      <c r="AF1634" s="67"/>
      <c r="AH1634" s="149"/>
      <c r="AO1634" s="67"/>
      <c r="AP1634" s="67"/>
      <c r="AQ1634" s="67"/>
      <c r="AR1634" s="67"/>
      <c r="AS1634" s="67"/>
      <c r="AT1634" s="67"/>
      <c r="AU1634" s="67"/>
      <c r="AV1634" s="67"/>
    </row>
    <row r="1635" spans="28:65">
      <c r="AB1635" s="67"/>
      <c r="AC1635" s="67"/>
      <c r="AD1635" s="67"/>
      <c r="AE1635" s="67"/>
      <c r="AF1635" s="67"/>
      <c r="AH1635" s="149"/>
      <c r="AO1635" s="67"/>
      <c r="AP1635" s="67"/>
      <c r="AQ1635" s="67"/>
      <c r="AR1635" s="67"/>
      <c r="AS1635" s="67"/>
      <c r="AT1635" s="67"/>
      <c r="AU1635" s="67"/>
      <c r="AV1635" s="67"/>
    </row>
    <row r="1636" spans="28:65">
      <c r="AB1636" s="67"/>
      <c r="AC1636" s="67"/>
      <c r="AD1636" s="67"/>
      <c r="AE1636" s="67"/>
      <c r="AF1636" s="67"/>
      <c r="AH1636" s="149"/>
      <c r="AO1636" s="67"/>
      <c r="AP1636" s="67"/>
      <c r="AQ1636" s="67"/>
      <c r="AR1636" s="67"/>
      <c r="AS1636" s="67"/>
      <c r="AT1636" s="67"/>
      <c r="AU1636" s="67"/>
      <c r="AV1636" s="67"/>
    </row>
    <row r="1637" spans="28:65">
      <c r="AB1637" s="67"/>
      <c r="AC1637" s="67"/>
      <c r="AD1637" s="67"/>
      <c r="AE1637" s="67"/>
      <c r="AF1637" s="67"/>
      <c r="AH1637" s="149"/>
      <c r="AO1637" s="67"/>
      <c r="AP1637" s="67"/>
      <c r="AQ1637" s="67"/>
      <c r="AR1637" s="67"/>
      <c r="AS1637" s="67"/>
      <c r="AT1637" s="67"/>
      <c r="AU1637" s="67"/>
      <c r="AV1637" s="67"/>
    </row>
    <row r="1638" spans="28:65">
      <c r="AB1638" s="67"/>
      <c r="AC1638" s="67"/>
      <c r="AD1638" s="67"/>
      <c r="AE1638" s="67"/>
      <c r="AF1638" s="67"/>
      <c r="AH1638" s="149"/>
      <c r="AO1638" s="67"/>
      <c r="AP1638" s="67"/>
      <c r="AQ1638" s="67"/>
      <c r="AR1638" s="67"/>
      <c r="AS1638" s="67"/>
      <c r="AT1638" s="67"/>
      <c r="AU1638" s="67"/>
      <c r="AV1638" s="67"/>
      <c r="AW1638" s="67"/>
      <c r="AY1638" s="67"/>
    </row>
    <row r="1639" spans="28:65">
      <c r="AB1639" s="67"/>
      <c r="AC1639" s="67"/>
      <c r="AD1639" s="67"/>
      <c r="AE1639" s="67"/>
      <c r="AF1639" s="67"/>
      <c r="AH1639" s="149"/>
      <c r="AO1639" s="67"/>
      <c r="AP1639" s="67"/>
      <c r="AQ1639" s="67"/>
      <c r="AR1639" s="67"/>
      <c r="AS1639" s="67"/>
      <c r="AT1639" s="67"/>
      <c r="AU1639" s="67"/>
      <c r="AV1639" s="67"/>
      <c r="AW1639" s="67"/>
      <c r="AY1639" s="67"/>
    </row>
    <row r="1640" spans="28:65">
      <c r="AB1640" s="67"/>
      <c r="AC1640" s="67"/>
      <c r="AD1640" s="67"/>
      <c r="AE1640" s="67"/>
      <c r="AF1640" s="67"/>
      <c r="AH1640" s="149"/>
      <c r="AO1640" s="67"/>
      <c r="AP1640" s="67"/>
      <c r="AQ1640" s="67"/>
      <c r="AR1640" s="67"/>
      <c r="AS1640" s="67"/>
      <c r="AT1640" s="67"/>
      <c r="AU1640" s="67"/>
      <c r="AV1640" s="67"/>
      <c r="AW1640" s="67"/>
      <c r="AX1640" s="67"/>
      <c r="AY1640" s="67"/>
      <c r="AZ1640" s="67"/>
      <c r="BA1640" s="67"/>
      <c r="BB1640" s="67"/>
      <c r="BC1640" s="67"/>
      <c r="BD1640" s="67"/>
      <c r="BE1640" s="67"/>
      <c r="BF1640" s="67"/>
      <c r="BG1640" s="67"/>
      <c r="BH1640" s="67"/>
      <c r="BI1640" s="67"/>
      <c r="BJ1640" s="67"/>
      <c r="BK1640" s="67"/>
      <c r="BL1640" s="67"/>
      <c r="BM1640" s="67"/>
    </row>
    <row r="1641" spans="28:65">
      <c r="AB1641" s="67"/>
      <c r="AC1641" s="67"/>
      <c r="AD1641" s="67"/>
      <c r="AE1641" s="67"/>
      <c r="AF1641" s="67"/>
      <c r="AH1641" s="149"/>
      <c r="AO1641" s="67"/>
      <c r="AP1641" s="67"/>
      <c r="AQ1641" s="67"/>
      <c r="AR1641" s="67"/>
      <c r="AS1641" s="67"/>
      <c r="AT1641" s="67"/>
      <c r="AU1641" s="67"/>
      <c r="AV1641" s="67"/>
    </row>
    <row r="1642" spans="28:65">
      <c r="AB1642" s="67"/>
      <c r="AC1642" s="67"/>
      <c r="AD1642" s="67"/>
      <c r="AE1642" s="67"/>
      <c r="AF1642" s="67"/>
      <c r="AH1642" s="149"/>
      <c r="AO1642" s="67"/>
      <c r="AP1642" s="67"/>
      <c r="AQ1642" s="67"/>
      <c r="AR1642" s="67"/>
      <c r="AS1642" s="67"/>
      <c r="AT1642" s="67"/>
      <c r="AU1642" s="67"/>
      <c r="AV1642" s="67"/>
      <c r="AW1642" s="67"/>
      <c r="AY1642" s="67"/>
      <c r="AZ1642" s="67"/>
      <c r="BA1642" s="67"/>
      <c r="BB1642" s="67"/>
      <c r="BC1642" s="67"/>
      <c r="BD1642" s="67"/>
      <c r="BE1642" s="67"/>
      <c r="BF1642" s="67"/>
      <c r="BG1642" s="67"/>
      <c r="BH1642" s="67"/>
      <c r="BI1642" s="67"/>
      <c r="BJ1642" s="67"/>
      <c r="BK1642" s="67"/>
      <c r="BL1642" s="67"/>
      <c r="BM1642" s="67"/>
    </row>
    <row r="1643" spans="28:65">
      <c r="AB1643" s="67"/>
      <c r="AC1643" s="67"/>
      <c r="AD1643" s="67"/>
      <c r="AE1643" s="67"/>
      <c r="AF1643" s="67"/>
      <c r="AH1643" s="149"/>
      <c r="AO1643" s="67"/>
      <c r="AP1643" s="67"/>
      <c r="AQ1643" s="67"/>
      <c r="AR1643" s="67"/>
      <c r="AS1643" s="67"/>
      <c r="AT1643" s="67"/>
      <c r="AU1643" s="67"/>
      <c r="AV1643" s="67"/>
      <c r="AW1643" s="4"/>
    </row>
    <row r="1644" spans="28:65">
      <c r="AB1644" s="67"/>
      <c r="AC1644" s="67"/>
      <c r="AD1644" s="67"/>
      <c r="AE1644" s="67"/>
      <c r="AF1644" s="67"/>
      <c r="AH1644" s="149"/>
      <c r="AO1644" s="67"/>
      <c r="AP1644" s="67"/>
      <c r="AQ1644" s="67"/>
      <c r="AR1644" s="67"/>
      <c r="AS1644" s="67"/>
      <c r="AT1644" s="67"/>
      <c r="AU1644" s="67"/>
      <c r="AV1644" s="67"/>
      <c r="AW1644" s="67"/>
    </row>
    <row r="1645" spans="28:65">
      <c r="AB1645" s="67"/>
      <c r="AC1645" s="67"/>
      <c r="AD1645" s="67"/>
      <c r="AE1645" s="67"/>
      <c r="AF1645" s="67"/>
      <c r="AH1645" s="149"/>
      <c r="AO1645" s="67"/>
      <c r="AP1645" s="67"/>
      <c r="AQ1645" s="67"/>
      <c r="AR1645" s="67"/>
      <c r="AS1645" s="67"/>
      <c r="AT1645" s="67"/>
      <c r="AU1645" s="67"/>
      <c r="AV1645" s="67"/>
      <c r="AW1645" s="67"/>
      <c r="AY1645" s="67"/>
      <c r="AZ1645" s="67"/>
      <c r="BA1645" s="67"/>
      <c r="BB1645" s="67"/>
      <c r="BC1645" s="67"/>
      <c r="BD1645" s="67"/>
      <c r="BE1645" s="67"/>
      <c r="BF1645" s="67"/>
      <c r="BG1645" s="67"/>
      <c r="BH1645" s="67"/>
      <c r="BI1645" s="67"/>
      <c r="BJ1645" s="67"/>
      <c r="BK1645" s="67"/>
      <c r="BL1645" s="67"/>
      <c r="BM1645" s="67"/>
    </row>
    <row r="1646" spans="28:65">
      <c r="AB1646" s="67"/>
      <c r="AC1646" s="67"/>
      <c r="AD1646" s="67"/>
      <c r="AE1646" s="67"/>
      <c r="AF1646" s="67"/>
      <c r="AH1646" s="149"/>
      <c r="AO1646" s="67"/>
      <c r="AP1646" s="67"/>
      <c r="AQ1646" s="67"/>
      <c r="AR1646" s="67"/>
      <c r="AS1646" s="67"/>
      <c r="AT1646" s="67"/>
      <c r="AU1646" s="67"/>
      <c r="AV1646" s="67"/>
      <c r="AW1646" s="67"/>
    </row>
    <row r="1647" spans="28:65">
      <c r="AB1647" s="67"/>
      <c r="AC1647" s="67"/>
      <c r="AD1647" s="67"/>
      <c r="AE1647" s="67"/>
      <c r="AF1647" s="67"/>
      <c r="AH1647" s="149"/>
      <c r="AO1647" s="67"/>
      <c r="AP1647" s="67"/>
      <c r="AQ1647" s="67"/>
      <c r="AR1647" s="67"/>
      <c r="AS1647" s="67"/>
      <c r="AT1647" s="67"/>
      <c r="AU1647" s="67"/>
      <c r="AV1647" s="67"/>
      <c r="AW1647" s="67"/>
    </row>
    <row r="1648" spans="28:65">
      <c r="AB1648" s="67"/>
      <c r="AC1648" s="67"/>
      <c r="AD1648" s="67"/>
      <c r="AE1648" s="67"/>
      <c r="AF1648" s="67"/>
      <c r="AH1648" s="149"/>
      <c r="AO1648" s="67"/>
      <c r="AP1648" s="67"/>
      <c r="AQ1648" s="67"/>
      <c r="AR1648" s="67"/>
      <c r="AS1648" s="67"/>
      <c r="AT1648" s="67"/>
      <c r="AU1648" s="67"/>
      <c r="AV1648" s="67"/>
    </row>
    <row r="1649" spans="28:65">
      <c r="AB1649" s="67"/>
      <c r="AC1649" s="67"/>
      <c r="AD1649" s="67"/>
      <c r="AE1649" s="67"/>
      <c r="AF1649" s="67"/>
      <c r="AH1649" s="149"/>
      <c r="AO1649" s="67"/>
      <c r="AP1649" s="67"/>
      <c r="AQ1649" s="67"/>
      <c r="AR1649" s="67"/>
      <c r="AS1649" s="67"/>
      <c r="AT1649" s="67"/>
      <c r="AU1649" s="67"/>
      <c r="AV1649" s="67"/>
    </row>
    <row r="1650" spans="28:65">
      <c r="AB1650" s="67"/>
      <c r="AC1650" s="67"/>
      <c r="AD1650" s="67"/>
      <c r="AE1650" s="67"/>
      <c r="AF1650" s="67"/>
      <c r="AH1650" s="149"/>
      <c r="AO1650" s="67"/>
      <c r="AP1650" s="67"/>
      <c r="AQ1650" s="67"/>
      <c r="AR1650" s="67"/>
      <c r="AS1650" s="67"/>
      <c r="AT1650" s="67"/>
      <c r="AU1650" s="67"/>
      <c r="AV1650" s="67"/>
    </row>
    <row r="1651" spans="28:65">
      <c r="AB1651" s="67"/>
      <c r="AC1651" s="67"/>
      <c r="AD1651" s="67"/>
      <c r="AE1651" s="67"/>
      <c r="AF1651" s="67"/>
      <c r="AH1651" s="149"/>
      <c r="AO1651" s="67"/>
      <c r="AP1651" s="67"/>
      <c r="AQ1651" s="67"/>
      <c r="AR1651" s="67"/>
      <c r="AS1651" s="67"/>
      <c r="AT1651" s="67"/>
      <c r="AU1651" s="67"/>
      <c r="AV1651" s="67"/>
    </row>
    <row r="1652" spans="28:65">
      <c r="AB1652" s="67"/>
      <c r="AC1652" s="67"/>
      <c r="AD1652" s="67"/>
      <c r="AE1652" s="67"/>
      <c r="AF1652" s="67"/>
      <c r="AH1652" s="149"/>
      <c r="AO1652" s="67"/>
      <c r="AP1652" s="67"/>
      <c r="AQ1652" s="67"/>
      <c r="AR1652" s="67"/>
      <c r="AS1652" s="67"/>
      <c r="AT1652" s="67"/>
      <c r="AU1652" s="67"/>
      <c r="AV1652" s="67"/>
    </row>
    <row r="1653" spans="28:65">
      <c r="AB1653" s="67"/>
      <c r="AC1653" s="67"/>
      <c r="AD1653" s="67"/>
      <c r="AE1653" s="67"/>
      <c r="AF1653" s="67"/>
      <c r="AH1653" s="149"/>
      <c r="AO1653" s="67"/>
      <c r="AP1653" s="67"/>
      <c r="AQ1653" s="67"/>
      <c r="AR1653" s="67"/>
      <c r="AS1653" s="67"/>
      <c r="AT1653" s="67"/>
      <c r="AU1653" s="67"/>
      <c r="AV1653" s="67"/>
    </row>
    <row r="1654" spans="28:65">
      <c r="AB1654" s="67"/>
      <c r="AC1654" s="67"/>
      <c r="AD1654" s="67"/>
      <c r="AE1654" s="67"/>
      <c r="AF1654" s="67"/>
      <c r="AH1654" s="149"/>
      <c r="AO1654" s="67"/>
      <c r="AP1654" s="67"/>
      <c r="AQ1654" s="67"/>
      <c r="AR1654" s="67"/>
      <c r="AS1654" s="67"/>
      <c r="AT1654" s="67"/>
      <c r="AU1654" s="67"/>
      <c r="AV1654" s="67"/>
    </row>
    <row r="1655" spans="28:65">
      <c r="AB1655" s="67"/>
      <c r="AC1655" s="67"/>
      <c r="AD1655" s="67"/>
      <c r="AE1655" s="67"/>
      <c r="AF1655" s="67"/>
      <c r="AH1655" s="149"/>
      <c r="AO1655" s="67"/>
      <c r="AP1655" s="67"/>
      <c r="AQ1655" s="67"/>
      <c r="AR1655" s="67"/>
      <c r="AS1655" s="67"/>
      <c r="AT1655" s="67"/>
      <c r="AU1655" s="67"/>
      <c r="AV1655" s="67"/>
      <c r="AW1655" s="67"/>
    </row>
    <row r="1656" spans="28:65">
      <c r="AB1656" s="67"/>
      <c r="AC1656" s="67"/>
      <c r="AD1656" s="67"/>
      <c r="AE1656" s="67"/>
      <c r="AF1656" s="67"/>
      <c r="AH1656" s="149"/>
      <c r="AO1656" s="67"/>
      <c r="AP1656" s="67"/>
      <c r="AQ1656" s="67"/>
      <c r="AR1656" s="67"/>
      <c r="AS1656" s="67"/>
      <c r="AT1656" s="67"/>
      <c r="AU1656" s="67"/>
      <c r="AV1656" s="67"/>
      <c r="AW1656" s="67"/>
      <c r="AX1656" s="67"/>
      <c r="AY1656" s="67"/>
      <c r="AZ1656" s="67"/>
      <c r="BA1656" s="67"/>
      <c r="BB1656" s="67"/>
      <c r="BC1656" s="67"/>
      <c r="BD1656" s="67"/>
      <c r="BE1656" s="67"/>
      <c r="BF1656" s="67"/>
      <c r="BG1656" s="67"/>
      <c r="BH1656" s="67"/>
      <c r="BI1656" s="67"/>
      <c r="BJ1656" s="67"/>
      <c r="BK1656" s="67"/>
      <c r="BL1656" s="67"/>
      <c r="BM1656" s="67"/>
    </row>
    <row r="1657" spans="28:65">
      <c r="AB1657" s="67"/>
      <c r="AC1657" s="67"/>
      <c r="AD1657" s="67"/>
      <c r="AE1657" s="67"/>
      <c r="AF1657" s="67"/>
      <c r="AH1657" s="149"/>
      <c r="AO1657" s="67"/>
      <c r="AP1657" s="67"/>
      <c r="AQ1657" s="67"/>
      <c r="AR1657" s="67"/>
      <c r="AS1657" s="67"/>
      <c r="AT1657" s="67"/>
      <c r="AU1657" s="67"/>
      <c r="AV1657" s="67"/>
    </row>
    <row r="1658" spans="28:65">
      <c r="AB1658" s="67"/>
      <c r="AC1658" s="67"/>
      <c r="AD1658" s="67"/>
      <c r="AE1658" s="67"/>
      <c r="AF1658" s="67"/>
      <c r="AH1658" s="149"/>
      <c r="AO1658" s="67"/>
      <c r="AP1658" s="67"/>
      <c r="AQ1658" s="67"/>
      <c r="AR1658" s="67"/>
      <c r="AS1658" s="67"/>
      <c r="AT1658" s="67"/>
      <c r="AU1658" s="67"/>
      <c r="AV1658" s="67"/>
    </row>
    <row r="1659" spans="28:65">
      <c r="AB1659" s="67"/>
      <c r="AC1659" s="67"/>
      <c r="AD1659" s="67"/>
      <c r="AE1659" s="67"/>
      <c r="AF1659" s="67"/>
      <c r="AH1659" s="149"/>
      <c r="AO1659" s="67"/>
      <c r="AP1659" s="67"/>
      <c r="AQ1659" s="67"/>
      <c r="AR1659" s="67"/>
      <c r="AS1659" s="67"/>
      <c r="AT1659" s="67"/>
      <c r="AU1659" s="67"/>
      <c r="AV1659" s="67"/>
    </row>
    <row r="1660" spans="28:65">
      <c r="AB1660" s="67"/>
      <c r="AC1660" s="67"/>
      <c r="AD1660" s="67"/>
      <c r="AE1660" s="67"/>
      <c r="AF1660" s="67"/>
      <c r="AH1660" s="149"/>
      <c r="AO1660" s="67"/>
      <c r="AP1660" s="67"/>
      <c r="AQ1660" s="67"/>
      <c r="AR1660" s="67"/>
      <c r="AS1660" s="67"/>
      <c r="AT1660" s="67"/>
      <c r="AU1660" s="67"/>
      <c r="AV1660" s="67"/>
    </row>
    <row r="1661" spans="28:65">
      <c r="AB1661" s="67"/>
      <c r="AC1661" s="67"/>
      <c r="AD1661" s="67"/>
      <c r="AE1661" s="67"/>
      <c r="AF1661" s="67"/>
      <c r="AH1661" s="149"/>
      <c r="AO1661" s="67"/>
      <c r="AP1661" s="67"/>
      <c r="AQ1661" s="67"/>
      <c r="AR1661" s="67"/>
      <c r="AS1661" s="67"/>
      <c r="AT1661" s="67"/>
      <c r="AU1661" s="67"/>
      <c r="AV1661" s="67"/>
      <c r="AW1661" s="67"/>
      <c r="AX1661" s="67"/>
      <c r="AY1661" s="67"/>
      <c r="AZ1661" s="67"/>
      <c r="BA1661" s="67"/>
      <c r="BB1661" s="67"/>
      <c r="BC1661" s="67"/>
      <c r="BD1661" s="67"/>
      <c r="BE1661" s="67"/>
      <c r="BF1661" s="67"/>
      <c r="BG1661" s="67"/>
      <c r="BH1661" s="67"/>
      <c r="BI1661" s="67"/>
      <c r="BJ1661" s="67"/>
      <c r="BK1661" s="67"/>
      <c r="BL1661" s="67"/>
      <c r="BM1661" s="67"/>
    </row>
    <row r="1662" spans="28:65">
      <c r="AB1662" s="67"/>
      <c r="AC1662" s="67"/>
      <c r="AD1662" s="67"/>
      <c r="AE1662" s="67"/>
      <c r="AF1662" s="67"/>
      <c r="AH1662" s="149"/>
      <c r="AO1662" s="67"/>
      <c r="AP1662" s="67"/>
      <c r="AQ1662" s="67"/>
      <c r="AR1662" s="67"/>
      <c r="AS1662" s="67"/>
      <c r="AT1662" s="67"/>
      <c r="AU1662" s="67"/>
      <c r="AV1662" s="67"/>
    </row>
    <row r="1663" spans="28:65">
      <c r="AB1663" s="67"/>
      <c r="AC1663" s="67"/>
      <c r="AD1663" s="67"/>
      <c r="AE1663" s="67"/>
      <c r="AF1663" s="67"/>
      <c r="AH1663" s="149"/>
      <c r="AO1663" s="67"/>
      <c r="AP1663" s="67"/>
      <c r="AQ1663" s="67"/>
      <c r="AR1663" s="67"/>
      <c r="AS1663" s="67"/>
      <c r="AT1663" s="67"/>
      <c r="AU1663" s="67"/>
      <c r="AV1663" s="67"/>
    </row>
    <row r="1664" spans="28:65">
      <c r="AB1664" s="67"/>
      <c r="AC1664" s="67"/>
      <c r="AD1664" s="67"/>
      <c r="AE1664" s="67"/>
      <c r="AF1664" s="67"/>
      <c r="AH1664" s="149"/>
      <c r="AO1664" s="67"/>
      <c r="AP1664" s="67"/>
      <c r="AQ1664" s="67"/>
      <c r="AR1664" s="67"/>
      <c r="AS1664" s="67"/>
      <c r="AT1664" s="67"/>
      <c r="AU1664" s="67"/>
      <c r="AV1664" s="67"/>
      <c r="AW1664" s="67"/>
      <c r="AY1664" s="67"/>
    </row>
    <row r="1665" spans="28:65">
      <c r="AB1665" s="67"/>
      <c r="AC1665" s="67"/>
      <c r="AD1665" s="67"/>
      <c r="AE1665" s="67"/>
      <c r="AF1665" s="67"/>
      <c r="AH1665" s="149"/>
      <c r="AO1665" s="67"/>
      <c r="AP1665" s="67"/>
      <c r="AQ1665" s="67"/>
      <c r="AR1665" s="67"/>
      <c r="AS1665" s="67"/>
      <c r="AT1665" s="67"/>
      <c r="AU1665" s="67"/>
      <c r="AV1665" s="67"/>
      <c r="AW1665" s="67"/>
      <c r="AY1665" s="67"/>
      <c r="AZ1665" s="67"/>
      <c r="BA1665" s="67"/>
      <c r="BB1665" s="67"/>
      <c r="BC1665" s="67"/>
      <c r="BD1665" s="67"/>
      <c r="BE1665" s="67"/>
      <c r="BF1665" s="67"/>
      <c r="BG1665" s="67"/>
      <c r="BH1665" s="67"/>
      <c r="BI1665" s="67"/>
      <c r="BJ1665" s="67"/>
      <c r="BK1665" s="67"/>
      <c r="BL1665" s="67"/>
      <c r="BM1665" s="67"/>
    </row>
    <row r="1666" spans="28:65">
      <c r="AB1666" s="67"/>
      <c r="AC1666" s="67"/>
      <c r="AD1666" s="67"/>
      <c r="AE1666" s="67"/>
      <c r="AF1666" s="67"/>
      <c r="AH1666" s="149"/>
      <c r="AO1666" s="67"/>
      <c r="AP1666" s="67"/>
      <c r="AQ1666" s="67"/>
      <c r="AR1666" s="67"/>
      <c r="AS1666" s="67"/>
      <c r="AT1666" s="67"/>
      <c r="AU1666" s="67"/>
      <c r="AV1666" s="67"/>
      <c r="AW1666" s="67"/>
      <c r="AX1666" s="67"/>
      <c r="AY1666" s="67"/>
      <c r="AZ1666" s="67"/>
      <c r="BA1666" s="67"/>
      <c r="BB1666" s="67"/>
      <c r="BC1666" s="67"/>
      <c r="BD1666" s="67"/>
      <c r="BE1666" s="67"/>
      <c r="BF1666" s="67"/>
      <c r="BG1666" s="67"/>
      <c r="BH1666" s="67"/>
      <c r="BI1666" s="67"/>
      <c r="BJ1666" s="67"/>
      <c r="BK1666" s="67"/>
      <c r="BL1666" s="67"/>
      <c r="BM1666" s="67"/>
    </row>
    <row r="1667" spans="28:65">
      <c r="AB1667" s="67"/>
      <c r="AC1667" s="67"/>
      <c r="AD1667" s="67"/>
      <c r="AE1667" s="67"/>
      <c r="AF1667" s="67"/>
      <c r="AH1667" s="149"/>
      <c r="AO1667" s="67"/>
      <c r="AP1667" s="67"/>
      <c r="AQ1667" s="67"/>
      <c r="AR1667" s="67"/>
      <c r="AS1667" s="67"/>
      <c r="AT1667" s="67"/>
      <c r="AU1667" s="67"/>
      <c r="AV1667" s="67"/>
      <c r="AW1667" s="67"/>
    </row>
    <row r="1668" spans="28:65">
      <c r="AB1668" s="67"/>
      <c r="AC1668" s="67"/>
      <c r="AD1668" s="67"/>
      <c r="AE1668" s="67"/>
      <c r="AF1668" s="67"/>
      <c r="AH1668" s="149"/>
      <c r="AO1668" s="67"/>
      <c r="AP1668" s="67"/>
      <c r="AQ1668" s="67"/>
      <c r="AR1668" s="67"/>
      <c r="AS1668" s="67"/>
      <c r="AT1668" s="67"/>
      <c r="AU1668" s="67"/>
      <c r="AV1668" s="67"/>
    </row>
    <row r="1669" spans="28:65">
      <c r="AB1669" s="67"/>
      <c r="AC1669" s="67"/>
      <c r="AD1669" s="67"/>
      <c r="AE1669" s="67"/>
      <c r="AF1669" s="67"/>
      <c r="AH1669" s="149"/>
      <c r="AO1669" s="67"/>
      <c r="AP1669" s="67"/>
      <c r="AQ1669" s="67"/>
      <c r="AR1669" s="67"/>
      <c r="AS1669" s="67"/>
      <c r="AT1669" s="67"/>
      <c r="AU1669" s="67"/>
      <c r="AV1669" s="67"/>
      <c r="AW1669" s="67"/>
    </row>
    <row r="1670" spans="28:65">
      <c r="AB1670" s="67"/>
      <c r="AC1670" s="67"/>
      <c r="AD1670" s="67"/>
      <c r="AE1670" s="67"/>
      <c r="AF1670" s="67"/>
      <c r="AH1670" s="149"/>
      <c r="AO1670" s="67"/>
      <c r="AP1670" s="67"/>
      <c r="AQ1670" s="67"/>
      <c r="AR1670" s="67"/>
      <c r="AS1670" s="67"/>
      <c r="AT1670" s="67"/>
      <c r="AU1670" s="67"/>
      <c r="AV1670" s="67"/>
      <c r="AW1670" s="67"/>
    </row>
    <row r="1671" spans="28:65">
      <c r="AB1671" s="67"/>
      <c r="AC1671" s="67"/>
      <c r="AD1671" s="67"/>
      <c r="AE1671" s="67"/>
      <c r="AF1671" s="67"/>
      <c r="AH1671" s="149"/>
      <c r="AO1671" s="67"/>
      <c r="AP1671" s="67"/>
      <c r="AQ1671" s="67"/>
      <c r="AR1671" s="67"/>
      <c r="AS1671" s="67"/>
      <c r="AT1671" s="67"/>
      <c r="AU1671" s="67"/>
      <c r="AV1671" s="67"/>
    </row>
    <row r="1672" spans="28:65">
      <c r="AB1672" s="67"/>
      <c r="AC1672" s="67"/>
      <c r="AD1672" s="67"/>
      <c r="AE1672" s="67"/>
      <c r="AF1672" s="67"/>
      <c r="AH1672" s="149"/>
      <c r="AO1672" s="67"/>
      <c r="AP1672" s="67"/>
      <c r="AQ1672" s="67"/>
      <c r="AR1672" s="67"/>
      <c r="AS1672" s="67"/>
      <c r="AT1672" s="67"/>
      <c r="AU1672" s="67"/>
      <c r="AV1672" s="67"/>
      <c r="AW1672" s="67"/>
      <c r="AY1672" s="67"/>
    </row>
    <row r="1673" spans="28:65">
      <c r="AB1673" s="67"/>
      <c r="AC1673" s="67"/>
      <c r="AD1673" s="67"/>
      <c r="AE1673" s="67"/>
      <c r="AF1673" s="67"/>
      <c r="AH1673" s="149"/>
      <c r="AO1673" s="67"/>
      <c r="AP1673" s="67"/>
      <c r="AQ1673" s="67"/>
      <c r="AR1673" s="67"/>
      <c r="AS1673" s="67"/>
      <c r="AT1673" s="67"/>
      <c r="AU1673" s="67"/>
      <c r="AV1673" s="67"/>
    </row>
    <row r="1674" spans="28:65">
      <c r="AB1674" s="67"/>
      <c r="AC1674" s="67"/>
      <c r="AD1674" s="67"/>
      <c r="AE1674" s="67"/>
      <c r="AF1674" s="67"/>
      <c r="AH1674" s="149"/>
      <c r="AO1674" s="67"/>
      <c r="AP1674" s="67"/>
      <c r="AQ1674" s="67"/>
      <c r="AR1674" s="67"/>
      <c r="AS1674" s="67"/>
      <c r="AT1674" s="67"/>
      <c r="AU1674" s="67"/>
      <c r="AV1674" s="67"/>
    </row>
    <row r="1675" spans="28:65">
      <c r="AB1675" s="67"/>
      <c r="AC1675" s="67"/>
      <c r="AD1675" s="67"/>
      <c r="AE1675" s="67"/>
      <c r="AF1675" s="67"/>
      <c r="AH1675" s="149"/>
      <c r="AO1675" s="67"/>
      <c r="AP1675" s="67"/>
      <c r="AQ1675" s="67"/>
      <c r="AR1675" s="67"/>
      <c r="AS1675" s="67"/>
      <c r="AT1675" s="67"/>
      <c r="AU1675" s="67"/>
      <c r="AV1675" s="67"/>
    </row>
    <row r="1676" spans="28:65">
      <c r="AB1676" s="67"/>
      <c r="AC1676" s="67"/>
      <c r="AD1676" s="67"/>
      <c r="AE1676" s="67"/>
      <c r="AF1676" s="67"/>
      <c r="AH1676" s="149"/>
      <c r="AO1676" s="67"/>
      <c r="AP1676" s="67"/>
      <c r="AQ1676" s="67"/>
      <c r="AR1676" s="67"/>
      <c r="AS1676" s="67"/>
      <c r="AT1676" s="67"/>
      <c r="AU1676" s="67"/>
      <c r="AV1676" s="67"/>
      <c r="AW1676" s="67"/>
      <c r="AY1676" s="67"/>
    </row>
    <row r="1677" spans="28:65">
      <c r="AB1677" s="67"/>
      <c r="AC1677" s="67"/>
      <c r="AD1677" s="67"/>
      <c r="AE1677" s="67"/>
      <c r="AF1677" s="67"/>
      <c r="AH1677" s="149"/>
      <c r="AO1677" s="67"/>
      <c r="AP1677" s="67"/>
      <c r="AQ1677" s="67"/>
      <c r="AR1677" s="67"/>
      <c r="AS1677" s="67"/>
      <c r="AT1677" s="67"/>
      <c r="AU1677" s="67"/>
      <c r="AV1677" s="67"/>
      <c r="AW1677" s="67"/>
    </row>
    <row r="1678" spans="28:65">
      <c r="AB1678" s="67"/>
      <c r="AC1678" s="67"/>
      <c r="AD1678" s="67"/>
      <c r="AE1678" s="67"/>
      <c r="AF1678" s="67"/>
      <c r="AH1678" s="149"/>
      <c r="AO1678" s="67"/>
      <c r="AP1678" s="67"/>
      <c r="AQ1678" s="67"/>
      <c r="AR1678" s="67"/>
      <c r="AS1678" s="67"/>
      <c r="AT1678" s="67"/>
      <c r="AU1678" s="67"/>
      <c r="AV1678" s="67"/>
      <c r="AW1678" s="67"/>
      <c r="AX1678" s="67"/>
      <c r="AY1678" s="67"/>
      <c r="AZ1678" s="67"/>
      <c r="BA1678" s="67"/>
      <c r="BB1678" s="67"/>
      <c r="BC1678" s="67"/>
      <c r="BD1678" s="67"/>
      <c r="BE1678" s="67"/>
      <c r="BF1678" s="67"/>
      <c r="BG1678" s="67"/>
      <c r="BH1678" s="67"/>
      <c r="BI1678" s="67"/>
      <c r="BJ1678" s="67"/>
      <c r="BK1678" s="67"/>
      <c r="BL1678" s="67"/>
      <c r="BM1678" s="67"/>
    </row>
    <row r="1679" spans="28:65">
      <c r="AB1679" s="67"/>
      <c r="AC1679" s="67"/>
      <c r="AD1679" s="67"/>
      <c r="AE1679" s="67"/>
      <c r="AF1679" s="67"/>
      <c r="AH1679" s="149"/>
      <c r="AO1679" s="67"/>
      <c r="AP1679" s="67"/>
      <c r="AQ1679" s="67"/>
      <c r="AR1679" s="67"/>
      <c r="AS1679" s="67"/>
      <c r="AT1679" s="67"/>
      <c r="AU1679" s="67"/>
      <c r="AV1679" s="67"/>
      <c r="AW1679" s="67"/>
      <c r="AX1679" s="67"/>
      <c r="AY1679" s="67"/>
      <c r="AZ1679" s="67"/>
      <c r="BA1679" s="67"/>
      <c r="BB1679" s="67"/>
      <c r="BC1679" s="67"/>
      <c r="BD1679" s="67"/>
      <c r="BE1679" s="67"/>
      <c r="BF1679" s="67"/>
      <c r="BG1679" s="67"/>
      <c r="BH1679" s="67"/>
      <c r="BI1679" s="67"/>
      <c r="BJ1679" s="67"/>
      <c r="BK1679" s="67"/>
      <c r="BL1679" s="67"/>
      <c r="BM1679" s="67"/>
    </row>
    <row r="1680" spans="28:65">
      <c r="AB1680" s="67"/>
      <c r="AC1680" s="67"/>
      <c r="AD1680" s="67"/>
      <c r="AE1680" s="67"/>
      <c r="AF1680" s="67"/>
      <c r="AH1680" s="149"/>
      <c r="AO1680" s="67"/>
      <c r="AP1680" s="67"/>
      <c r="AQ1680" s="67"/>
      <c r="AR1680" s="67"/>
      <c r="AS1680" s="67"/>
      <c r="AT1680" s="67"/>
      <c r="AU1680" s="67"/>
      <c r="AV1680" s="67"/>
      <c r="AW1680" s="67"/>
      <c r="AX1680" s="67"/>
      <c r="AY1680" s="67"/>
      <c r="AZ1680" s="67"/>
      <c r="BA1680" s="67"/>
      <c r="BB1680" s="67"/>
      <c r="BC1680" s="67"/>
      <c r="BD1680" s="67"/>
      <c r="BE1680" s="67"/>
      <c r="BF1680" s="67"/>
      <c r="BG1680" s="67"/>
      <c r="BH1680" s="67"/>
      <c r="BI1680" s="67"/>
      <c r="BJ1680" s="67"/>
      <c r="BK1680" s="67"/>
      <c r="BL1680" s="67"/>
      <c r="BM1680" s="67"/>
    </row>
    <row r="1681" spans="28:65">
      <c r="AB1681" s="67"/>
      <c r="AC1681" s="67"/>
      <c r="AD1681" s="67"/>
      <c r="AE1681" s="67"/>
      <c r="AF1681" s="67"/>
      <c r="AH1681" s="149"/>
      <c r="AO1681" s="67"/>
      <c r="AP1681" s="67"/>
      <c r="AQ1681" s="67"/>
      <c r="AR1681" s="67"/>
      <c r="AS1681" s="67"/>
      <c r="AT1681" s="67"/>
      <c r="AU1681" s="67"/>
      <c r="AV1681" s="67"/>
      <c r="AW1681" s="67"/>
      <c r="AX1681" s="67"/>
      <c r="AY1681" s="67"/>
      <c r="AZ1681" s="67"/>
      <c r="BA1681" s="67"/>
      <c r="BB1681" s="67"/>
      <c r="BC1681" s="67"/>
      <c r="BD1681" s="67"/>
      <c r="BE1681" s="67"/>
      <c r="BF1681" s="67"/>
      <c r="BG1681" s="67"/>
      <c r="BH1681" s="67"/>
      <c r="BI1681" s="67"/>
      <c r="BJ1681" s="67"/>
      <c r="BK1681" s="67"/>
      <c r="BL1681" s="67"/>
      <c r="BM1681" s="67"/>
    </row>
    <row r="1682" spans="28:65">
      <c r="AB1682" s="67"/>
      <c r="AC1682" s="67"/>
      <c r="AD1682" s="67"/>
      <c r="AE1682" s="67"/>
      <c r="AF1682" s="67"/>
      <c r="AH1682" s="149"/>
      <c r="AO1682" s="67"/>
      <c r="AP1682" s="67"/>
      <c r="AQ1682" s="67"/>
      <c r="AR1682" s="67"/>
      <c r="AS1682" s="67"/>
      <c r="AT1682" s="67"/>
      <c r="AU1682" s="67"/>
      <c r="AV1682" s="67"/>
      <c r="AW1682" s="67"/>
      <c r="AY1682" s="67"/>
    </row>
    <row r="1683" spans="28:65">
      <c r="AB1683" s="67"/>
      <c r="AC1683" s="67"/>
      <c r="AD1683" s="67"/>
      <c r="AE1683" s="67"/>
      <c r="AF1683" s="67"/>
      <c r="AH1683" s="149"/>
      <c r="AO1683" s="67"/>
      <c r="AP1683" s="67"/>
      <c r="AQ1683" s="67"/>
      <c r="AR1683" s="67"/>
      <c r="AS1683" s="67"/>
      <c r="AT1683" s="67"/>
      <c r="AU1683" s="67"/>
      <c r="AV1683" s="67"/>
      <c r="AW1683" s="67"/>
      <c r="AX1683" s="67"/>
      <c r="AY1683" s="67"/>
      <c r="AZ1683" s="67"/>
      <c r="BA1683" s="67"/>
      <c r="BB1683" s="67"/>
      <c r="BC1683" s="67"/>
      <c r="BD1683" s="67"/>
      <c r="BE1683" s="67"/>
      <c r="BF1683" s="67"/>
      <c r="BG1683" s="67"/>
      <c r="BH1683" s="67"/>
      <c r="BI1683" s="67"/>
      <c r="BJ1683" s="67"/>
      <c r="BK1683" s="67"/>
      <c r="BL1683" s="67"/>
      <c r="BM1683" s="67"/>
    </row>
    <row r="1684" spans="28:65">
      <c r="AB1684" s="67"/>
      <c r="AC1684" s="67"/>
      <c r="AD1684" s="67"/>
      <c r="AE1684" s="67"/>
      <c r="AF1684" s="67"/>
      <c r="AH1684" s="149"/>
      <c r="AO1684" s="67"/>
      <c r="AP1684" s="67"/>
      <c r="AQ1684" s="67"/>
      <c r="AR1684" s="67"/>
      <c r="AS1684" s="67"/>
      <c r="AT1684" s="67"/>
      <c r="AU1684" s="67"/>
      <c r="AV1684" s="67"/>
      <c r="AW1684" s="67"/>
      <c r="AX1684" s="67"/>
      <c r="AY1684" s="67"/>
      <c r="AZ1684" s="67"/>
      <c r="BA1684" s="67"/>
      <c r="BB1684" s="67"/>
      <c r="BC1684" s="67"/>
      <c r="BD1684" s="67"/>
      <c r="BE1684" s="67"/>
      <c r="BF1684" s="67"/>
      <c r="BG1684" s="67"/>
      <c r="BH1684" s="67"/>
      <c r="BI1684" s="67"/>
      <c r="BJ1684" s="67"/>
      <c r="BK1684" s="67"/>
      <c r="BL1684" s="67"/>
      <c r="BM1684" s="67"/>
    </row>
    <row r="1685" spans="28:65">
      <c r="AB1685" s="67"/>
      <c r="AC1685" s="67"/>
      <c r="AD1685" s="67"/>
      <c r="AE1685" s="67"/>
      <c r="AF1685" s="67"/>
      <c r="AH1685" s="149"/>
      <c r="AO1685" s="67"/>
      <c r="AP1685" s="67"/>
      <c r="AQ1685" s="67"/>
      <c r="AR1685" s="67"/>
      <c r="AS1685" s="67"/>
      <c r="AT1685" s="67"/>
      <c r="AU1685" s="67"/>
      <c r="AV1685" s="67"/>
      <c r="AW1685" s="67"/>
      <c r="AY1685" s="67"/>
    </row>
    <row r="1686" spans="28:65">
      <c r="AB1686" s="67"/>
      <c r="AC1686" s="67"/>
      <c r="AD1686" s="67"/>
      <c r="AE1686" s="67"/>
      <c r="AF1686" s="67"/>
      <c r="AH1686" s="149"/>
      <c r="AO1686" s="67"/>
      <c r="AP1686" s="67"/>
      <c r="AQ1686" s="67"/>
      <c r="AR1686" s="67"/>
      <c r="AS1686" s="67"/>
      <c r="AT1686" s="67"/>
      <c r="AU1686" s="67"/>
      <c r="AV1686" s="67"/>
      <c r="AW1686" s="67"/>
      <c r="AY1686" s="67"/>
    </row>
    <row r="1687" spans="28:65">
      <c r="AB1687" s="67"/>
      <c r="AC1687" s="67"/>
      <c r="AD1687" s="67"/>
      <c r="AE1687" s="67"/>
      <c r="AF1687" s="67"/>
      <c r="AH1687" s="149"/>
      <c r="AO1687" s="67"/>
      <c r="AP1687" s="67"/>
      <c r="AQ1687" s="67"/>
      <c r="AR1687" s="67"/>
      <c r="AS1687" s="67"/>
      <c r="AT1687" s="67"/>
      <c r="AU1687" s="67"/>
      <c r="AV1687" s="67"/>
      <c r="AW1687" s="67"/>
      <c r="AY1687" s="67"/>
      <c r="AZ1687" s="67"/>
      <c r="BA1687" s="67"/>
      <c r="BB1687" s="67"/>
      <c r="BC1687" s="67"/>
      <c r="BD1687" s="67"/>
      <c r="BE1687" s="67"/>
      <c r="BF1687" s="67"/>
      <c r="BG1687" s="67"/>
      <c r="BH1687" s="67"/>
      <c r="BI1687" s="67"/>
      <c r="BJ1687" s="67"/>
      <c r="BK1687" s="67"/>
      <c r="BL1687" s="67"/>
      <c r="BM1687" s="67"/>
    </row>
    <row r="1688" spans="28:65">
      <c r="AB1688" s="67"/>
      <c r="AC1688" s="67"/>
      <c r="AD1688" s="67"/>
      <c r="AE1688" s="67"/>
      <c r="AF1688" s="67"/>
      <c r="AH1688" s="149"/>
      <c r="AO1688" s="67"/>
      <c r="AP1688" s="67"/>
      <c r="AQ1688" s="67"/>
      <c r="AR1688" s="67"/>
      <c r="AS1688" s="67"/>
      <c r="AT1688" s="67"/>
      <c r="AU1688" s="67"/>
      <c r="AV1688" s="67"/>
      <c r="AW1688" s="67"/>
      <c r="AX1688" s="67"/>
      <c r="AY1688" s="67"/>
      <c r="AZ1688" s="67"/>
      <c r="BA1688" s="67"/>
      <c r="BB1688" s="67"/>
      <c r="BC1688" s="67"/>
      <c r="BD1688" s="67"/>
      <c r="BE1688" s="67"/>
      <c r="BF1688" s="67"/>
      <c r="BG1688" s="67"/>
      <c r="BH1688" s="67"/>
      <c r="BI1688" s="67"/>
      <c r="BJ1688" s="67"/>
      <c r="BK1688" s="67"/>
      <c r="BL1688" s="67"/>
      <c r="BM1688" s="67"/>
    </row>
    <row r="1689" spans="28:65">
      <c r="AB1689" s="67"/>
      <c r="AC1689" s="67"/>
      <c r="AD1689" s="67"/>
      <c r="AE1689" s="67"/>
      <c r="AF1689" s="67"/>
      <c r="AH1689" s="149"/>
      <c r="AO1689" s="67"/>
      <c r="AP1689" s="67"/>
      <c r="AQ1689" s="67"/>
      <c r="AR1689" s="67"/>
      <c r="AS1689" s="67"/>
      <c r="AT1689" s="67"/>
      <c r="AU1689" s="67"/>
      <c r="AV1689" s="67"/>
      <c r="AW1689" s="67"/>
      <c r="AX1689" s="67"/>
      <c r="AY1689" s="67"/>
      <c r="AZ1689" s="67"/>
      <c r="BA1689" s="67"/>
      <c r="BB1689" s="67"/>
      <c r="BC1689" s="67"/>
      <c r="BD1689" s="67"/>
      <c r="BE1689" s="67"/>
      <c r="BF1689" s="67"/>
      <c r="BG1689" s="67"/>
      <c r="BH1689" s="67"/>
      <c r="BI1689" s="67"/>
      <c r="BJ1689" s="67"/>
      <c r="BK1689" s="67"/>
      <c r="BL1689" s="67"/>
      <c r="BM1689" s="67"/>
    </row>
    <row r="1690" spans="28:65">
      <c r="AB1690" s="67"/>
      <c r="AC1690" s="67"/>
      <c r="AD1690" s="67"/>
      <c r="AE1690" s="67"/>
      <c r="AF1690" s="67"/>
      <c r="AH1690" s="149"/>
      <c r="AO1690" s="67"/>
      <c r="AP1690" s="67"/>
      <c r="AQ1690" s="67"/>
      <c r="AR1690" s="67"/>
      <c r="AS1690" s="67"/>
      <c r="AT1690" s="67"/>
      <c r="AU1690" s="67"/>
      <c r="AV1690" s="67"/>
      <c r="AW1690" s="67"/>
    </row>
    <row r="1691" spans="28:65">
      <c r="AB1691" s="67"/>
      <c r="AC1691" s="67"/>
      <c r="AD1691" s="67"/>
      <c r="AE1691" s="67"/>
      <c r="AF1691" s="67"/>
      <c r="AH1691" s="149"/>
      <c r="AO1691" s="67"/>
      <c r="AP1691" s="67"/>
      <c r="AQ1691" s="67"/>
      <c r="AR1691" s="67"/>
      <c r="AS1691" s="67"/>
      <c r="AT1691" s="67"/>
      <c r="AU1691" s="67"/>
      <c r="AV1691" s="67"/>
      <c r="AW1691" s="67"/>
    </row>
    <row r="1692" spans="28:65">
      <c r="AB1692" s="67"/>
      <c r="AC1692" s="67"/>
      <c r="AD1692" s="67"/>
      <c r="AE1692" s="67"/>
      <c r="AF1692" s="67"/>
      <c r="AH1692" s="149"/>
      <c r="AO1692" s="67"/>
      <c r="AP1692" s="67"/>
      <c r="AQ1692" s="67"/>
      <c r="AR1692" s="67"/>
      <c r="AS1692" s="67"/>
      <c r="AT1692" s="67"/>
      <c r="AU1692" s="67"/>
      <c r="AV1692" s="67"/>
      <c r="AW1692" s="67"/>
    </row>
    <row r="1693" spans="28:65">
      <c r="AB1693" s="67"/>
      <c r="AC1693" s="67"/>
      <c r="AD1693" s="67"/>
      <c r="AE1693" s="67"/>
      <c r="AF1693" s="67"/>
      <c r="AH1693" s="149"/>
      <c r="AO1693" s="67"/>
      <c r="AP1693" s="67"/>
      <c r="AQ1693" s="67"/>
      <c r="AR1693" s="67"/>
      <c r="AS1693" s="67"/>
      <c r="AT1693" s="67"/>
      <c r="AU1693" s="67"/>
      <c r="AV1693" s="67"/>
      <c r="AW1693" s="67"/>
      <c r="AY1693" s="67"/>
    </row>
    <row r="1694" spans="28:65">
      <c r="AB1694" s="67"/>
      <c r="AC1694" s="67"/>
      <c r="AD1694" s="67"/>
      <c r="AE1694" s="67"/>
      <c r="AF1694" s="67"/>
      <c r="AH1694" s="149"/>
      <c r="AO1694" s="67"/>
      <c r="AP1694" s="67"/>
      <c r="AQ1694" s="67"/>
      <c r="AR1694" s="67"/>
      <c r="AS1694" s="67"/>
      <c r="AT1694" s="67"/>
      <c r="AU1694" s="67"/>
      <c r="AV1694" s="67"/>
      <c r="AW1694" s="67"/>
      <c r="AX1694" s="67"/>
      <c r="AY1694" s="67"/>
      <c r="AZ1694" s="67"/>
      <c r="BA1694" s="67"/>
      <c r="BB1694" s="67"/>
      <c r="BC1694" s="67"/>
      <c r="BD1694" s="67"/>
      <c r="BE1694" s="67"/>
      <c r="BF1694" s="67"/>
      <c r="BG1694" s="67"/>
      <c r="BH1694" s="67"/>
      <c r="BI1694" s="67"/>
      <c r="BJ1694" s="67"/>
      <c r="BK1694" s="67"/>
      <c r="BL1694" s="67"/>
      <c r="BM1694" s="67"/>
    </row>
    <row r="1695" spans="28:65">
      <c r="AB1695" s="67"/>
      <c r="AC1695" s="67"/>
      <c r="AD1695" s="67"/>
      <c r="AE1695" s="67"/>
      <c r="AF1695" s="67"/>
      <c r="AH1695" s="149"/>
      <c r="AO1695" s="67"/>
      <c r="AP1695" s="67"/>
      <c r="AQ1695" s="67"/>
      <c r="AR1695" s="67"/>
      <c r="AS1695" s="67"/>
      <c r="AT1695" s="67"/>
      <c r="AU1695" s="67"/>
      <c r="AV1695" s="67"/>
      <c r="AW1695" s="67"/>
      <c r="AX1695" s="67"/>
      <c r="AY1695" s="67"/>
      <c r="AZ1695" s="67"/>
      <c r="BA1695" s="67"/>
      <c r="BB1695" s="67"/>
      <c r="BC1695" s="67"/>
      <c r="BD1695" s="67"/>
      <c r="BE1695" s="67"/>
      <c r="BF1695" s="67"/>
      <c r="BG1695" s="67"/>
      <c r="BH1695" s="67"/>
      <c r="BI1695" s="67"/>
      <c r="BJ1695" s="67"/>
      <c r="BK1695" s="67"/>
      <c r="BL1695" s="67"/>
      <c r="BM1695" s="67"/>
    </row>
    <row r="1696" spans="28:65">
      <c r="AB1696" s="67"/>
      <c r="AC1696" s="67"/>
      <c r="AD1696" s="67"/>
      <c r="AE1696" s="67"/>
      <c r="AF1696" s="67"/>
      <c r="AH1696" s="149"/>
      <c r="AO1696" s="67"/>
      <c r="AP1696" s="67"/>
      <c r="AQ1696" s="67"/>
      <c r="AR1696" s="67"/>
      <c r="AS1696" s="67"/>
      <c r="AT1696" s="67"/>
      <c r="AU1696" s="67"/>
      <c r="AV1696" s="67"/>
    </row>
    <row r="1697" spans="28:65">
      <c r="AB1697" s="67"/>
      <c r="AC1697" s="67"/>
      <c r="AD1697" s="67"/>
      <c r="AE1697" s="67"/>
      <c r="AF1697" s="67"/>
      <c r="AH1697" s="149"/>
      <c r="AO1697" s="67"/>
      <c r="AP1697" s="67"/>
      <c r="AQ1697" s="67"/>
      <c r="AR1697" s="67"/>
      <c r="AS1697" s="67"/>
      <c r="AT1697" s="67"/>
      <c r="AU1697" s="67"/>
      <c r="AV1697" s="67"/>
      <c r="AW1697" s="67"/>
      <c r="AY1697" s="67"/>
    </row>
    <row r="1698" spans="28:65">
      <c r="AB1698" s="67"/>
      <c r="AC1698" s="67"/>
      <c r="AD1698" s="67"/>
      <c r="AE1698" s="67"/>
      <c r="AF1698" s="67"/>
      <c r="AH1698" s="149"/>
      <c r="AO1698" s="67"/>
      <c r="AP1698" s="67"/>
      <c r="AQ1698" s="67"/>
      <c r="AR1698" s="67"/>
      <c r="AS1698" s="67"/>
      <c r="AT1698" s="67"/>
      <c r="AU1698" s="67"/>
      <c r="AV1698" s="67"/>
      <c r="AW1698" s="67"/>
    </row>
    <row r="1699" spans="28:65">
      <c r="AB1699" s="67"/>
      <c r="AC1699" s="67"/>
      <c r="AD1699" s="67"/>
      <c r="AE1699" s="67"/>
      <c r="AF1699" s="67"/>
      <c r="AH1699" s="149"/>
      <c r="AO1699" s="67"/>
      <c r="AP1699" s="67"/>
      <c r="AQ1699" s="67"/>
      <c r="AR1699" s="67"/>
      <c r="AS1699" s="67"/>
      <c r="AT1699" s="67"/>
      <c r="AU1699" s="67"/>
      <c r="AV1699" s="67"/>
      <c r="AW1699" s="67"/>
    </row>
    <row r="1700" spans="28:65">
      <c r="AB1700" s="67"/>
      <c r="AC1700" s="67"/>
      <c r="AD1700" s="67"/>
      <c r="AE1700" s="67"/>
      <c r="AF1700" s="67"/>
      <c r="AH1700" s="149"/>
      <c r="AO1700" s="67"/>
      <c r="AP1700" s="67"/>
      <c r="AQ1700" s="67"/>
      <c r="AR1700" s="67"/>
      <c r="AS1700" s="67"/>
      <c r="AT1700" s="67"/>
      <c r="AU1700" s="67"/>
      <c r="AV1700" s="67"/>
    </row>
    <row r="1701" spans="28:65">
      <c r="AB1701" s="67"/>
      <c r="AC1701" s="67"/>
      <c r="AD1701" s="67"/>
      <c r="AE1701" s="67"/>
      <c r="AF1701" s="67"/>
      <c r="AH1701" s="149"/>
      <c r="AO1701" s="67"/>
      <c r="AP1701" s="67"/>
      <c r="AQ1701" s="67"/>
      <c r="AR1701" s="67"/>
      <c r="AS1701" s="67"/>
      <c r="AT1701" s="67"/>
      <c r="AU1701" s="67"/>
      <c r="AV1701" s="67"/>
    </row>
    <row r="1702" spans="28:65">
      <c r="AB1702" s="67"/>
      <c r="AC1702" s="67"/>
      <c r="AD1702" s="67"/>
      <c r="AE1702" s="67"/>
      <c r="AF1702" s="67"/>
      <c r="AH1702" s="149"/>
      <c r="AO1702" s="67"/>
      <c r="AP1702" s="67"/>
      <c r="AQ1702" s="67"/>
      <c r="AR1702" s="67"/>
      <c r="AS1702" s="67"/>
      <c r="AT1702" s="67"/>
      <c r="AU1702" s="67"/>
      <c r="AV1702" s="67"/>
    </row>
    <row r="1703" spans="28:65">
      <c r="AB1703" s="67"/>
      <c r="AC1703" s="67"/>
      <c r="AD1703" s="67"/>
      <c r="AE1703" s="67"/>
      <c r="AF1703" s="67"/>
      <c r="AH1703" s="149"/>
      <c r="AO1703" s="67"/>
      <c r="AP1703" s="67"/>
      <c r="AQ1703" s="67"/>
      <c r="AR1703" s="67"/>
      <c r="AS1703" s="67"/>
      <c r="AT1703" s="67"/>
      <c r="AU1703" s="67"/>
      <c r="AV1703" s="67"/>
    </row>
    <row r="1704" spans="28:65">
      <c r="AB1704" s="67"/>
      <c r="AC1704" s="67"/>
      <c r="AD1704" s="67"/>
      <c r="AE1704" s="67"/>
      <c r="AF1704" s="67"/>
      <c r="AH1704" s="149"/>
      <c r="AO1704" s="67"/>
      <c r="AP1704" s="67"/>
      <c r="AQ1704" s="67"/>
      <c r="AR1704" s="67"/>
      <c r="AS1704" s="67"/>
      <c r="AT1704" s="67"/>
      <c r="AU1704" s="67"/>
      <c r="AV1704" s="67"/>
    </row>
    <row r="1705" spans="28:65">
      <c r="AB1705" s="67"/>
      <c r="AC1705" s="67"/>
      <c r="AD1705" s="67"/>
      <c r="AE1705" s="67"/>
      <c r="AF1705" s="67"/>
      <c r="AH1705" s="149"/>
      <c r="AO1705" s="67"/>
      <c r="AP1705" s="67"/>
      <c r="AQ1705" s="67"/>
      <c r="AR1705" s="67"/>
      <c r="AS1705" s="67"/>
      <c r="AT1705" s="67"/>
      <c r="AU1705" s="67"/>
      <c r="AV1705" s="67"/>
    </row>
    <row r="1706" spans="28:65">
      <c r="AB1706" s="67"/>
      <c r="AC1706" s="67"/>
      <c r="AD1706" s="67"/>
      <c r="AE1706" s="67"/>
      <c r="AF1706" s="67"/>
      <c r="AH1706" s="149"/>
      <c r="AO1706" s="67"/>
      <c r="AP1706" s="67"/>
      <c r="AQ1706" s="67"/>
      <c r="AR1706" s="67"/>
      <c r="AS1706" s="67"/>
      <c r="AT1706" s="67"/>
      <c r="AU1706" s="67"/>
      <c r="AV1706" s="67"/>
    </row>
    <row r="1707" spans="28:65">
      <c r="AB1707" s="67"/>
      <c r="AC1707" s="67"/>
      <c r="AD1707" s="67"/>
      <c r="AE1707" s="67"/>
      <c r="AF1707" s="67"/>
      <c r="AH1707" s="149"/>
      <c r="AO1707" s="67"/>
      <c r="AP1707" s="67"/>
      <c r="AQ1707" s="67"/>
      <c r="AR1707" s="67"/>
      <c r="AS1707" s="67"/>
      <c r="AT1707" s="67"/>
      <c r="AU1707" s="67"/>
      <c r="AV1707" s="67"/>
    </row>
    <row r="1708" spans="28:65">
      <c r="AB1708" s="67"/>
      <c r="AC1708" s="67"/>
      <c r="AD1708" s="67"/>
      <c r="AE1708" s="67"/>
      <c r="AF1708" s="67"/>
      <c r="AH1708" s="149"/>
      <c r="AO1708" s="67"/>
      <c r="AP1708" s="67"/>
      <c r="AQ1708" s="67"/>
      <c r="AR1708" s="67"/>
      <c r="AS1708" s="67"/>
      <c r="AT1708" s="67"/>
      <c r="AU1708" s="67"/>
      <c r="AV1708" s="67"/>
      <c r="AW1708" s="67"/>
    </row>
    <row r="1709" spans="28:65">
      <c r="AB1709" s="67"/>
      <c r="AC1709" s="67"/>
      <c r="AD1709" s="67"/>
      <c r="AE1709" s="67"/>
      <c r="AF1709" s="67"/>
      <c r="AH1709" s="149"/>
      <c r="AO1709" s="67"/>
      <c r="AP1709" s="67"/>
      <c r="AQ1709" s="67"/>
      <c r="AR1709" s="67"/>
      <c r="AS1709" s="67"/>
      <c r="AT1709" s="67"/>
      <c r="AU1709" s="67"/>
      <c r="AV1709" s="67"/>
      <c r="AW1709" s="67"/>
      <c r="AX1709" s="67"/>
      <c r="AY1709" s="67"/>
      <c r="AZ1709" s="67"/>
      <c r="BA1709" s="67"/>
      <c r="BB1709" s="67"/>
      <c r="BC1709" s="67"/>
      <c r="BD1709" s="67"/>
      <c r="BE1709" s="67"/>
      <c r="BF1709" s="67"/>
      <c r="BG1709" s="67"/>
      <c r="BH1709" s="67"/>
      <c r="BI1709" s="67"/>
      <c r="BJ1709" s="67"/>
      <c r="BK1709" s="67"/>
      <c r="BL1709" s="67"/>
      <c r="BM1709" s="67"/>
    </row>
    <row r="1710" spans="28:65">
      <c r="AB1710" s="67"/>
      <c r="AC1710" s="67"/>
      <c r="AD1710" s="67"/>
      <c r="AE1710" s="67"/>
      <c r="AF1710" s="67"/>
      <c r="AH1710" s="149"/>
      <c r="AO1710" s="67"/>
      <c r="AP1710" s="67"/>
      <c r="AQ1710" s="67"/>
      <c r="AR1710" s="67"/>
      <c r="AS1710" s="67"/>
      <c r="AT1710" s="67"/>
      <c r="AU1710" s="67"/>
      <c r="AV1710" s="67"/>
      <c r="AW1710" s="67"/>
    </row>
    <row r="1711" spans="28:65">
      <c r="AB1711" s="67"/>
      <c r="AC1711" s="67"/>
      <c r="AD1711" s="67"/>
      <c r="AE1711" s="67"/>
      <c r="AF1711" s="67"/>
      <c r="AH1711" s="149"/>
      <c r="AO1711" s="67"/>
      <c r="AP1711" s="67"/>
      <c r="AQ1711" s="67"/>
      <c r="AR1711" s="67"/>
      <c r="AS1711" s="67"/>
      <c r="AT1711" s="67"/>
      <c r="AU1711" s="67"/>
      <c r="AV1711" s="67"/>
      <c r="AW1711" s="67"/>
    </row>
    <row r="1712" spans="28:65">
      <c r="AB1712" s="67"/>
      <c r="AC1712" s="67"/>
      <c r="AD1712" s="67"/>
      <c r="AE1712" s="67"/>
      <c r="AF1712" s="67"/>
      <c r="AH1712" s="149"/>
      <c r="AO1712" s="67"/>
      <c r="AP1712" s="67"/>
      <c r="AQ1712" s="67"/>
      <c r="AR1712" s="67"/>
      <c r="AS1712" s="67"/>
      <c r="AT1712" s="67"/>
      <c r="AU1712" s="67"/>
      <c r="AV1712" s="67"/>
      <c r="AW1712" s="67"/>
      <c r="AY1712" s="67"/>
    </row>
    <row r="1713" spans="28:65">
      <c r="AB1713" s="67"/>
      <c r="AC1713" s="67"/>
      <c r="AD1713" s="67"/>
      <c r="AE1713" s="67"/>
      <c r="AF1713" s="67"/>
      <c r="AH1713" s="149"/>
      <c r="AO1713" s="67"/>
      <c r="AP1713" s="67"/>
      <c r="AQ1713" s="67"/>
      <c r="AR1713" s="67"/>
      <c r="AS1713" s="67"/>
      <c r="AT1713" s="67"/>
      <c r="AU1713" s="67"/>
      <c r="AV1713" s="67"/>
      <c r="AW1713" s="67"/>
    </row>
    <row r="1714" spans="28:65">
      <c r="AB1714" s="67"/>
      <c r="AC1714" s="67"/>
      <c r="AD1714" s="67"/>
      <c r="AE1714" s="67"/>
      <c r="AF1714" s="67"/>
      <c r="AH1714" s="149"/>
      <c r="AO1714" s="67"/>
      <c r="AP1714" s="67"/>
      <c r="AQ1714" s="67"/>
      <c r="AR1714" s="67"/>
      <c r="AS1714" s="67"/>
      <c r="AT1714" s="67"/>
      <c r="AU1714" s="67"/>
      <c r="AV1714" s="67"/>
    </row>
    <row r="1715" spans="28:65">
      <c r="AB1715" s="67"/>
      <c r="AC1715" s="67"/>
      <c r="AD1715" s="67"/>
      <c r="AE1715" s="67"/>
      <c r="AF1715" s="67"/>
      <c r="AH1715" s="149"/>
      <c r="AO1715" s="67"/>
      <c r="AP1715" s="67"/>
      <c r="AQ1715" s="67"/>
      <c r="AR1715" s="67"/>
      <c r="AS1715" s="67"/>
      <c r="AT1715" s="67"/>
      <c r="AU1715" s="67"/>
      <c r="AV1715" s="67"/>
      <c r="AW1715" s="67"/>
      <c r="AY1715" s="67"/>
    </row>
    <row r="1716" spans="28:65">
      <c r="AB1716" s="67"/>
      <c r="AC1716" s="67"/>
      <c r="AD1716" s="67"/>
      <c r="AE1716" s="67"/>
      <c r="AF1716" s="67"/>
      <c r="AH1716" s="149"/>
      <c r="AO1716" s="67"/>
      <c r="AP1716" s="67"/>
      <c r="AQ1716" s="67"/>
      <c r="AR1716" s="67"/>
      <c r="AS1716" s="67"/>
      <c r="AT1716" s="67"/>
      <c r="AU1716" s="67"/>
      <c r="AV1716" s="67"/>
      <c r="AW1716" s="67"/>
      <c r="AY1716" s="67"/>
      <c r="AZ1716" s="67"/>
      <c r="BA1716" s="67"/>
      <c r="BB1716" s="67"/>
      <c r="BC1716" s="67"/>
      <c r="BD1716" s="67"/>
      <c r="BE1716" s="67"/>
      <c r="BF1716" s="67"/>
      <c r="BG1716" s="67"/>
      <c r="BH1716" s="67"/>
      <c r="BI1716" s="67"/>
      <c r="BJ1716" s="67"/>
      <c r="BK1716" s="67"/>
      <c r="BL1716" s="67"/>
      <c r="BM1716" s="67"/>
    </row>
    <row r="1717" spans="28:65">
      <c r="AB1717" s="67"/>
      <c r="AC1717" s="67"/>
      <c r="AD1717" s="67"/>
      <c r="AE1717" s="67"/>
      <c r="AF1717" s="67"/>
      <c r="AH1717" s="149"/>
      <c r="AO1717" s="67"/>
      <c r="AP1717" s="67"/>
      <c r="AQ1717" s="67"/>
      <c r="AR1717" s="67"/>
      <c r="AS1717" s="67"/>
      <c r="AT1717" s="67"/>
      <c r="AU1717" s="67"/>
      <c r="AV1717" s="67"/>
      <c r="AW1717" s="67"/>
      <c r="AX1717" s="67"/>
      <c r="AY1717" s="67"/>
      <c r="AZ1717" s="67"/>
      <c r="BA1717" s="67"/>
      <c r="BB1717" s="67"/>
      <c r="BC1717" s="67"/>
      <c r="BD1717" s="67"/>
      <c r="BE1717" s="67"/>
      <c r="BF1717" s="67"/>
      <c r="BG1717" s="67"/>
      <c r="BH1717" s="67"/>
      <c r="BI1717" s="67"/>
      <c r="BJ1717" s="67"/>
      <c r="BK1717" s="67"/>
      <c r="BL1717" s="67"/>
      <c r="BM1717" s="67"/>
    </row>
    <row r="1718" spans="28:65">
      <c r="AB1718" s="67"/>
      <c r="AC1718" s="67"/>
      <c r="AD1718" s="67"/>
      <c r="AE1718" s="67"/>
      <c r="AF1718" s="67"/>
      <c r="AH1718" s="149"/>
      <c r="AO1718" s="67"/>
      <c r="AP1718" s="67"/>
      <c r="AQ1718" s="67"/>
      <c r="AR1718" s="67"/>
      <c r="AS1718" s="67"/>
      <c r="AT1718" s="67"/>
      <c r="AU1718" s="67"/>
      <c r="AV1718" s="67"/>
      <c r="AW1718" s="67"/>
    </row>
    <row r="1719" spans="28:65">
      <c r="AB1719" s="67"/>
      <c r="AC1719" s="67"/>
      <c r="AD1719" s="67"/>
      <c r="AE1719" s="67"/>
      <c r="AF1719" s="67"/>
      <c r="AH1719" s="149"/>
      <c r="AO1719" s="67"/>
      <c r="AP1719" s="67"/>
      <c r="AQ1719" s="67"/>
      <c r="AR1719" s="67"/>
      <c r="AS1719" s="67"/>
      <c r="AT1719" s="67"/>
      <c r="AU1719" s="67"/>
      <c r="AV1719" s="67"/>
    </row>
    <row r="1720" spans="28:65">
      <c r="AB1720" s="67"/>
      <c r="AC1720" s="67"/>
      <c r="AD1720" s="67"/>
      <c r="AE1720" s="67"/>
      <c r="AF1720" s="67"/>
      <c r="AH1720" s="149"/>
      <c r="AO1720" s="67"/>
      <c r="AP1720" s="67"/>
      <c r="AQ1720" s="67"/>
      <c r="AR1720" s="67"/>
      <c r="AS1720" s="67"/>
      <c r="AT1720" s="67"/>
      <c r="AU1720" s="67"/>
      <c r="AV1720" s="67"/>
      <c r="AW1720" s="67"/>
    </row>
    <row r="1721" spans="28:65">
      <c r="AB1721" s="67"/>
      <c r="AC1721" s="67"/>
      <c r="AD1721" s="67"/>
      <c r="AE1721" s="67"/>
      <c r="AF1721" s="67"/>
      <c r="AH1721" s="149"/>
      <c r="AO1721" s="67"/>
      <c r="AP1721" s="67"/>
      <c r="AQ1721" s="67"/>
      <c r="AR1721" s="67"/>
      <c r="AS1721" s="67"/>
      <c r="AT1721" s="67"/>
      <c r="AU1721" s="67"/>
      <c r="AV1721" s="67"/>
      <c r="AW1721" s="67"/>
    </row>
    <row r="1722" spans="28:65">
      <c r="AB1722" s="67"/>
      <c r="AC1722" s="67"/>
      <c r="AD1722" s="67"/>
      <c r="AE1722" s="67"/>
      <c r="AF1722" s="67"/>
      <c r="AH1722" s="149"/>
      <c r="AO1722" s="67"/>
      <c r="AP1722" s="67"/>
      <c r="AQ1722" s="67"/>
      <c r="AR1722" s="67"/>
      <c r="AS1722" s="67"/>
      <c r="AT1722" s="67"/>
      <c r="AU1722" s="67"/>
      <c r="AV1722" s="67"/>
      <c r="AW1722" s="67"/>
    </row>
    <row r="1723" spans="28:65">
      <c r="AB1723" s="67"/>
      <c r="AC1723" s="67"/>
      <c r="AD1723" s="67"/>
      <c r="AE1723" s="67"/>
      <c r="AF1723" s="67"/>
      <c r="AH1723" s="149"/>
      <c r="AO1723" s="67"/>
      <c r="AP1723" s="67"/>
      <c r="AQ1723" s="67"/>
      <c r="AR1723" s="67"/>
      <c r="AS1723" s="67"/>
      <c r="AT1723" s="67"/>
      <c r="AU1723" s="67"/>
      <c r="AV1723" s="67"/>
      <c r="AW1723" s="67"/>
    </row>
    <row r="1724" spans="28:65">
      <c r="AB1724" s="67"/>
      <c r="AC1724" s="67"/>
      <c r="AD1724" s="67"/>
      <c r="AE1724" s="67"/>
      <c r="AF1724" s="67"/>
      <c r="AH1724" s="149"/>
      <c r="AO1724" s="67"/>
      <c r="AP1724" s="67"/>
      <c r="AQ1724" s="67"/>
      <c r="AR1724" s="67"/>
      <c r="AS1724" s="67"/>
      <c r="AT1724" s="67"/>
      <c r="AU1724" s="67"/>
      <c r="AV1724" s="67"/>
      <c r="AW1724" s="67"/>
    </row>
    <row r="1725" spans="28:65">
      <c r="AB1725" s="67"/>
      <c r="AC1725" s="67"/>
      <c r="AD1725" s="67"/>
      <c r="AE1725" s="67"/>
      <c r="AF1725" s="67"/>
      <c r="AH1725" s="149"/>
      <c r="AO1725" s="67"/>
      <c r="AP1725" s="67"/>
      <c r="AQ1725" s="67"/>
      <c r="AR1725" s="67"/>
      <c r="AS1725" s="67"/>
      <c r="AT1725" s="67"/>
      <c r="AU1725" s="67"/>
      <c r="AV1725" s="67"/>
      <c r="AW1725" s="67"/>
      <c r="AY1725" s="67"/>
      <c r="AZ1725" s="67"/>
      <c r="BA1725" s="67"/>
      <c r="BB1725" s="67"/>
      <c r="BC1725" s="67"/>
      <c r="BD1725" s="67"/>
      <c r="BE1725" s="67"/>
      <c r="BF1725" s="67"/>
      <c r="BG1725" s="67"/>
      <c r="BH1725" s="67"/>
      <c r="BI1725" s="67"/>
      <c r="BJ1725" s="67"/>
      <c r="BK1725" s="67"/>
      <c r="BL1725" s="67"/>
      <c r="BM1725" s="67"/>
    </row>
    <row r="1726" spans="28:65">
      <c r="AB1726" s="67"/>
      <c r="AC1726" s="67"/>
      <c r="AD1726" s="67"/>
      <c r="AE1726" s="67"/>
      <c r="AF1726" s="67"/>
      <c r="AH1726" s="149"/>
      <c r="AO1726" s="67"/>
      <c r="AP1726" s="67"/>
      <c r="AQ1726" s="67"/>
      <c r="AR1726" s="67"/>
      <c r="AS1726" s="67"/>
      <c r="AT1726" s="67"/>
      <c r="AU1726" s="67"/>
      <c r="AV1726" s="67"/>
    </row>
    <row r="1727" spans="28:65">
      <c r="AB1727" s="67"/>
      <c r="AC1727" s="67"/>
      <c r="AD1727" s="67"/>
      <c r="AE1727" s="67"/>
      <c r="AF1727" s="67"/>
      <c r="AH1727" s="149"/>
      <c r="AO1727" s="67"/>
      <c r="AP1727" s="67"/>
      <c r="AQ1727" s="67"/>
      <c r="AR1727" s="67"/>
      <c r="AS1727" s="67"/>
      <c r="AT1727" s="67"/>
      <c r="AU1727" s="67"/>
      <c r="AV1727" s="67"/>
      <c r="AW1727" s="67"/>
    </row>
    <row r="1728" spans="28:65">
      <c r="AB1728" s="67"/>
      <c r="AC1728" s="67"/>
      <c r="AD1728" s="67"/>
      <c r="AE1728" s="67"/>
      <c r="AF1728" s="67"/>
      <c r="AH1728" s="149"/>
      <c r="AO1728" s="67"/>
      <c r="AP1728" s="67"/>
      <c r="AQ1728" s="67"/>
      <c r="AR1728" s="67"/>
      <c r="AS1728" s="67"/>
      <c r="AT1728" s="67"/>
      <c r="AU1728" s="67"/>
      <c r="AV1728" s="67"/>
      <c r="AW1728" s="67"/>
    </row>
    <row r="1729" spans="28:65">
      <c r="AB1729" s="67"/>
      <c r="AC1729" s="67"/>
      <c r="AD1729" s="67"/>
      <c r="AE1729" s="67"/>
      <c r="AF1729" s="67"/>
      <c r="AH1729" s="149"/>
      <c r="AO1729" s="67"/>
      <c r="AP1729" s="67"/>
      <c r="AQ1729" s="67"/>
      <c r="AR1729" s="67"/>
      <c r="AS1729" s="67"/>
      <c r="AT1729" s="67"/>
      <c r="AU1729" s="67"/>
      <c r="AV1729" s="67"/>
    </row>
    <row r="1730" spans="28:65">
      <c r="AB1730" s="67"/>
      <c r="AC1730" s="67"/>
      <c r="AD1730" s="67"/>
      <c r="AE1730" s="67"/>
      <c r="AF1730" s="67"/>
      <c r="AH1730" s="149"/>
      <c r="AO1730" s="67"/>
      <c r="AP1730" s="67"/>
      <c r="AQ1730" s="67"/>
      <c r="AR1730" s="67"/>
      <c r="AS1730" s="67"/>
      <c r="AT1730" s="67"/>
      <c r="AU1730" s="67"/>
      <c r="AV1730" s="67"/>
      <c r="AW1730" s="67"/>
      <c r="AY1730" s="67"/>
      <c r="AZ1730" s="67"/>
      <c r="BA1730" s="67"/>
      <c r="BB1730" s="67"/>
      <c r="BC1730" s="67"/>
      <c r="BD1730" s="67"/>
      <c r="BE1730" s="67"/>
      <c r="BF1730" s="67"/>
      <c r="BG1730" s="67"/>
      <c r="BH1730" s="67"/>
      <c r="BI1730" s="67"/>
      <c r="BJ1730" s="67"/>
      <c r="BK1730" s="67"/>
      <c r="BL1730" s="67"/>
      <c r="BM1730" s="67"/>
    </row>
    <row r="1731" spans="28:65">
      <c r="AB1731" s="67"/>
      <c r="AC1731" s="67"/>
      <c r="AD1731" s="67"/>
      <c r="AE1731" s="67"/>
      <c r="AF1731" s="67"/>
      <c r="AH1731" s="149"/>
      <c r="AO1731" s="67"/>
      <c r="AP1731" s="67"/>
      <c r="AQ1731" s="67"/>
      <c r="AR1731" s="67"/>
      <c r="AS1731" s="67"/>
      <c r="AT1731" s="67"/>
      <c r="AU1731" s="67"/>
      <c r="AV1731" s="67"/>
      <c r="AW1731" s="67"/>
    </row>
    <row r="1732" spans="28:65">
      <c r="AB1732" s="67"/>
      <c r="AC1732" s="67"/>
      <c r="AD1732" s="67"/>
      <c r="AE1732" s="67"/>
      <c r="AF1732" s="67"/>
      <c r="AH1732" s="149"/>
      <c r="AO1732" s="67"/>
      <c r="AP1732" s="67"/>
      <c r="AQ1732" s="67"/>
      <c r="AR1732" s="67"/>
      <c r="AS1732" s="67"/>
      <c r="AT1732" s="67"/>
      <c r="AU1732" s="67"/>
      <c r="AV1732" s="67"/>
    </row>
    <row r="1733" spans="28:65">
      <c r="AB1733" s="67"/>
      <c r="AC1733" s="67"/>
      <c r="AD1733" s="67"/>
      <c r="AE1733" s="67"/>
      <c r="AF1733" s="67"/>
      <c r="AH1733" s="149"/>
      <c r="AO1733" s="67"/>
      <c r="AP1733" s="67"/>
      <c r="AQ1733" s="67"/>
      <c r="AR1733" s="67"/>
      <c r="AS1733" s="67"/>
      <c r="AT1733" s="67"/>
      <c r="AU1733" s="67"/>
      <c r="AV1733" s="67"/>
    </row>
    <row r="1734" spans="28:65">
      <c r="AB1734" s="67"/>
      <c r="AC1734" s="67"/>
      <c r="AD1734" s="67"/>
      <c r="AE1734" s="67"/>
      <c r="AF1734" s="67"/>
      <c r="AH1734" s="149"/>
      <c r="AO1734" s="67"/>
      <c r="AP1734" s="67"/>
      <c r="AQ1734" s="67"/>
      <c r="AR1734" s="67"/>
      <c r="AS1734" s="67"/>
      <c r="AT1734" s="67"/>
      <c r="AU1734" s="67"/>
      <c r="AV1734" s="67"/>
    </row>
    <row r="1735" spans="28:65">
      <c r="AB1735" s="67"/>
      <c r="AC1735" s="67"/>
      <c r="AD1735" s="67"/>
      <c r="AE1735" s="67"/>
      <c r="AF1735" s="67"/>
      <c r="AH1735" s="149"/>
      <c r="AO1735" s="67"/>
      <c r="AP1735" s="67"/>
      <c r="AQ1735" s="67"/>
      <c r="AR1735" s="67"/>
      <c r="AS1735" s="67"/>
      <c r="AT1735" s="67"/>
      <c r="AU1735" s="67"/>
      <c r="AV1735" s="67"/>
      <c r="AW1735" s="67"/>
      <c r="AY1735" s="67"/>
      <c r="AZ1735" s="67"/>
      <c r="BA1735" s="67"/>
      <c r="BB1735" s="67"/>
      <c r="BC1735" s="67"/>
      <c r="BD1735" s="67"/>
      <c r="BE1735" s="67"/>
      <c r="BF1735" s="67"/>
      <c r="BG1735" s="67"/>
      <c r="BH1735" s="67"/>
      <c r="BI1735" s="67"/>
      <c r="BJ1735" s="67"/>
      <c r="BK1735" s="67"/>
      <c r="BL1735" s="67"/>
      <c r="BM1735" s="67"/>
    </row>
    <row r="1736" spans="28:65">
      <c r="AB1736" s="67"/>
      <c r="AC1736" s="67"/>
      <c r="AD1736" s="67"/>
      <c r="AE1736" s="67"/>
      <c r="AF1736" s="67"/>
      <c r="AH1736" s="149"/>
      <c r="AO1736" s="67"/>
      <c r="AP1736" s="67"/>
      <c r="AQ1736" s="67"/>
      <c r="AR1736" s="67"/>
      <c r="AS1736" s="67"/>
      <c r="AT1736" s="67"/>
      <c r="AU1736" s="67"/>
      <c r="AV1736" s="67"/>
    </row>
    <row r="1737" spans="28:65">
      <c r="AB1737" s="67"/>
      <c r="AC1737" s="67"/>
      <c r="AD1737" s="67"/>
      <c r="AE1737" s="67"/>
      <c r="AF1737" s="67"/>
      <c r="AH1737" s="149"/>
      <c r="AO1737" s="67"/>
      <c r="AP1737" s="67"/>
      <c r="AQ1737" s="67"/>
      <c r="AR1737" s="67"/>
      <c r="AS1737" s="67"/>
      <c r="AT1737" s="67"/>
      <c r="AU1737" s="67"/>
      <c r="AV1737" s="67"/>
      <c r="AW1737" s="67"/>
      <c r="AY1737" s="67"/>
    </row>
    <row r="1738" spans="28:65">
      <c r="AB1738" s="67"/>
      <c r="AC1738" s="67"/>
      <c r="AD1738" s="67"/>
      <c r="AE1738" s="67"/>
      <c r="AF1738" s="67"/>
      <c r="AH1738" s="149"/>
      <c r="AO1738" s="67"/>
      <c r="AP1738" s="67"/>
      <c r="AQ1738" s="67"/>
      <c r="AR1738" s="67"/>
      <c r="AS1738" s="67"/>
      <c r="AT1738" s="67"/>
      <c r="AU1738" s="67"/>
      <c r="AV1738" s="67"/>
    </row>
    <row r="1739" spans="28:65">
      <c r="AB1739" s="67"/>
      <c r="AC1739" s="67"/>
      <c r="AD1739" s="67"/>
      <c r="AE1739" s="67"/>
      <c r="AF1739" s="67"/>
      <c r="AH1739" s="149"/>
      <c r="AO1739" s="67"/>
      <c r="AP1739" s="67"/>
      <c r="AQ1739" s="67"/>
      <c r="AR1739" s="67"/>
      <c r="AS1739" s="67"/>
      <c r="AT1739" s="67"/>
      <c r="AU1739" s="67"/>
      <c r="AV1739" s="67"/>
    </row>
    <row r="1740" spans="28:65">
      <c r="AB1740" s="67"/>
      <c r="AC1740" s="67"/>
      <c r="AD1740" s="67"/>
      <c r="AE1740" s="67"/>
      <c r="AF1740" s="67"/>
      <c r="AH1740" s="149"/>
      <c r="AO1740" s="67"/>
      <c r="AP1740" s="67"/>
      <c r="AQ1740" s="67"/>
      <c r="AR1740" s="67"/>
      <c r="AS1740" s="67"/>
      <c r="AT1740" s="67"/>
      <c r="AU1740" s="67"/>
      <c r="AV1740" s="67"/>
      <c r="AW1740" s="67"/>
      <c r="AX1740" s="67"/>
      <c r="AY1740" s="67"/>
      <c r="AZ1740" s="67"/>
      <c r="BA1740" s="67"/>
      <c r="BB1740" s="67"/>
      <c r="BC1740" s="67"/>
      <c r="BD1740" s="67"/>
      <c r="BE1740" s="67"/>
      <c r="BF1740" s="67"/>
      <c r="BG1740" s="67"/>
      <c r="BH1740" s="67"/>
      <c r="BI1740" s="67"/>
      <c r="BJ1740" s="67"/>
      <c r="BK1740" s="67"/>
      <c r="BL1740" s="67"/>
      <c r="BM1740" s="67"/>
    </row>
    <row r="1741" spans="28:65">
      <c r="AB1741" s="67"/>
      <c r="AC1741" s="67"/>
      <c r="AD1741" s="67"/>
      <c r="AE1741" s="67"/>
      <c r="AF1741" s="67"/>
      <c r="AH1741" s="149"/>
      <c r="AO1741" s="67"/>
      <c r="AP1741" s="67"/>
      <c r="AQ1741" s="67"/>
      <c r="AR1741" s="67"/>
      <c r="AS1741" s="67"/>
      <c r="AT1741" s="67"/>
      <c r="AU1741" s="67"/>
      <c r="AV1741" s="67"/>
      <c r="AW1741" s="67"/>
      <c r="AX1741" s="67"/>
      <c r="AY1741" s="67"/>
      <c r="AZ1741" s="67"/>
      <c r="BA1741" s="67"/>
      <c r="BB1741" s="67"/>
      <c r="BC1741" s="67"/>
      <c r="BD1741" s="67"/>
      <c r="BE1741" s="67"/>
      <c r="BF1741" s="67"/>
      <c r="BG1741" s="67"/>
      <c r="BH1741" s="67"/>
      <c r="BI1741" s="67"/>
      <c r="BJ1741" s="67"/>
      <c r="BK1741" s="67"/>
      <c r="BL1741" s="67"/>
      <c r="BM1741" s="67"/>
    </row>
    <row r="1742" spans="28:65">
      <c r="AB1742" s="67"/>
      <c r="AC1742" s="67"/>
      <c r="AD1742" s="67"/>
      <c r="AE1742" s="67"/>
      <c r="AF1742" s="67"/>
      <c r="AH1742" s="149"/>
      <c r="AO1742" s="67"/>
      <c r="AP1742" s="67"/>
      <c r="AQ1742" s="67"/>
      <c r="AR1742" s="67"/>
      <c r="AS1742" s="67"/>
      <c r="AT1742" s="67"/>
      <c r="AU1742" s="67"/>
      <c r="AV1742" s="67"/>
    </row>
    <row r="1743" spans="28:65">
      <c r="AB1743" s="67"/>
      <c r="AC1743" s="67"/>
      <c r="AD1743" s="67"/>
      <c r="AE1743" s="67"/>
      <c r="AF1743" s="67"/>
      <c r="AH1743" s="149"/>
      <c r="AO1743" s="67"/>
      <c r="AP1743" s="67"/>
      <c r="AQ1743" s="67"/>
      <c r="AR1743" s="67"/>
      <c r="AS1743" s="67"/>
      <c r="AT1743" s="67"/>
      <c r="AU1743" s="67"/>
      <c r="AV1743" s="67"/>
    </row>
    <row r="1744" spans="28:65">
      <c r="AB1744" s="67"/>
      <c r="AC1744" s="67"/>
      <c r="AD1744" s="67"/>
      <c r="AE1744" s="67"/>
      <c r="AF1744" s="67"/>
      <c r="AH1744" s="149"/>
      <c r="AO1744" s="67"/>
      <c r="AP1744" s="67"/>
      <c r="AQ1744" s="67"/>
      <c r="AR1744" s="67"/>
      <c r="AS1744" s="67"/>
      <c r="AT1744" s="67"/>
      <c r="AU1744" s="67"/>
      <c r="AV1744" s="67"/>
      <c r="AW1744" s="67"/>
    </row>
    <row r="1745" spans="28:65">
      <c r="AB1745" s="67"/>
      <c r="AC1745" s="67"/>
      <c r="AD1745" s="67"/>
      <c r="AE1745" s="67"/>
      <c r="AF1745" s="67"/>
      <c r="AH1745" s="149"/>
      <c r="AO1745" s="67"/>
      <c r="AP1745" s="67"/>
      <c r="AQ1745" s="67"/>
      <c r="AR1745" s="67"/>
      <c r="AS1745" s="67"/>
      <c r="AT1745" s="67"/>
      <c r="AU1745" s="67"/>
      <c r="AV1745" s="67"/>
    </row>
    <row r="1746" spans="28:65">
      <c r="AB1746" s="67"/>
      <c r="AC1746" s="67"/>
      <c r="AD1746" s="67"/>
      <c r="AE1746" s="67"/>
      <c r="AF1746" s="67"/>
      <c r="AH1746" s="149"/>
      <c r="AO1746" s="67"/>
      <c r="AP1746" s="67"/>
      <c r="AQ1746" s="67"/>
      <c r="AR1746" s="67"/>
      <c r="AS1746" s="67"/>
      <c r="AT1746" s="67"/>
      <c r="AU1746" s="67"/>
      <c r="AV1746" s="67"/>
    </row>
    <row r="1747" spans="28:65">
      <c r="AB1747" s="67"/>
      <c r="AC1747" s="67"/>
      <c r="AD1747" s="67"/>
      <c r="AE1747" s="67"/>
      <c r="AF1747" s="67"/>
      <c r="AH1747" s="149"/>
      <c r="AO1747" s="67"/>
      <c r="AP1747" s="67"/>
      <c r="AQ1747" s="67"/>
      <c r="AR1747" s="67"/>
      <c r="AS1747" s="67"/>
      <c r="AT1747" s="67"/>
      <c r="AU1747" s="67"/>
      <c r="AV1747" s="67"/>
    </row>
    <row r="1748" spans="28:65">
      <c r="AB1748" s="67"/>
      <c r="AC1748" s="67"/>
      <c r="AD1748" s="67"/>
      <c r="AE1748" s="67"/>
      <c r="AF1748" s="67"/>
      <c r="AH1748" s="149"/>
      <c r="AO1748" s="67"/>
      <c r="AP1748" s="67"/>
      <c r="AQ1748" s="67"/>
      <c r="AR1748" s="67"/>
      <c r="AS1748" s="67"/>
      <c r="AT1748" s="67"/>
      <c r="AU1748" s="67"/>
      <c r="AV1748" s="67"/>
    </row>
    <row r="1749" spans="28:65">
      <c r="AB1749" s="67"/>
      <c r="AC1749" s="67"/>
      <c r="AD1749" s="67"/>
      <c r="AE1749" s="67"/>
      <c r="AF1749" s="67"/>
      <c r="AH1749" s="149"/>
      <c r="AO1749" s="67"/>
      <c r="AP1749" s="67"/>
      <c r="AQ1749" s="67"/>
      <c r="AR1749" s="67"/>
      <c r="AS1749" s="67"/>
      <c r="AT1749" s="67"/>
      <c r="AU1749" s="67"/>
      <c r="AV1749" s="67"/>
    </row>
    <row r="1750" spans="28:65">
      <c r="AB1750" s="67"/>
      <c r="AC1750" s="67"/>
      <c r="AD1750" s="67"/>
      <c r="AE1750" s="67"/>
      <c r="AF1750" s="67"/>
      <c r="AH1750" s="149"/>
      <c r="AO1750" s="67"/>
      <c r="AP1750" s="67"/>
      <c r="AQ1750" s="67"/>
      <c r="AR1750" s="67"/>
      <c r="AS1750" s="67"/>
      <c r="AT1750" s="67"/>
      <c r="AU1750" s="67"/>
      <c r="AV1750" s="67"/>
      <c r="AW1750" s="67"/>
    </row>
    <row r="1751" spans="28:65">
      <c r="AB1751" s="67"/>
      <c r="AC1751" s="67"/>
      <c r="AD1751" s="67"/>
      <c r="AE1751" s="67"/>
      <c r="AF1751" s="67"/>
      <c r="AH1751" s="149"/>
      <c r="AO1751" s="67"/>
      <c r="AP1751" s="67"/>
      <c r="AQ1751" s="67"/>
      <c r="AR1751" s="67"/>
      <c r="AS1751" s="67"/>
      <c r="AT1751" s="67"/>
      <c r="AU1751" s="67"/>
      <c r="AV1751" s="67"/>
    </row>
    <row r="1752" spans="28:65">
      <c r="AB1752" s="67"/>
      <c r="AC1752" s="67"/>
      <c r="AD1752" s="67"/>
      <c r="AE1752" s="67"/>
      <c r="AF1752" s="67"/>
      <c r="AH1752" s="149"/>
      <c r="AO1752" s="67"/>
      <c r="AP1752" s="67"/>
      <c r="AQ1752" s="67"/>
      <c r="AR1752" s="67"/>
      <c r="AS1752" s="67"/>
      <c r="AT1752" s="67"/>
      <c r="AU1752" s="67"/>
      <c r="AV1752" s="67"/>
    </row>
    <row r="1753" spans="28:65">
      <c r="AB1753" s="67"/>
      <c r="AC1753" s="67"/>
      <c r="AD1753" s="67"/>
      <c r="AE1753" s="67"/>
      <c r="AF1753" s="67"/>
      <c r="AH1753" s="149"/>
      <c r="AO1753" s="67"/>
      <c r="AP1753" s="67"/>
      <c r="AQ1753" s="67"/>
      <c r="AR1753" s="67"/>
      <c r="AS1753" s="67"/>
      <c r="AT1753" s="67"/>
      <c r="AU1753" s="67"/>
      <c r="AV1753" s="67"/>
      <c r="AW1753" s="67"/>
      <c r="AX1753" s="67"/>
      <c r="AY1753" s="67"/>
      <c r="AZ1753" s="67"/>
      <c r="BA1753" s="67"/>
      <c r="BB1753" s="67"/>
      <c r="BC1753" s="67"/>
      <c r="BD1753" s="67"/>
      <c r="BE1753" s="67"/>
      <c r="BF1753" s="67"/>
      <c r="BG1753" s="67"/>
      <c r="BH1753" s="67"/>
      <c r="BI1753" s="67"/>
      <c r="BJ1753" s="67"/>
      <c r="BK1753" s="67"/>
      <c r="BL1753" s="67"/>
      <c r="BM1753" s="67"/>
    </row>
    <row r="1754" spans="28:65">
      <c r="AB1754" s="67"/>
      <c r="AC1754" s="67"/>
      <c r="AD1754" s="67"/>
      <c r="AE1754" s="67"/>
      <c r="AF1754" s="67"/>
      <c r="AH1754" s="149"/>
      <c r="AO1754" s="67"/>
      <c r="AP1754" s="67"/>
      <c r="AQ1754" s="67"/>
      <c r="AR1754" s="67"/>
      <c r="AS1754" s="67"/>
      <c r="AT1754" s="67"/>
      <c r="AU1754" s="67"/>
      <c r="AV1754" s="67"/>
    </row>
    <row r="1755" spans="28:65">
      <c r="AB1755" s="67"/>
      <c r="AC1755" s="67"/>
      <c r="AD1755" s="67"/>
      <c r="AE1755" s="67"/>
      <c r="AF1755" s="67"/>
      <c r="AH1755" s="149"/>
      <c r="AO1755" s="67"/>
      <c r="AP1755" s="67"/>
      <c r="AQ1755" s="67"/>
      <c r="AR1755" s="67"/>
      <c r="AS1755" s="67"/>
      <c r="AT1755" s="67"/>
      <c r="AU1755" s="67"/>
      <c r="AV1755" s="67"/>
    </row>
    <row r="1756" spans="28:65">
      <c r="AB1756" s="67"/>
      <c r="AC1756" s="67"/>
      <c r="AD1756" s="67"/>
      <c r="AE1756" s="67"/>
      <c r="AF1756" s="67"/>
      <c r="AH1756" s="149"/>
      <c r="AO1756" s="67"/>
      <c r="AP1756" s="67"/>
      <c r="AQ1756" s="67"/>
      <c r="AR1756" s="67"/>
      <c r="AS1756" s="67"/>
      <c r="AT1756" s="67"/>
      <c r="AU1756" s="67"/>
      <c r="AV1756" s="67"/>
    </row>
    <row r="1757" spans="28:65">
      <c r="AB1757" s="67"/>
      <c r="AC1757" s="67"/>
      <c r="AD1757" s="67"/>
      <c r="AE1757" s="67"/>
      <c r="AF1757" s="67"/>
      <c r="AH1757" s="149"/>
      <c r="AO1757" s="67"/>
      <c r="AP1757" s="67"/>
      <c r="AQ1757" s="67"/>
      <c r="AR1757" s="67"/>
      <c r="AS1757" s="67"/>
      <c r="AT1757" s="67"/>
      <c r="AU1757" s="67"/>
      <c r="AV1757" s="67"/>
    </row>
    <row r="1758" spans="28:65">
      <c r="AB1758" s="67"/>
      <c r="AC1758" s="67"/>
      <c r="AD1758" s="67"/>
      <c r="AE1758" s="67"/>
      <c r="AF1758" s="67"/>
      <c r="AH1758" s="149"/>
      <c r="AO1758" s="67"/>
      <c r="AP1758" s="67"/>
      <c r="AQ1758" s="67"/>
      <c r="AR1758" s="67"/>
      <c r="AS1758" s="67"/>
      <c r="AT1758" s="67"/>
      <c r="AU1758" s="67"/>
      <c r="AV1758" s="67"/>
    </row>
    <row r="1759" spans="28:65">
      <c r="AB1759" s="67"/>
      <c r="AC1759" s="67"/>
      <c r="AD1759" s="67"/>
      <c r="AE1759" s="67"/>
      <c r="AF1759" s="67"/>
      <c r="AH1759" s="149"/>
      <c r="AO1759" s="67"/>
      <c r="AP1759" s="67"/>
      <c r="AQ1759" s="67"/>
      <c r="AR1759" s="67"/>
      <c r="AS1759" s="67"/>
      <c r="AT1759" s="67"/>
      <c r="AU1759" s="67"/>
      <c r="AV1759" s="67"/>
      <c r="AW1759" s="67"/>
      <c r="AX1759" s="67"/>
      <c r="AY1759" s="67"/>
      <c r="AZ1759" s="67"/>
      <c r="BA1759" s="67"/>
      <c r="BB1759" s="67"/>
      <c r="BC1759" s="67"/>
      <c r="BD1759" s="67"/>
      <c r="BE1759" s="67"/>
      <c r="BF1759" s="67"/>
      <c r="BG1759" s="67"/>
      <c r="BH1759" s="67"/>
      <c r="BI1759" s="67"/>
      <c r="BJ1759" s="67"/>
      <c r="BK1759" s="67"/>
      <c r="BL1759" s="67"/>
      <c r="BM1759" s="67"/>
    </row>
    <row r="1760" spans="28:65">
      <c r="AB1760" s="67"/>
      <c r="AC1760" s="67"/>
      <c r="AD1760" s="67"/>
      <c r="AE1760" s="67"/>
      <c r="AF1760" s="67"/>
      <c r="AH1760" s="149"/>
      <c r="AO1760" s="67"/>
      <c r="AP1760" s="67"/>
      <c r="AQ1760" s="67"/>
      <c r="AR1760" s="67"/>
      <c r="AS1760" s="67"/>
      <c r="AT1760" s="67"/>
      <c r="AU1760" s="67"/>
      <c r="AV1760" s="67"/>
      <c r="AW1760" s="67"/>
      <c r="AX1760" s="67"/>
      <c r="AY1760" s="67"/>
      <c r="AZ1760" s="67"/>
      <c r="BA1760" s="67"/>
      <c r="BB1760" s="67"/>
      <c r="BC1760" s="67"/>
      <c r="BD1760" s="67"/>
      <c r="BE1760" s="67"/>
      <c r="BF1760" s="67"/>
      <c r="BG1760" s="67"/>
      <c r="BH1760" s="67"/>
      <c r="BI1760" s="67"/>
      <c r="BJ1760" s="67"/>
      <c r="BK1760" s="67"/>
      <c r="BL1760" s="67"/>
      <c r="BM1760" s="67"/>
    </row>
    <row r="1761" spans="28:65">
      <c r="AB1761" s="67"/>
      <c r="AC1761" s="67"/>
      <c r="AD1761" s="67"/>
      <c r="AE1761" s="67"/>
      <c r="AF1761" s="67"/>
      <c r="AH1761" s="149"/>
      <c r="AO1761" s="67"/>
      <c r="AP1761" s="67"/>
      <c r="AQ1761" s="67"/>
      <c r="AR1761" s="67"/>
      <c r="AS1761" s="67"/>
      <c r="AT1761" s="67"/>
      <c r="AU1761" s="67"/>
      <c r="AV1761" s="67"/>
      <c r="AW1761" s="67"/>
    </row>
    <row r="1762" spans="28:65">
      <c r="AB1762" s="67"/>
      <c r="AC1762" s="67"/>
      <c r="AD1762" s="67"/>
      <c r="AE1762" s="67"/>
      <c r="AF1762" s="67"/>
      <c r="AH1762" s="149"/>
      <c r="AO1762" s="67"/>
      <c r="AP1762" s="67"/>
      <c r="AQ1762" s="67"/>
      <c r="AR1762" s="67"/>
      <c r="AS1762" s="67"/>
      <c r="AT1762" s="67"/>
      <c r="AU1762" s="67"/>
      <c r="AV1762" s="67"/>
      <c r="AW1762" s="67"/>
    </row>
    <row r="1763" spans="28:65">
      <c r="AB1763" s="67"/>
      <c r="AC1763" s="67"/>
      <c r="AD1763" s="67"/>
      <c r="AE1763" s="67"/>
      <c r="AF1763" s="67"/>
      <c r="AH1763" s="149"/>
      <c r="AO1763" s="67"/>
      <c r="AP1763" s="67"/>
      <c r="AQ1763" s="67"/>
      <c r="AR1763" s="67"/>
      <c r="AS1763" s="67"/>
      <c r="AT1763" s="67"/>
      <c r="AU1763" s="67"/>
      <c r="AV1763" s="67"/>
    </row>
    <row r="1764" spans="28:65">
      <c r="AB1764" s="67"/>
      <c r="AC1764" s="67"/>
      <c r="AD1764" s="67"/>
      <c r="AE1764" s="67"/>
      <c r="AF1764" s="67"/>
      <c r="AH1764" s="149"/>
      <c r="AO1764" s="67"/>
      <c r="AP1764" s="67"/>
      <c r="AQ1764" s="67"/>
      <c r="AR1764" s="67"/>
      <c r="AS1764" s="67"/>
      <c r="AT1764" s="67"/>
      <c r="AU1764" s="67"/>
      <c r="AV1764" s="67"/>
    </row>
    <row r="1765" spans="28:65">
      <c r="AB1765" s="67"/>
      <c r="AC1765" s="67"/>
      <c r="AD1765" s="67"/>
      <c r="AE1765" s="67"/>
      <c r="AF1765" s="67"/>
      <c r="AH1765" s="149"/>
      <c r="AO1765" s="67"/>
      <c r="AP1765" s="67"/>
      <c r="AQ1765" s="67"/>
      <c r="AR1765" s="67"/>
      <c r="AS1765" s="67"/>
      <c r="AT1765" s="67"/>
      <c r="AU1765" s="67"/>
      <c r="AV1765" s="67"/>
      <c r="AW1765" s="67"/>
      <c r="AX1765" s="67"/>
      <c r="AY1765" s="67"/>
      <c r="AZ1765" s="67"/>
      <c r="BA1765" s="67"/>
      <c r="BB1765" s="67"/>
      <c r="BC1765" s="67"/>
      <c r="BD1765" s="67"/>
      <c r="BE1765" s="67"/>
      <c r="BF1765" s="67"/>
      <c r="BG1765" s="67"/>
      <c r="BH1765" s="67"/>
      <c r="BI1765" s="67"/>
      <c r="BJ1765" s="67"/>
      <c r="BK1765" s="67"/>
      <c r="BL1765" s="67"/>
      <c r="BM1765" s="67"/>
    </row>
    <row r="1766" spans="28:65">
      <c r="AB1766" s="67"/>
      <c r="AC1766" s="67"/>
      <c r="AD1766" s="67"/>
      <c r="AE1766" s="67"/>
      <c r="AF1766" s="67"/>
      <c r="AH1766" s="149"/>
      <c r="AO1766" s="67"/>
      <c r="AP1766" s="67"/>
      <c r="AQ1766" s="67"/>
      <c r="AR1766" s="67"/>
      <c r="AS1766" s="67"/>
      <c r="AT1766" s="67"/>
      <c r="AU1766" s="67"/>
      <c r="AV1766" s="67"/>
      <c r="AW1766" s="67"/>
      <c r="AY1766" s="67"/>
      <c r="AZ1766" s="67"/>
      <c r="BA1766" s="67"/>
      <c r="BB1766" s="67"/>
      <c r="BC1766" s="67"/>
      <c r="BD1766" s="67"/>
      <c r="BE1766" s="67"/>
      <c r="BF1766" s="67"/>
      <c r="BG1766" s="67"/>
      <c r="BH1766" s="67"/>
      <c r="BI1766" s="67"/>
      <c r="BJ1766" s="67"/>
      <c r="BK1766" s="67"/>
      <c r="BL1766" s="67"/>
      <c r="BM1766" s="67"/>
    </row>
    <row r="1767" spans="28:65">
      <c r="AB1767" s="67"/>
      <c r="AC1767" s="67"/>
      <c r="AD1767" s="67"/>
      <c r="AE1767" s="67"/>
      <c r="AF1767" s="67"/>
      <c r="AH1767" s="149"/>
      <c r="AO1767" s="67"/>
      <c r="AP1767" s="67"/>
      <c r="AQ1767" s="67"/>
      <c r="AR1767" s="67"/>
      <c r="AS1767" s="67"/>
      <c r="AT1767" s="67"/>
      <c r="AU1767" s="67"/>
      <c r="AV1767" s="67"/>
    </row>
    <row r="1768" spans="28:65">
      <c r="AB1768" s="67"/>
      <c r="AC1768" s="67"/>
      <c r="AD1768" s="67"/>
      <c r="AE1768" s="67"/>
      <c r="AF1768" s="67"/>
      <c r="AH1768" s="149"/>
      <c r="AO1768" s="67"/>
      <c r="AP1768" s="67"/>
      <c r="AQ1768" s="67"/>
      <c r="AR1768" s="67"/>
      <c r="AS1768" s="67"/>
      <c r="AT1768" s="67"/>
      <c r="AU1768" s="67"/>
      <c r="AV1768" s="67"/>
      <c r="AW1768" s="67"/>
    </row>
    <row r="1769" spans="28:65">
      <c r="AB1769" s="67"/>
      <c r="AC1769" s="67"/>
      <c r="AD1769" s="67"/>
      <c r="AE1769" s="67"/>
      <c r="AF1769" s="67"/>
      <c r="AH1769" s="149"/>
      <c r="AO1769" s="67"/>
      <c r="AP1769" s="67"/>
      <c r="AQ1769" s="67"/>
      <c r="AR1769" s="67"/>
      <c r="AS1769" s="67"/>
      <c r="AT1769" s="67"/>
      <c r="AU1769" s="67"/>
      <c r="AV1769" s="67"/>
    </row>
    <row r="1770" spans="28:65">
      <c r="AB1770" s="67"/>
      <c r="AC1770" s="67"/>
      <c r="AD1770" s="67"/>
      <c r="AE1770" s="67"/>
      <c r="AF1770" s="67"/>
      <c r="AH1770" s="149"/>
      <c r="AO1770" s="67"/>
      <c r="AP1770" s="67"/>
      <c r="AQ1770" s="67"/>
      <c r="AR1770" s="67"/>
      <c r="AS1770" s="67"/>
      <c r="AT1770" s="67"/>
      <c r="AU1770" s="67"/>
      <c r="AV1770" s="67"/>
      <c r="AW1770" s="67"/>
    </row>
    <row r="1771" spans="28:65">
      <c r="AB1771" s="67"/>
      <c r="AC1771" s="67"/>
      <c r="AD1771" s="67"/>
      <c r="AE1771" s="67"/>
      <c r="AF1771" s="67"/>
      <c r="AH1771" s="149"/>
      <c r="AO1771" s="67"/>
      <c r="AP1771" s="67"/>
      <c r="AQ1771" s="67"/>
      <c r="AR1771" s="67"/>
      <c r="AS1771" s="67"/>
      <c r="AT1771" s="67"/>
      <c r="AU1771" s="67"/>
      <c r="AV1771" s="67"/>
    </row>
    <row r="1772" spans="28:65">
      <c r="AB1772" s="67"/>
      <c r="AC1772" s="67"/>
      <c r="AD1772" s="67"/>
      <c r="AE1772" s="67"/>
      <c r="AF1772" s="67"/>
      <c r="AH1772" s="149"/>
      <c r="AO1772" s="67"/>
      <c r="AP1772" s="67"/>
      <c r="AQ1772" s="67"/>
      <c r="AR1772" s="67"/>
      <c r="AS1772" s="67"/>
      <c r="AT1772" s="67"/>
      <c r="AU1772" s="67"/>
      <c r="AV1772" s="67"/>
      <c r="AW1772" s="67"/>
    </row>
    <row r="1773" spans="28:65">
      <c r="AB1773" s="67"/>
      <c r="AC1773" s="67"/>
      <c r="AD1773" s="67"/>
      <c r="AE1773" s="67"/>
      <c r="AF1773" s="67"/>
      <c r="AH1773" s="149"/>
      <c r="AO1773" s="67"/>
      <c r="AP1773" s="67"/>
      <c r="AQ1773" s="67"/>
      <c r="AR1773" s="67"/>
      <c r="AS1773" s="67"/>
      <c r="AT1773" s="67"/>
      <c r="AU1773" s="67"/>
      <c r="AV1773" s="67"/>
      <c r="AW1773" s="67"/>
      <c r="AX1773" s="67"/>
      <c r="AY1773" s="67"/>
      <c r="AZ1773" s="67"/>
      <c r="BA1773" s="67"/>
      <c r="BB1773" s="67"/>
      <c r="BC1773" s="67"/>
      <c r="BD1773" s="67"/>
      <c r="BE1773" s="67"/>
      <c r="BF1773" s="67"/>
      <c r="BG1773" s="67"/>
      <c r="BH1773" s="67"/>
      <c r="BI1773" s="67"/>
      <c r="BJ1773" s="67"/>
      <c r="BK1773" s="67"/>
      <c r="BL1773" s="67"/>
      <c r="BM1773" s="67"/>
    </row>
    <row r="1774" spans="28:65">
      <c r="AB1774" s="67"/>
      <c r="AC1774" s="67"/>
      <c r="AD1774" s="67"/>
      <c r="AE1774" s="67"/>
      <c r="AF1774" s="67"/>
      <c r="AH1774" s="149"/>
      <c r="AO1774" s="67"/>
      <c r="AP1774" s="67"/>
      <c r="AQ1774" s="67"/>
      <c r="AR1774" s="67"/>
      <c r="AS1774" s="67"/>
      <c r="AT1774" s="67"/>
      <c r="AU1774" s="67"/>
      <c r="AV1774" s="67"/>
    </row>
    <row r="1775" spans="28:65">
      <c r="AB1775" s="67"/>
      <c r="AC1775" s="67"/>
      <c r="AD1775" s="67"/>
      <c r="AE1775" s="67"/>
      <c r="AF1775" s="67"/>
      <c r="AH1775" s="149"/>
      <c r="AO1775" s="67"/>
      <c r="AP1775" s="67"/>
      <c r="AQ1775" s="67"/>
      <c r="AR1775" s="67"/>
      <c r="AS1775" s="67"/>
      <c r="AT1775" s="67"/>
      <c r="AU1775" s="67"/>
      <c r="AV1775" s="67"/>
    </row>
    <row r="1776" spans="28:65">
      <c r="AB1776" s="67"/>
      <c r="AC1776" s="67"/>
      <c r="AD1776" s="67"/>
      <c r="AE1776" s="67"/>
      <c r="AF1776" s="67"/>
      <c r="AH1776" s="149"/>
      <c r="AO1776" s="67"/>
      <c r="AP1776" s="67"/>
      <c r="AQ1776" s="67"/>
      <c r="AR1776" s="67"/>
      <c r="AS1776" s="67"/>
      <c r="AT1776" s="67"/>
      <c r="AU1776" s="67"/>
      <c r="AV1776" s="67"/>
    </row>
    <row r="1777" spans="28:49">
      <c r="AB1777" s="67"/>
      <c r="AC1777" s="67"/>
      <c r="AD1777" s="67"/>
      <c r="AE1777" s="67"/>
      <c r="AF1777" s="67"/>
      <c r="AH1777" s="149"/>
      <c r="AO1777" s="67"/>
      <c r="AP1777" s="67"/>
      <c r="AQ1777" s="67"/>
      <c r="AR1777" s="67"/>
      <c r="AS1777" s="67"/>
      <c r="AT1777" s="67"/>
      <c r="AU1777" s="67"/>
      <c r="AV1777" s="67"/>
    </row>
    <row r="1778" spans="28:49">
      <c r="AB1778" s="67"/>
      <c r="AC1778" s="67"/>
      <c r="AD1778" s="67"/>
      <c r="AE1778" s="67"/>
      <c r="AF1778" s="67"/>
      <c r="AH1778" s="149"/>
      <c r="AO1778" s="67"/>
      <c r="AP1778" s="67"/>
      <c r="AQ1778" s="67"/>
      <c r="AR1778" s="67"/>
      <c r="AS1778" s="67"/>
      <c r="AT1778" s="67"/>
      <c r="AU1778" s="67"/>
      <c r="AV1778" s="67"/>
    </row>
    <row r="1779" spans="28:49">
      <c r="AB1779" s="67"/>
      <c r="AC1779" s="67"/>
      <c r="AD1779" s="67"/>
      <c r="AE1779" s="67"/>
      <c r="AF1779" s="67"/>
      <c r="AH1779" s="149"/>
      <c r="AO1779" s="67"/>
      <c r="AP1779" s="67"/>
      <c r="AQ1779" s="67"/>
      <c r="AR1779" s="67"/>
      <c r="AS1779" s="67"/>
      <c r="AT1779" s="67"/>
      <c r="AU1779" s="67"/>
      <c r="AV1779" s="67"/>
    </row>
    <row r="1780" spans="28:49">
      <c r="AB1780" s="67"/>
      <c r="AC1780" s="67"/>
      <c r="AD1780" s="67"/>
      <c r="AE1780" s="67"/>
      <c r="AF1780" s="67"/>
      <c r="AH1780" s="149"/>
      <c r="AO1780" s="67"/>
      <c r="AP1780" s="67"/>
      <c r="AQ1780" s="67"/>
      <c r="AR1780" s="67"/>
      <c r="AS1780" s="67"/>
      <c r="AT1780" s="67"/>
      <c r="AU1780" s="67"/>
      <c r="AV1780" s="67"/>
    </row>
    <row r="1781" spans="28:49">
      <c r="AB1781" s="67"/>
      <c r="AC1781" s="67"/>
      <c r="AD1781" s="67"/>
      <c r="AE1781" s="67"/>
      <c r="AF1781" s="67"/>
      <c r="AH1781" s="149"/>
      <c r="AO1781" s="67"/>
      <c r="AP1781" s="67"/>
      <c r="AQ1781" s="67"/>
      <c r="AR1781" s="67"/>
      <c r="AS1781" s="67"/>
      <c r="AT1781" s="67"/>
      <c r="AU1781" s="67"/>
      <c r="AV1781" s="67"/>
    </row>
    <row r="1782" spans="28:49">
      <c r="AB1782" s="67"/>
      <c r="AC1782" s="67"/>
      <c r="AD1782" s="67"/>
      <c r="AE1782" s="67"/>
      <c r="AF1782" s="67"/>
      <c r="AH1782" s="149"/>
      <c r="AO1782" s="67"/>
      <c r="AP1782" s="67"/>
      <c r="AQ1782" s="67"/>
      <c r="AR1782" s="67"/>
      <c r="AS1782" s="67"/>
      <c r="AT1782" s="67"/>
      <c r="AU1782" s="67"/>
      <c r="AV1782" s="67"/>
    </row>
    <row r="1783" spans="28:49">
      <c r="AB1783" s="67"/>
      <c r="AC1783" s="67"/>
      <c r="AD1783" s="67"/>
      <c r="AE1783" s="67"/>
      <c r="AF1783" s="67"/>
      <c r="AH1783" s="149"/>
      <c r="AO1783" s="67"/>
      <c r="AP1783" s="67"/>
      <c r="AQ1783" s="67"/>
      <c r="AR1783" s="67"/>
      <c r="AS1783" s="67"/>
      <c r="AT1783" s="67"/>
      <c r="AU1783" s="67"/>
      <c r="AV1783" s="67"/>
    </row>
    <row r="1784" spans="28:49">
      <c r="AB1784" s="67"/>
      <c r="AC1784" s="67"/>
      <c r="AD1784" s="67"/>
      <c r="AE1784" s="67"/>
      <c r="AF1784" s="67"/>
      <c r="AH1784" s="149"/>
      <c r="AO1784" s="67"/>
      <c r="AP1784" s="67"/>
      <c r="AQ1784" s="67"/>
      <c r="AR1784" s="67"/>
      <c r="AS1784" s="67"/>
      <c r="AT1784" s="67"/>
      <c r="AU1784" s="67"/>
      <c r="AV1784" s="67"/>
      <c r="AW1784" s="67"/>
    </row>
    <row r="1785" spans="28:49">
      <c r="AB1785" s="67"/>
      <c r="AC1785" s="67"/>
      <c r="AD1785" s="67"/>
      <c r="AE1785" s="67"/>
      <c r="AF1785" s="67"/>
      <c r="AH1785" s="149"/>
      <c r="AO1785" s="67"/>
      <c r="AP1785" s="67"/>
      <c r="AQ1785" s="67"/>
      <c r="AR1785" s="67"/>
      <c r="AS1785" s="67"/>
      <c r="AT1785" s="67"/>
      <c r="AU1785" s="67"/>
      <c r="AV1785" s="67"/>
    </row>
    <row r="1786" spans="28:49">
      <c r="AB1786" s="67"/>
      <c r="AC1786" s="67"/>
      <c r="AD1786" s="67"/>
      <c r="AE1786" s="67"/>
      <c r="AF1786" s="67"/>
      <c r="AH1786" s="149"/>
      <c r="AO1786" s="67"/>
      <c r="AP1786" s="67"/>
      <c r="AQ1786" s="67"/>
      <c r="AR1786" s="67"/>
      <c r="AS1786" s="67"/>
      <c r="AT1786" s="67"/>
      <c r="AU1786" s="67"/>
      <c r="AV1786" s="67"/>
    </row>
    <row r="1787" spans="28:49">
      <c r="AB1787" s="67"/>
      <c r="AC1787" s="67"/>
      <c r="AD1787" s="67"/>
      <c r="AE1787" s="67"/>
      <c r="AF1787" s="67"/>
      <c r="AH1787" s="149"/>
      <c r="AO1787" s="67"/>
      <c r="AP1787" s="67"/>
      <c r="AQ1787" s="67"/>
      <c r="AR1787" s="67"/>
      <c r="AS1787" s="67"/>
      <c r="AT1787" s="67"/>
      <c r="AU1787" s="67"/>
      <c r="AV1787" s="67"/>
    </row>
    <row r="1788" spans="28:49">
      <c r="AB1788" s="67"/>
      <c r="AC1788" s="67"/>
      <c r="AD1788" s="67"/>
      <c r="AE1788" s="67"/>
      <c r="AF1788" s="67"/>
      <c r="AH1788" s="149"/>
      <c r="AO1788" s="67"/>
      <c r="AP1788" s="67"/>
      <c r="AQ1788" s="67"/>
      <c r="AR1788" s="67"/>
      <c r="AS1788" s="67"/>
      <c r="AT1788" s="67"/>
      <c r="AU1788" s="67"/>
      <c r="AV1788" s="67"/>
    </row>
    <row r="1789" spans="28:49">
      <c r="AB1789" s="67"/>
      <c r="AC1789" s="67"/>
      <c r="AD1789" s="67"/>
      <c r="AE1789" s="67"/>
      <c r="AF1789" s="67"/>
      <c r="AH1789" s="149"/>
      <c r="AO1789" s="67"/>
      <c r="AP1789" s="67"/>
      <c r="AQ1789" s="67"/>
      <c r="AR1789" s="67"/>
      <c r="AS1789" s="67"/>
      <c r="AT1789" s="67"/>
      <c r="AU1789" s="67"/>
      <c r="AV1789" s="67"/>
      <c r="AW1789" s="67"/>
    </row>
    <row r="1790" spans="28:49">
      <c r="AB1790" s="67"/>
      <c r="AC1790" s="67"/>
      <c r="AD1790" s="67"/>
      <c r="AE1790" s="67"/>
      <c r="AF1790" s="67"/>
      <c r="AH1790" s="149"/>
      <c r="AO1790" s="67"/>
      <c r="AP1790" s="67"/>
      <c r="AQ1790" s="67"/>
      <c r="AR1790" s="67"/>
      <c r="AS1790" s="67"/>
      <c r="AT1790" s="67"/>
      <c r="AU1790" s="67"/>
      <c r="AV1790" s="67"/>
    </row>
    <row r="1791" spans="28:49">
      <c r="AB1791" s="67"/>
      <c r="AC1791" s="67"/>
      <c r="AD1791" s="67"/>
      <c r="AE1791" s="67"/>
      <c r="AF1791" s="67"/>
      <c r="AH1791" s="149"/>
      <c r="AO1791" s="67"/>
      <c r="AP1791" s="67"/>
      <c r="AQ1791" s="67"/>
      <c r="AR1791" s="67"/>
      <c r="AS1791" s="67"/>
      <c r="AT1791" s="67"/>
      <c r="AU1791" s="67"/>
      <c r="AV1791" s="67"/>
    </row>
    <row r="1792" spans="28:49">
      <c r="AB1792" s="67"/>
      <c r="AC1792" s="67"/>
      <c r="AD1792" s="67"/>
      <c r="AE1792" s="67"/>
      <c r="AF1792" s="67"/>
      <c r="AH1792" s="149"/>
      <c r="AO1792" s="67"/>
      <c r="AP1792" s="67"/>
      <c r="AQ1792" s="67"/>
      <c r="AR1792" s="67"/>
      <c r="AS1792" s="67"/>
      <c r="AT1792" s="67"/>
      <c r="AU1792" s="67"/>
      <c r="AV1792" s="67"/>
    </row>
    <row r="1793" spans="28:65">
      <c r="AB1793" s="67"/>
      <c r="AC1793" s="67"/>
      <c r="AD1793" s="67"/>
      <c r="AE1793" s="67"/>
      <c r="AF1793" s="67"/>
      <c r="AH1793" s="149"/>
      <c r="AO1793" s="67"/>
      <c r="AP1793" s="67"/>
      <c r="AQ1793" s="67"/>
      <c r="AR1793" s="67"/>
      <c r="AS1793" s="67"/>
      <c r="AT1793" s="67"/>
      <c r="AU1793" s="67"/>
      <c r="AV1793" s="67"/>
    </row>
    <row r="1794" spans="28:65">
      <c r="AB1794" s="67"/>
      <c r="AC1794" s="67"/>
      <c r="AD1794" s="67"/>
      <c r="AE1794" s="67"/>
      <c r="AF1794" s="67"/>
      <c r="AH1794" s="149"/>
      <c r="AO1794" s="67"/>
      <c r="AP1794" s="67"/>
      <c r="AQ1794" s="67"/>
      <c r="AR1794" s="67"/>
      <c r="AS1794" s="67"/>
      <c r="AT1794" s="67"/>
      <c r="AU1794" s="67"/>
      <c r="AV1794" s="67"/>
    </row>
    <row r="1795" spans="28:65">
      <c r="AB1795" s="67"/>
      <c r="AC1795" s="67"/>
      <c r="AD1795" s="67"/>
      <c r="AE1795" s="67"/>
      <c r="AF1795" s="67"/>
      <c r="AH1795" s="149"/>
      <c r="AO1795" s="67"/>
      <c r="AP1795" s="67"/>
      <c r="AQ1795" s="67"/>
      <c r="AR1795" s="67"/>
      <c r="AS1795" s="67"/>
      <c r="AT1795" s="67"/>
      <c r="AU1795" s="67"/>
      <c r="AV1795" s="67"/>
    </row>
    <row r="1796" spans="28:65">
      <c r="AB1796" s="67"/>
      <c r="AC1796" s="67"/>
      <c r="AD1796" s="67"/>
      <c r="AE1796" s="67"/>
      <c r="AF1796" s="67"/>
      <c r="AH1796" s="149"/>
      <c r="AO1796" s="67"/>
      <c r="AP1796" s="67"/>
      <c r="AQ1796" s="67"/>
      <c r="AR1796" s="67"/>
      <c r="AS1796" s="67"/>
      <c r="AT1796" s="67"/>
      <c r="AU1796" s="67"/>
      <c r="AV1796" s="67"/>
    </row>
    <row r="1797" spans="28:65">
      <c r="AB1797" s="67"/>
      <c r="AC1797" s="67"/>
      <c r="AD1797" s="67"/>
      <c r="AE1797" s="67"/>
      <c r="AF1797" s="67"/>
      <c r="AH1797" s="149"/>
      <c r="AO1797" s="67"/>
      <c r="AP1797" s="67"/>
      <c r="AQ1797" s="67"/>
      <c r="AR1797" s="67"/>
      <c r="AS1797" s="67"/>
      <c r="AT1797" s="67"/>
      <c r="AU1797" s="67"/>
      <c r="AV1797" s="67"/>
    </row>
    <row r="1798" spans="28:65">
      <c r="AB1798" s="67"/>
      <c r="AC1798" s="67"/>
      <c r="AD1798" s="67"/>
      <c r="AE1798" s="67"/>
      <c r="AF1798" s="67"/>
      <c r="AH1798" s="149"/>
      <c r="AO1798" s="67"/>
      <c r="AP1798" s="67"/>
      <c r="AQ1798" s="67"/>
      <c r="AR1798" s="67"/>
      <c r="AS1798" s="67"/>
      <c r="AT1798" s="67"/>
      <c r="AU1798" s="67"/>
      <c r="AV1798" s="67"/>
      <c r="AW1798" s="67"/>
    </row>
    <row r="1799" spans="28:65">
      <c r="AB1799" s="67"/>
      <c r="AC1799" s="67"/>
      <c r="AD1799" s="67"/>
      <c r="AE1799" s="67"/>
      <c r="AF1799" s="67"/>
      <c r="AH1799" s="149"/>
      <c r="AO1799" s="67"/>
      <c r="AP1799" s="67"/>
      <c r="AQ1799" s="67"/>
      <c r="AR1799" s="67"/>
      <c r="AS1799" s="67"/>
      <c r="AT1799" s="67"/>
      <c r="AU1799" s="67"/>
      <c r="AV1799" s="67"/>
    </row>
    <row r="1800" spans="28:65">
      <c r="AB1800" s="67"/>
      <c r="AC1800" s="67"/>
      <c r="AD1800" s="67"/>
      <c r="AE1800" s="67"/>
      <c r="AF1800" s="67"/>
      <c r="AH1800" s="149"/>
      <c r="AO1800" s="67"/>
      <c r="AP1800" s="67"/>
      <c r="AQ1800" s="67"/>
      <c r="AR1800" s="67"/>
      <c r="AS1800" s="67"/>
      <c r="AT1800" s="67"/>
      <c r="AU1800" s="67"/>
      <c r="AV1800" s="67"/>
      <c r="AW1800" s="67"/>
      <c r="AY1800" s="67"/>
    </row>
    <row r="1801" spans="28:65">
      <c r="AB1801" s="67"/>
      <c r="AC1801" s="67"/>
      <c r="AD1801" s="67"/>
      <c r="AE1801" s="67"/>
      <c r="AF1801" s="67"/>
      <c r="AH1801" s="149"/>
      <c r="AO1801" s="67"/>
      <c r="AP1801" s="67"/>
      <c r="AQ1801" s="67"/>
      <c r="AR1801" s="67"/>
      <c r="AS1801" s="67"/>
      <c r="AT1801" s="67"/>
      <c r="AU1801" s="67"/>
      <c r="AV1801" s="67"/>
      <c r="AW1801" s="67"/>
      <c r="AX1801" s="67"/>
      <c r="AY1801" s="67"/>
      <c r="AZ1801" s="67"/>
      <c r="BA1801" s="67"/>
      <c r="BB1801" s="67"/>
      <c r="BC1801" s="67"/>
      <c r="BD1801" s="67"/>
      <c r="BE1801" s="67"/>
      <c r="BF1801" s="67"/>
      <c r="BG1801" s="67"/>
      <c r="BH1801" s="67"/>
      <c r="BI1801" s="67"/>
      <c r="BJ1801" s="67"/>
      <c r="BK1801" s="67"/>
      <c r="BL1801" s="67"/>
      <c r="BM1801" s="67"/>
    </row>
    <row r="1802" spans="28:65">
      <c r="AB1802" s="67"/>
      <c r="AC1802" s="67"/>
      <c r="AD1802" s="67"/>
      <c r="AE1802" s="67"/>
      <c r="AF1802" s="67"/>
      <c r="AH1802" s="149"/>
      <c r="AO1802" s="67"/>
      <c r="AP1802" s="67"/>
      <c r="AQ1802" s="67"/>
      <c r="AR1802" s="67"/>
      <c r="AS1802" s="67"/>
      <c r="AT1802" s="67"/>
      <c r="AU1802" s="67"/>
      <c r="AV1802" s="67"/>
    </row>
    <row r="1803" spans="28:65">
      <c r="AB1803" s="67"/>
      <c r="AC1803" s="67"/>
      <c r="AD1803" s="67"/>
      <c r="AE1803" s="67"/>
      <c r="AF1803" s="67"/>
      <c r="AH1803" s="149"/>
      <c r="AO1803" s="67"/>
      <c r="AP1803" s="67"/>
      <c r="AQ1803" s="67"/>
      <c r="AR1803" s="67"/>
      <c r="AS1803" s="67"/>
      <c r="AT1803" s="67"/>
      <c r="AU1803" s="67"/>
      <c r="AV1803" s="67"/>
    </row>
    <row r="1804" spans="28:65">
      <c r="AB1804" s="67"/>
      <c r="AC1804" s="67"/>
      <c r="AD1804" s="67"/>
      <c r="AE1804" s="67"/>
      <c r="AF1804" s="67"/>
      <c r="AH1804" s="149"/>
      <c r="AO1804" s="67"/>
      <c r="AP1804" s="67"/>
      <c r="AQ1804" s="67"/>
      <c r="AR1804" s="67"/>
      <c r="AS1804" s="67"/>
      <c r="AT1804" s="67"/>
      <c r="AU1804" s="67"/>
      <c r="AV1804" s="67"/>
    </row>
    <row r="1805" spans="28:65">
      <c r="AB1805" s="67"/>
      <c r="AC1805" s="67"/>
      <c r="AD1805" s="67"/>
      <c r="AE1805" s="67"/>
      <c r="AF1805" s="67"/>
      <c r="AH1805" s="149"/>
      <c r="AO1805" s="67"/>
      <c r="AP1805" s="67"/>
      <c r="AQ1805" s="67"/>
      <c r="AR1805" s="67"/>
      <c r="AS1805" s="67"/>
      <c r="AT1805" s="67"/>
      <c r="AU1805" s="67"/>
      <c r="AV1805" s="67"/>
      <c r="AW1805" s="67"/>
      <c r="AY1805" s="67"/>
    </row>
    <row r="1806" spans="28:65">
      <c r="AB1806" s="67"/>
      <c r="AC1806" s="67"/>
      <c r="AD1806" s="67"/>
      <c r="AE1806" s="67"/>
      <c r="AF1806" s="67"/>
      <c r="AH1806" s="149"/>
      <c r="AO1806" s="67"/>
      <c r="AP1806" s="67"/>
      <c r="AQ1806" s="67"/>
      <c r="AR1806" s="67"/>
      <c r="AS1806" s="67"/>
      <c r="AT1806" s="67"/>
      <c r="AU1806" s="67"/>
      <c r="AV1806" s="67"/>
      <c r="AW1806" s="67"/>
      <c r="AX1806" s="67"/>
      <c r="AY1806" s="67"/>
      <c r="AZ1806" s="67"/>
      <c r="BA1806" s="67"/>
      <c r="BB1806" s="67"/>
      <c r="BC1806" s="67"/>
      <c r="BD1806" s="67"/>
      <c r="BE1806" s="67"/>
      <c r="BF1806" s="67"/>
      <c r="BG1806" s="67"/>
      <c r="BH1806" s="67"/>
      <c r="BI1806" s="67"/>
      <c r="BJ1806" s="67"/>
      <c r="BK1806" s="67"/>
      <c r="BL1806" s="67"/>
      <c r="BM1806" s="67"/>
    </row>
    <row r="1807" spans="28:65">
      <c r="AB1807" s="67"/>
      <c r="AC1807" s="67"/>
      <c r="AD1807" s="67"/>
      <c r="AE1807" s="67"/>
      <c r="AF1807" s="67"/>
      <c r="AH1807" s="149"/>
      <c r="AO1807" s="67"/>
      <c r="AP1807" s="67"/>
      <c r="AQ1807" s="67"/>
      <c r="AR1807" s="67"/>
      <c r="AS1807" s="67"/>
      <c r="AT1807" s="67"/>
      <c r="AU1807" s="67"/>
      <c r="AV1807" s="67"/>
    </row>
    <row r="1808" spans="28:65">
      <c r="AB1808" s="67"/>
      <c r="AC1808" s="67"/>
      <c r="AD1808" s="67"/>
      <c r="AE1808" s="67"/>
      <c r="AF1808" s="67"/>
      <c r="AH1808" s="149"/>
      <c r="AO1808" s="67"/>
      <c r="AP1808" s="67"/>
      <c r="AQ1808" s="67"/>
      <c r="AR1808" s="67"/>
      <c r="AS1808" s="67"/>
      <c r="AT1808" s="67"/>
      <c r="AU1808" s="67"/>
      <c r="AV1808" s="67"/>
    </row>
    <row r="1809" spans="28:65">
      <c r="AB1809" s="67"/>
      <c r="AC1809" s="67"/>
      <c r="AD1809" s="67"/>
      <c r="AE1809" s="67"/>
      <c r="AF1809" s="67"/>
      <c r="AH1809" s="149"/>
      <c r="AO1809" s="67"/>
      <c r="AP1809" s="67"/>
      <c r="AQ1809" s="67"/>
      <c r="AR1809" s="67"/>
      <c r="AS1809" s="67"/>
      <c r="AT1809" s="67"/>
      <c r="AU1809" s="67"/>
      <c r="AV1809" s="67"/>
    </row>
    <row r="1810" spans="28:65">
      <c r="AB1810" s="67"/>
      <c r="AC1810" s="67"/>
      <c r="AD1810" s="67"/>
      <c r="AE1810" s="67"/>
      <c r="AF1810" s="67"/>
      <c r="AH1810" s="149"/>
      <c r="AO1810" s="67"/>
      <c r="AP1810" s="67"/>
      <c r="AQ1810" s="67"/>
      <c r="AR1810" s="67"/>
      <c r="AS1810" s="67"/>
      <c r="AT1810" s="67"/>
      <c r="AU1810" s="67"/>
      <c r="AV1810" s="67"/>
    </row>
    <row r="1811" spans="28:65">
      <c r="AB1811" s="67"/>
      <c r="AC1811" s="67"/>
      <c r="AD1811" s="67"/>
      <c r="AE1811" s="67"/>
      <c r="AF1811" s="67"/>
      <c r="AH1811" s="149"/>
      <c r="AO1811" s="67"/>
      <c r="AP1811" s="67"/>
      <c r="AQ1811" s="67"/>
      <c r="AR1811" s="67"/>
      <c r="AS1811" s="67"/>
      <c r="AT1811" s="67"/>
      <c r="AU1811" s="67"/>
      <c r="AV1811" s="67"/>
      <c r="AW1811" s="67"/>
      <c r="AY1811" s="67"/>
    </row>
    <row r="1812" spans="28:65">
      <c r="AB1812" s="67"/>
      <c r="AC1812" s="67"/>
      <c r="AD1812" s="67"/>
      <c r="AE1812" s="67"/>
      <c r="AF1812" s="67"/>
      <c r="AH1812" s="149"/>
      <c r="AO1812" s="67"/>
      <c r="AP1812" s="67"/>
      <c r="AQ1812" s="67"/>
      <c r="AR1812" s="67"/>
      <c r="AS1812" s="67"/>
      <c r="AT1812" s="67"/>
      <c r="AU1812" s="67"/>
      <c r="AV1812" s="67"/>
    </row>
    <row r="1813" spans="28:65">
      <c r="AB1813" s="67"/>
      <c r="AC1813" s="67"/>
      <c r="AD1813" s="67"/>
      <c r="AE1813" s="67"/>
      <c r="AF1813" s="67"/>
      <c r="AH1813" s="149"/>
      <c r="AO1813" s="67"/>
      <c r="AP1813" s="67"/>
      <c r="AQ1813" s="67"/>
      <c r="AR1813" s="67"/>
      <c r="AS1813" s="67"/>
      <c r="AT1813" s="67"/>
      <c r="AU1813" s="67"/>
      <c r="AV1813" s="67"/>
    </row>
    <row r="1814" spans="28:65">
      <c r="AB1814" s="67"/>
      <c r="AC1814" s="67"/>
      <c r="AD1814" s="67"/>
      <c r="AE1814" s="67"/>
      <c r="AF1814" s="67"/>
      <c r="AH1814" s="149"/>
      <c r="AO1814" s="67"/>
      <c r="AP1814" s="67"/>
      <c r="AQ1814" s="67"/>
      <c r="AR1814" s="67"/>
      <c r="AS1814" s="67"/>
      <c r="AT1814" s="67"/>
      <c r="AU1814" s="67"/>
      <c r="AV1814" s="67"/>
    </row>
    <row r="1815" spans="28:65">
      <c r="AB1815" s="67"/>
      <c r="AC1815" s="67"/>
      <c r="AD1815" s="67"/>
      <c r="AE1815" s="67"/>
      <c r="AF1815" s="67"/>
      <c r="AH1815" s="149"/>
      <c r="AO1815" s="67"/>
      <c r="AP1815" s="67"/>
      <c r="AQ1815" s="67"/>
      <c r="AR1815" s="67"/>
      <c r="AS1815" s="67"/>
      <c r="AT1815" s="67"/>
      <c r="AU1815" s="67"/>
      <c r="AV1815" s="67"/>
    </row>
    <row r="1816" spans="28:65">
      <c r="AB1816" s="67"/>
      <c r="AC1816" s="67"/>
      <c r="AD1816" s="67"/>
      <c r="AE1816" s="67"/>
      <c r="AF1816" s="67"/>
      <c r="AH1816" s="149"/>
      <c r="AO1816" s="67"/>
      <c r="AP1816" s="67"/>
      <c r="AQ1816" s="67"/>
      <c r="AR1816" s="67"/>
      <c r="AS1816" s="67"/>
      <c r="AT1816" s="67"/>
      <c r="AU1816" s="67"/>
      <c r="AV1816" s="67"/>
    </row>
    <row r="1817" spans="28:65">
      <c r="AB1817" s="67"/>
      <c r="AC1817" s="67"/>
      <c r="AD1817" s="67"/>
      <c r="AE1817" s="67"/>
      <c r="AF1817" s="67"/>
      <c r="AH1817" s="149"/>
      <c r="AO1817" s="67"/>
      <c r="AP1817" s="67"/>
      <c r="AQ1817" s="67"/>
      <c r="AR1817" s="67"/>
      <c r="AS1817" s="67"/>
      <c r="AT1817" s="67"/>
      <c r="AU1817" s="67"/>
      <c r="AV1817" s="67"/>
    </row>
    <row r="1818" spans="28:65">
      <c r="AB1818" s="67"/>
      <c r="AC1818" s="67"/>
      <c r="AD1818" s="67"/>
      <c r="AE1818" s="67"/>
      <c r="AF1818" s="67"/>
      <c r="AH1818" s="149"/>
      <c r="AO1818" s="67"/>
      <c r="AP1818" s="67"/>
      <c r="AQ1818" s="67"/>
      <c r="AR1818" s="67"/>
      <c r="AS1818" s="67"/>
      <c r="AT1818" s="67"/>
      <c r="AU1818" s="67"/>
      <c r="AV1818" s="67"/>
      <c r="AW1818" s="67"/>
      <c r="AY1818" s="67"/>
      <c r="AZ1818" s="67"/>
      <c r="BA1818" s="67"/>
      <c r="BB1818" s="67"/>
      <c r="BC1818" s="67"/>
      <c r="BD1818" s="67"/>
      <c r="BE1818" s="67"/>
      <c r="BF1818" s="67"/>
      <c r="BG1818" s="67"/>
      <c r="BH1818" s="67"/>
      <c r="BI1818" s="67"/>
      <c r="BJ1818" s="67"/>
      <c r="BK1818" s="67"/>
      <c r="BL1818" s="67"/>
      <c r="BM1818" s="67"/>
    </row>
    <row r="1819" spans="28:65">
      <c r="AB1819" s="67"/>
      <c r="AC1819" s="67"/>
      <c r="AD1819" s="67"/>
      <c r="AE1819" s="67"/>
      <c r="AF1819" s="67"/>
      <c r="AH1819" s="149"/>
      <c r="AO1819" s="67"/>
      <c r="AP1819" s="67"/>
      <c r="AQ1819" s="67"/>
      <c r="AR1819" s="67"/>
      <c r="AS1819" s="67"/>
      <c r="AT1819" s="67"/>
      <c r="AU1819" s="67"/>
      <c r="AV1819" s="67"/>
      <c r="AW1819" s="67"/>
    </row>
    <row r="1820" spans="28:65">
      <c r="AB1820" s="67"/>
      <c r="AC1820" s="67"/>
      <c r="AD1820" s="67"/>
      <c r="AE1820" s="67"/>
      <c r="AF1820" s="67"/>
      <c r="AH1820" s="149"/>
      <c r="AO1820" s="67"/>
      <c r="AP1820" s="67"/>
      <c r="AQ1820" s="67"/>
      <c r="AR1820" s="67"/>
      <c r="AS1820" s="67"/>
      <c r="AT1820" s="67"/>
      <c r="AU1820" s="67"/>
      <c r="AV1820" s="67"/>
    </row>
    <row r="1821" spans="28:65">
      <c r="AB1821" s="67"/>
      <c r="AC1821" s="67"/>
      <c r="AD1821" s="67"/>
      <c r="AE1821" s="67"/>
      <c r="AF1821" s="67"/>
      <c r="AH1821" s="149"/>
      <c r="AO1821" s="67"/>
      <c r="AP1821" s="67"/>
      <c r="AQ1821" s="67"/>
      <c r="AR1821" s="67"/>
      <c r="AS1821" s="67"/>
      <c r="AT1821" s="67"/>
      <c r="AU1821" s="67"/>
      <c r="AV1821" s="67"/>
      <c r="AW1821" s="67"/>
    </row>
    <row r="1822" spans="28:65">
      <c r="AB1822" s="67"/>
      <c r="AC1822" s="67"/>
      <c r="AD1822" s="67"/>
      <c r="AE1822" s="67"/>
      <c r="AF1822" s="67"/>
      <c r="AH1822" s="149"/>
      <c r="AO1822" s="67"/>
      <c r="AP1822" s="67"/>
      <c r="AQ1822" s="67"/>
      <c r="AR1822" s="67"/>
      <c r="AS1822" s="67"/>
      <c r="AT1822" s="67"/>
      <c r="AU1822" s="67"/>
      <c r="AV1822" s="67"/>
    </row>
    <row r="1823" spans="28:65">
      <c r="AB1823" s="67"/>
      <c r="AC1823" s="67"/>
      <c r="AD1823" s="67"/>
      <c r="AE1823" s="67"/>
      <c r="AF1823" s="67"/>
      <c r="AH1823" s="149"/>
      <c r="AO1823" s="67"/>
      <c r="AP1823" s="67"/>
      <c r="AQ1823" s="67"/>
      <c r="AR1823" s="67"/>
      <c r="AS1823" s="67"/>
      <c r="AT1823" s="67"/>
      <c r="AU1823" s="67"/>
      <c r="AV1823" s="67"/>
    </row>
    <row r="1824" spans="28:65">
      <c r="AB1824" s="67"/>
      <c r="AC1824" s="67"/>
      <c r="AD1824" s="67"/>
      <c r="AE1824" s="67"/>
      <c r="AF1824" s="67"/>
      <c r="AH1824" s="149"/>
      <c r="AO1824" s="67"/>
      <c r="AP1824" s="67"/>
      <c r="AQ1824" s="67"/>
      <c r="AR1824" s="67"/>
      <c r="AS1824" s="67"/>
      <c r="AT1824" s="67"/>
      <c r="AU1824" s="67"/>
      <c r="AV1824" s="67"/>
    </row>
    <row r="1825" spans="28:65">
      <c r="AB1825" s="67"/>
      <c r="AC1825" s="67"/>
      <c r="AD1825" s="67"/>
      <c r="AE1825" s="67"/>
      <c r="AF1825" s="67"/>
      <c r="AH1825" s="149"/>
      <c r="AO1825" s="67"/>
      <c r="AP1825" s="67"/>
      <c r="AQ1825" s="67"/>
      <c r="AR1825" s="67"/>
      <c r="AS1825" s="67"/>
      <c r="AT1825" s="67"/>
      <c r="AU1825" s="67"/>
      <c r="AV1825" s="67"/>
    </row>
    <row r="1826" spans="28:65">
      <c r="AB1826" s="67"/>
      <c r="AC1826" s="67"/>
      <c r="AD1826" s="67"/>
      <c r="AE1826" s="67"/>
      <c r="AF1826" s="67"/>
      <c r="AH1826" s="149"/>
      <c r="AO1826" s="67"/>
      <c r="AP1826" s="67"/>
      <c r="AQ1826" s="67"/>
      <c r="AR1826" s="67"/>
      <c r="AS1826" s="67"/>
      <c r="AT1826" s="67"/>
      <c r="AU1826" s="67"/>
      <c r="AV1826" s="67"/>
    </row>
    <row r="1827" spans="28:65">
      <c r="AB1827" s="67"/>
      <c r="AC1827" s="67"/>
      <c r="AD1827" s="67"/>
      <c r="AE1827" s="67"/>
      <c r="AF1827" s="67"/>
      <c r="AH1827" s="149"/>
      <c r="AO1827" s="67"/>
      <c r="AP1827" s="67"/>
      <c r="AQ1827" s="67"/>
      <c r="AR1827" s="67"/>
      <c r="AS1827" s="67"/>
      <c r="AT1827" s="67"/>
      <c r="AU1827" s="67"/>
      <c r="AV1827" s="67"/>
    </row>
    <row r="1828" spans="28:65">
      <c r="AB1828" s="67"/>
      <c r="AC1828" s="67"/>
      <c r="AD1828" s="67"/>
      <c r="AE1828" s="67"/>
      <c r="AF1828" s="67"/>
      <c r="AH1828" s="149"/>
      <c r="AO1828" s="67"/>
      <c r="AP1828" s="67"/>
      <c r="AQ1828" s="67"/>
      <c r="AR1828" s="67"/>
      <c r="AS1828" s="67"/>
      <c r="AT1828" s="67"/>
      <c r="AU1828" s="67"/>
      <c r="AV1828" s="67"/>
    </row>
    <row r="1829" spans="28:65">
      <c r="AB1829" s="67"/>
      <c r="AC1829" s="67"/>
      <c r="AD1829" s="67"/>
      <c r="AE1829" s="67"/>
      <c r="AF1829" s="67"/>
      <c r="AH1829" s="149"/>
      <c r="AO1829" s="67"/>
      <c r="AP1829" s="67"/>
      <c r="AQ1829" s="67"/>
      <c r="AR1829" s="67"/>
      <c r="AS1829" s="67"/>
      <c r="AT1829" s="67"/>
      <c r="AU1829" s="67"/>
      <c r="AV1829" s="67"/>
    </row>
    <row r="1830" spans="28:65">
      <c r="AB1830" s="67"/>
      <c r="AC1830" s="67"/>
      <c r="AD1830" s="67"/>
      <c r="AE1830" s="67"/>
      <c r="AF1830" s="67"/>
      <c r="AH1830" s="149"/>
      <c r="AO1830" s="67"/>
      <c r="AP1830" s="67"/>
      <c r="AQ1830" s="67"/>
      <c r="AR1830" s="67"/>
      <c r="AS1830" s="67"/>
      <c r="AT1830" s="67"/>
      <c r="AU1830" s="67"/>
      <c r="AV1830" s="67"/>
    </row>
    <row r="1831" spans="28:65">
      <c r="AB1831" s="67"/>
      <c r="AC1831" s="67"/>
      <c r="AD1831" s="67"/>
      <c r="AE1831" s="67"/>
      <c r="AF1831" s="67"/>
      <c r="AH1831" s="149"/>
      <c r="AO1831" s="67"/>
      <c r="AP1831" s="67"/>
      <c r="AQ1831" s="67"/>
      <c r="AR1831" s="67"/>
      <c r="AS1831" s="67"/>
      <c r="AT1831" s="67"/>
      <c r="AU1831" s="67"/>
      <c r="AV1831" s="67"/>
      <c r="AW1831" s="67"/>
      <c r="AX1831" s="67"/>
      <c r="AY1831" s="67"/>
      <c r="AZ1831" s="67"/>
      <c r="BA1831" s="67"/>
      <c r="BB1831" s="67"/>
      <c r="BC1831" s="67"/>
      <c r="BD1831" s="67"/>
      <c r="BE1831" s="67"/>
      <c r="BF1831" s="67"/>
      <c r="BG1831" s="67"/>
      <c r="BH1831" s="67"/>
      <c r="BI1831" s="67"/>
      <c r="BJ1831" s="67"/>
      <c r="BK1831" s="67"/>
      <c r="BL1831" s="67"/>
      <c r="BM1831" s="67"/>
    </row>
    <row r="1832" spans="28:65">
      <c r="AB1832" s="67"/>
      <c r="AC1832" s="67"/>
      <c r="AD1832" s="67"/>
      <c r="AE1832" s="67"/>
      <c r="AF1832" s="67"/>
      <c r="AH1832" s="149"/>
      <c r="AO1832" s="67"/>
      <c r="AP1832" s="67"/>
      <c r="AQ1832" s="67"/>
      <c r="AR1832" s="67"/>
      <c r="AS1832" s="67"/>
      <c r="AT1832" s="67"/>
      <c r="AU1832" s="67"/>
      <c r="AV1832" s="67"/>
    </row>
    <row r="1833" spans="28:65">
      <c r="AB1833" s="67"/>
      <c r="AC1833" s="67"/>
      <c r="AD1833" s="67"/>
      <c r="AE1833" s="67"/>
      <c r="AF1833" s="67"/>
      <c r="AH1833" s="149"/>
      <c r="AO1833" s="67"/>
      <c r="AP1833" s="67"/>
      <c r="AQ1833" s="67"/>
      <c r="AR1833" s="67"/>
      <c r="AS1833" s="67"/>
      <c r="AT1833" s="67"/>
      <c r="AU1833" s="67"/>
      <c r="AV1833" s="67"/>
    </row>
    <row r="1834" spans="28:65">
      <c r="AB1834" s="67"/>
      <c r="AC1834" s="67"/>
      <c r="AD1834" s="67"/>
      <c r="AE1834" s="67"/>
      <c r="AF1834" s="67"/>
      <c r="AH1834" s="149"/>
      <c r="AO1834" s="67"/>
      <c r="AP1834" s="67"/>
      <c r="AQ1834" s="67"/>
      <c r="AR1834" s="67"/>
      <c r="AS1834" s="67"/>
      <c r="AT1834" s="67"/>
      <c r="AU1834" s="67"/>
      <c r="AV1834" s="67"/>
    </row>
    <row r="1835" spans="28:65">
      <c r="AB1835" s="67"/>
      <c r="AC1835" s="67"/>
      <c r="AD1835" s="67"/>
      <c r="AE1835" s="67"/>
      <c r="AF1835" s="67"/>
      <c r="AH1835" s="149"/>
      <c r="AO1835" s="67"/>
      <c r="AP1835" s="67"/>
      <c r="AQ1835" s="67"/>
      <c r="AR1835" s="67"/>
      <c r="AS1835" s="67"/>
      <c r="AT1835" s="67"/>
      <c r="AU1835" s="67"/>
      <c r="AV1835" s="67"/>
    </row>
    <row r="1836" spans="28:65">
      <c r="AB1836" s="67"/>
      <c r="AC1836" s="67"/>
      <c r="AD1836" s="67"/>
      <c r="AE1836" s="67"/>
      <c r="AF1836" s="67"/>
      <c r="AH1836" s="149"/>
      <c r="AO1836" s="67"/>
      <c r="AP1836" s="67"/>
      <c r="AQ1836" s="67"/>
      <c r="AR1836" s="67"/>
      <c r="AS1836" s="67"/>
      <c r="AT1836" s="67"/>
      <c r="AU1836" s="67"/>
      <c r="AV1836" s="67"/>
    </row>
    <row r="1837" spans="28:65">
      <c r="AB1837" s="67"/>
      <c r="AC1837" s="67"/>
      <c r="AD1837" s="67"/>
      <c r="AE1837" s="67"/>
      <c r="AF1837" s="67"/>
      <c r="AH1837" s="149"/>
      <c r="AO1837" s="67"/>
      <c r="AP1837" s="67"/>
      <c r="AQ1837" s="67"/>
      <c r="AR1837" s="67"/>
      <c r="AS1837" s="67"/>
      <c r="AT1837" s="67"/>
      <c r="AU1837" s="67"/>
      <c r="AV1837" s="67"/>
    </row>
    <row r="1838" spans="28:65">
      <c r="AB1838" s="67"/>
      <c r="AC1838" s="67"/>
      <c r="AD1838" s="67"/>
      <c r="AE1838" s="67"/>
      <c r="AF1838" s="67"/>
      <c r="AH1838" s="149"/>
      <c r="AO1838" s="67"/>
      <c r="AP1838" s="67"/>
      <c r="AQ1838" s="67"/>
      <c r="AR1838" s="67"/>
      <c r="AS1838" s="67"/>
      <c r="AT1838" s="67"/>
      <c r="AU1838" s="67"/>
      <c r="AV1838" s="67"/>
    </row>
    <row r="1839" spans="28:65">
      <c r="AB1839" s="67"/>
      <c r="AC1839" s="67"/>
      <c r="AD1839" s="67"/>
      <c r="AE1839" s="67"/>
      <c r="AF1839" s="67"/>
      <c r="AH1839" s="149"/>
      <c r="AO1839" s="67"/>
      <c r="AP1839" s="67"/>
      <c r="AQ1839" s="67"/>
      <c r="AR1839" s="67"/>
      <c r="AS1839" s="67"/>
      <c r="AT1839" s="67"/>
      <c r="AU1839" s="67"/>
      <c r="AV1839" s="67"/>
    </row>
    <row r="1840" spans="28:65">
      <c r="AB1840" s="67"/>
      <c r="AC1840" s="67"/>
      <c r="AD1840" s="67"/>
      <c r="AE1840" s="67"/>
      <c r="AF1840" s="67"/>
      <c r="AH1840" s="149"/>
      <c r="AO1840" s="67"/>
      <c r="AP1840" s="67"/>
      <c r="AQ1840" s="67"/>
      <c r="AR1840" s="67"/>
      <c r="AS1840" s="67"/>
      <c r="AT1840" s="67"/>
      <c r="AU1840" s="67"/>
      <c r="AV1840" s="67"/>
    </row>
    <row r="1841" spans="28:65">
      <c r="AB1841" s="67"/>
      <c r="AC1841" s="67"/>
      <c r="AD1841" s="67"/>
      <c r="AE1841" s="67"/>
      <c r="AF1841" s="67"/>
      <c r="AH1841" s="149"/>
      <c r="AO1841" s="67"/>
      <c r="AP1841" s="67"/>
      <c r="AQ1841" s="67"/>
      <c r="AR1841" s="67"/>
      <c r="AS1841" s="67"/>
      <c r="AT1841" s="67"/>
      <c r="AU1841" s="67"/>
      <c r="AV1841" s="67"/>
    </row>
    <row r="1842" spans="28:65">
      <c r="AB1842" s="67"/>
      <c r="AC1842" s="67"/>
      <c r="AD1842" s="67"/>
      <c r="AE1842" s="67"/>
      <c r="AF1842" s="67"/>
      <c r="AH1842" s="149"/>
      <c r="AO1842" s="67"/>
      <c r="AP1842" s="67"/>
      <c r="AQ1842" s="67"/>
      <c r="AR1842" s="67"/>
      <c r="AS1842" s="67"/>
      <c r="AT1842" s="67"/>
      <c r="AU1842" s="67"/>
      <c r="AV1842" s="67"/>
    </row>
    <row r="1843" spans="28:65">
      <c r="AB1843" s="67"/>
      <c r="AC1843" s="67"/>
      <c r="AD1843" s="67"/>
      <c r="AE1843" s="67"/>
      <c r="AF1843" s="67"/>
      <c r="AH1843" s="149"/>
      <c r="AO1843" s="67"/>
      <c r="AP1843" s="67"/>
      <c r="AQ1843" s="67"/>
      <c r="AR1843" s="67"/>
      <c r="AS1843" s="67"/>
      <c r="AT1843" s="67"/>
      <c r="AU1843" s="67"/>
      <c r="AV1843" s="67"/>
    </row>
    <row r="1844" spans="28:65">
      <c r="AB1844" s="67"/>
      <c r="AC1844" s="67"/>
      <c r="AD1844" s="67"/>
      <c r="AE1844" s="67"/>
      <c r="AF1844" s="67"/>
      <c r="AH1844" s="149"/>
      <c r="AO1844" s="67"/>
      <c r="AP1844" s="67"/>
      <c r="AQ1844" s="67"/>
      <c r="AR1844" s="67"/>
      <c r="AS1844" s="67"/>
      <c r="AT1844" s="67"/>
      <c r="AU1844" s="67"/>
      <c r="AV1844" s="67"/>
    </row>
    <row r="1845" spans="28:65">
      <c r="AB1845" s="67"/>
      <c r="AC1845" s="67"/>
      <c r="AD1845" s="67"/>
      <c r="AE1845" s="67"/>
      <c r="AF1845" s="67"/>
      <c r="AH1845" s="149"/>
      <c r="AO1845" s="67"/>
      <c r="AP1845" s="67"/>
      <c r="AQ1845" s="67"/>
      <c r="AR1845" s="67"/>
      <c r="AS1845" s="67"/>
      <c r="AT1845" s="67"/>
      <c r="AU1845" s="67"/>
      <c r="AV1845" s="67"/>
    </row>
    <row r="1846" spans="28:65">
      <c r="AB1846" s="67"/>
      <c r="AC1846" s="67"/>
      <c r="AD1846" s="67"/>
      <c r="AE1846" s="67"/>
      <c r="AF1846" s="67"/>
      <c r="AH1846" s="149"/>
      <c r="AO1846" s="67"/>
      <c r="AP1846" s="67"/>
      <c r="AQ1846" s="67"/>
      <c r="AR1846" s="67"/>
      <c r="AS1846" s="67"/>
      <c r="AT1846" s="67"/>
      <c r="AU1846" s="67"/>
      <c r="AV1846" s="67"/>
    </row>
    <row r="1847" spans="28:65">
      <c r="AB1847" s="67"/>
      <c r="AC1847" s="67"/>
      <c r="AD1847" s="67"/>
      <c r="AE1847" s="67"/>
      <c r="AF1847" s="67"/>
      <c r="AH1847" s="149"/>
      <c r="AO1847" s="67"/>
      <c r="AP1847" s="67"/>
      <c r="AQ1847" s="67"/>
      <c r="AR1847" s="67"/>
      <c r="AS1847" s="67"/>
      <c r="AT1847" s="67"/>
      <c r="AU1847" s="67"/>
      <c r="AV1847" s="67"/>
    </row>
    <row r="1848" spans="28:65">
      <c r="AB1848" s="67"/>
      <c r="AC1848" s="67"/>
      <c r="AD1848" s="67"/>
      <c r="AE1848" s="67"/>
      <c r="AF1848" s="67"/>
      <c r="AH1848" s="149"/>
      <c r="AO1848" s="67"/>
      <c r="AP1848" s="67"/>
      <c r="AQ1848" s="67"/>
      <c r="AR1848" s="67"/>
      <c r="AS1848" s="67"/>
      <c r="AT1848" s="67"/>
      <c r="AU1848" s="67"/>
      <c r="AV1848" s="67"/>
    </row>
    <row r="1849" spans="28:65">
      <c r="AB1849" s="67"/>
      <c r="AC1849" s="67"/>
      <c r="AD1849" s="67"/>
      <c r="AE1849" s="67"/>
      <c r="AF1849" s="67"/>
      <c r="AH1849" s="149"/>
      <c r="AO1849" s="67"/>
      <c r="AP1849" s="67"/>
      <c r="AQ1849" s="67"/>
      <c r="AR1849" s="67"/>
      <c r="AS1849" s="67"/>
      <c r="AT1849" s="67"/>
      <c r="AU1849" s="67"/>
      <c r="AV1849" s="67"/>
    </row>
    <row r="1850" spans="28:65">
      <c r="AB1850" s="67"/>
      <c r="AC1850" s="67"/>
      <c r="AD1850" s="67"/>
      <c r="AE1850" s="67"/>
      <c r="AF1850" s="67"/>
      <c r="AH1850" s="149"/>
      <c r="AO1850" s="67"/>
      <c r="AP1850" s="67"/>
      <c r="AQ1850" s="67"/>
      <c r="AR1850" s="67"/>
      <c r="AS1850" s="67"/>
      <c r="AT1850" s="67"/>
      <c r="AU1850" s="67"/>
      <c r="AV1850" s="67"/>
      <c r="AW1850" s="67"/>
    </row>
    <row r="1851" spans="28:65">
      <c r="AB1851" s="67"/>
      <c r="AC1851" s="67"/>
      <c r="AD1851" s="67"/>
      <c r="AE1851" s="67"/>
      <c r="AF1851" s="67"/>
      <c r="AH1851" s="149"/>
      <c r="AO1851" s="67"/>
      <c r="AP1851" s="67"/>
      <c r="AQ1851" s="67"/>
      <c r="AR1851" s="67"/>
      <c r="AS1851" s="67"/>
      <c r="AT1851" s="67"/>
      <c r="AU1851" s="67"/>
      <c r="AV1851" s="67"/>
    </row>
    <row r="1852" spans="28:65">
      <c r="AB1852" s="67"/>
      <c r="AC1852" s="67"/>
      <c r="AD1852" s="67"/>
      <c r="AE1852" s="67"/>
      <c r="AF1852" s="67"/>
      <c r="AH1852" s="149"/>
      <c r="AO1852" s="67"/>
      <c r="AP1852" s="67"/>
      <c r="AQ1852" s="67"/>
      <c r="AR1852" s="67"/>
      <c r="AS1852" s="67"/>
      <c r="AT1852" s="67"/>
      <c r="AU1852" s="67"/>
      <c r="AV1852" s="67"/>
      <c r="AW1852" s="67"/>
      <c r="AX1852" s="67"/>
      <c r="AY1852" s="67"/>
      <c r="AZ1852" s="67"/>
      <c r="BA1852" s="67"/>
      <c r="BB1852" s="67"/>
      <c r="BC1852" s="67"/>
      <c r="BD1852" s="67"/>
      <c r="BE1852" s="67"/>
      <c r="BF1852" s="67"/>
      <c r="BG1852" s="67"/>
      <c r="BH1852" s="67"/>
      <c r="BI1852" s="67"/>
      <c r="BJ1852" s="67"/>
      <c r="BK1852" s="67"/>
      <c r="BL1852" s="67"/>
      <c r="BM1852" s="67"/>
    </row>
    <row r="1853" spans="28:65">
      <c r="AB1853" s="67"/>
      <c r="AC1853" s="67"/>
      <c r="AD1853" s="67"/>
      <c r="AE1853" s="67"/>
      <c r="AF1853" s="67"/>
      <c r="AH1853" s="149"/>
      <c r="AO1853" s="67"/>
      <c r="AP1853" s="67"/>
      <c r="AQ1853" s="67"/>
      <c r="AR1853" s="67"/>
      <c r="AS1853" s="67"/>
      <c r="AT1853" s="67"/>
      <c r="AU1853" s="67"/>
      <c r="AV1853" s="67"/>
      <c r="AW1853" s="67"/>
    </row>
    <row r="1854" spans="28:65">
      <c r="AB1854" s="67"/>
      <c r="AC1854" s="67"/>
      <c r="AD1854" s="67"/>
      <c r="AE1854" s="67"/>
      <c r="AF1854" s="67"/>
      <c r="AH1854" s="149"/>
      <c r="AO1854" s="67"/>
      <c r="AP1854" s="67"/>
      <c r="AQ1854" s="67"/>
      <c r="AR1854" s="67"/>
      <c r="AS1854" s="67"/>
      <c r="AT1854" s="67"/>
      <c r="AU1854" s="67"/>
      <c r="AV1854" s="67"/>
    </row>
    <row r="1855" spans="28:65">
      <c r="AB1855" s="67"/>
      <c r="AC1855" s="67"/>
      <c r="AD1855" s="67"/>
      <c r="AE1855" s="67"/>
      <c r="AF1855" s="67"/>
      <c r="AH1855" s="149"/>
      <c r="AO1855" s="67"/>
      <c r="AP1855" s="67"/>
      <c r="AQ1855" s="67"/>
      <c r="AR1855" s="67"/>
      <c r="AS1855" s="67"/>
      <c r="AT1855" s="67"/>
      <c r="AU1855" s="67"/>
      <c r="AV1855" s="67"/>
    </row>
    <row r="1856" spans="28:65">
      <c r="AB1856" s="67"/>
      <c r="AC1856" s="67"/>
      <c r="AD1856" s="67"/>
      <c r="AE1856" s="67"/>
      <c r="AF1856" s="67"/>
      <c r="AH1856" s="149"/>
      <c r="AO1856" s="67"/>
      <c r="AP1856" s="67"/>
      <c r="AQ1856" s="67"/>
      <c r="AR1856" s="67"/>
      <c r="AS1856" s="67"/>
      <c r="AT1856" s="67"/>
      <c r="AU1856" s="67"/>
      <c r="AV1856" s="67"/>
    </row>
    <row r="1857" spans="28:48">
      <c r="AB1857" s="67"/>
      <c r="AC1857" s="67"/>
      <c r="AD1857" s="67"/>
      <c r="AE1857" s="67"/>
      <c r="AF1857" s="67"/>
      <c r="AH1857" s="149"/>
      <c r="AO1857" s="67"/>
      <c r="AP1857" s="67"/>
      <c r="AQ1857" s="67"/>
      <c r="AR1857" s="67"/>
      <c r="AS1857" s="67"/>
      <c r="AT1857" s="67"/>
      <c r="AU1857" s="67"/>
      <c r="AV1857" s="67"/>
    </row>
    <row r="1858" spans="28:48">
      <c r="AB1858" s="67"/>
      <c r="AC1858" s="67"/>
      <c r="AD1858" s="67"/>
      <c r="AE1858" s="67"/>
      <c r="AF1858" s="67"/>
      <c r="AH1858" s="149"/>
      <c r="AO1858" s="67"/>
      <c r="AP1858" s="67"/>
      <c r="AQ1858" s="67"/>
      <c r="AR1858" s="67"/>
      <c r="AS1858" s="67"/>
      <c r="AT1858" s="67"/>
      <c r="AU1858" s="67"/>
      <c r="AV1858" s="67"/>
    </row>
    <row r="1859" spans="28:48">
      <c r="AB1859" s="67"/>
      <c r="AC1859" s="67"/>
      <c r="AD1859" s="67"/>
      <c r="AE1859" s="67"/>
      <c r="AF1859" s="67"/>
      <c r="AH1859" s="149"/>
      <c r="AO1859" s="67"/>
      <c r="AP1859" s="67"/>
      <c r="AQ1859" s="67"/>
      <c r="AR1859" s="67"/>
      <c r="AS1859" s="67"/>
      <c r="AT1859" s="67"/>
      <c r="AU1859" s="67"/>
      <c r="AV1859" s="67"/>
    </row>
    <row r="1860" spans="28:48">
      <c r="AB1860" s="67"/>
      <c r="AC1860" s="67"/>
      <c r="AD1860" s="67"/>
      <c r="AE1860" s="67"/>
      <c r="AF1860" s="67"/>
      <c r="AH1860" s="149"/>
      <c r="AO1860" s="67"/>
      <c r="AP1860" s="67"/>
      <c r="AQ1860" s="67"/>
      <c r="AR1860" s="67"/>
      <c r="AS1860" s="67"/>
      <c r="AT1860" s="67"/>
      <c r="AU1860" s="67"/>
      <c r="AV1860" s="67"/>
    </row>
    <row r="1861" spans="28:48">
      <c r="AB1861" s="67"/>
      <c r="AC1861" s="67"/>
      <c r="AD1861" s="67"/>
      <c r="AE1861" s="67"/>
      <c r="AF1861" s="67"/>
      <c r="AH1861" s="149"/>
      <c r="AO1861" s="67"/>
      <c r="AP1861" s="67"/>
      <c r="AQ1861" s="67"/>
      <c r="AR1861" s="67"/>
      <c r="AS1861" s="67"/>
      <c r="AT1861" s="67"/>
      <c r="AU1861" s="67"/>
      <c r="AV1861" s="67"/>
    </row>
    <row r="1862" spans="28:48">
      <c r="AB1862" s="67"/>
      <c r="AC1862" s="67"/>
      <c r="AD1862" s="67"/>
      <c r="AE1862" s="67"/>
      <c r="AF1862" s="67"/>
      <c r="AH1862" s="149"/>
      <c r="AO1862" s="67"/>
      <c r="AP1862" s="67"/>
      <c r="AQ1862" s="67"/>
      <c r="AR1862" s="67"/>
      <c r="AS1862" s="67"/>
      <c r="AT1862" s="67"/>
      <c r="AU1862" s="67"/>
      <c r="AV1862" s="67"/>
    </row>
    <row r="1863" spans="28:48">
      <c r="AB1863" s="67"/>
      <c r="AC1863" s="67"/>
      <c r="AD1863" s="67"/>
      <c r="AE1863" s="67"/>
      <c r="AF1863" s="67"/>
      <c r="AH1863" s="149"/>
      <c r="AO1863" s="67"/>
      <c r="AP1863" s="67"/>
      <c r="AQ1863" s="67"/>
      <c r="AR1863" s="67"/>
      <c r="AS1863" s="67"/>
      <c r="AT1863" s="67"/>
      <c r="AU1863" s="67"/>
      <c r="AV1863" s="67"/>
    </row>
    <row r="1864" spans="28:48">
      <c r="AB1864" s="67"/>
      <c r="AC1864" s="67"/>
      <c r="AD1864" s="67"/>
      <c r="AE1864" s="67"/>
      <c r="AF1864" s="67"/>
      <c r="AH1864" s="149"/>
      <c r="AO1864" s="67"/>
      <c r="AP1864" s="67"/>
      <c r="AQ1864" s="67"/>
      <c r="AR1864" s="67"/>
      <c r="AS1864" s="67"/>
      <c r="AT1864" s="67"/>
      <c r="AU1864" s="67"/>
      <c r="AV1864" s="67"/>
    </row>
    <row r="1865" spans="28:48">
      <c r="AB1865" s="67"/>
      <c r="AC1865" s="67"/>
      <c r="AD1865" s="67"/>
      <c r="AE1865" s="67"/>
      <c r="AF1865" s="67"/>
      <c r="AH1865" s="149"/>
      <c r="AO1865" s="67"/>
      <c r="AP1865" s="67"/>
      <c r="AQ1865" s="67"/>
      <c r="AR1865" s="67"/>
      <c r="AS1865" s="67"/>
      <c r="AT1865" s="67"/>
      <c r="AU1865" s="67"/>
      <c r="AV1865" s="67"/>
    </row>
    <row r="1866" spans="28:48">
      <c r="AB1866" s="67"/>
      <c r="AC1866" s="67"/>
      <c r="AD1866" s="67"/>
      <c r="AE1866" s="67"/>
      <c r="AF1866" s="67"/>
      <c r="AH1866" s="149"/>
      <c r="AO1866" s="67"/>
      <c r="AP1866" s="67"/>
      <c r="AQ1866" s="67"/>
      <c r="AR1866" s="67"/>
      <c r="AS1866" s="67"/>
      <c r="AT1866" s="67"/>
      <c r="AU1866" s="67"/>
      <c r="AV1866" s="67"/>
    </row>
    <row r="1867" spans="28:48">
      <c r="AB1867" s="67"/>
      <c r="AC1867" s="67"/>
      <c r="AD1867" s="67"/>
      <c r="AE1867" s="67"/>
      <c r="AF1867" s="67"/>
      <c r="AH1867" s="149"/>
      <c r="AO1867" s="67"/>
      <c r="AP1867" s="67"/>
      <c r="AQ1867" s="67"/>
      <c r="AR1867" s="67"/>
      <c r="AS1867" s="67"/>
      <c r="AT1867" s="67"/>
      <c r="AU1867" s="67"/>
      <c r="AV1867" s="67"/>
    </row>
    <row r="1868" spans="28:48">
      <c r="AB1868" s="67"/>
      <c r="AC1868" s="67"/>
      <c r="AD1868" s="67"/>
      <c r="AE1868" s="67"/>
      <c r="AF1868" s="67"/>
      <c r="AH1868" s="149"/>
      <c r="AO1868" s="67"/>
      <c r="AP1868" s="67"/>
      <c r="AQ1868" s="67"/>
      <c r="AR1868" s="67"/>
      <c r="AS1868" s="67"/>
      <c r="AT1868" s="67"/>
      <c r="AU1868" s="67"/>
      <c r="AV1868" s="67"/>
    </row>
    <row r="1869" spans="28:48">
      <c r="AB1869" s="67"/>
      <c r="AC1869" s="67"/>
      <c r="AD1869" s="67"/>
      <c r="AE1869" s="67"/>
      <c r="AF1869" s="67"/>
      <c r="AH1869" s="149"/>
      <c r="AO1869" s="67"/>
      <c r="AP1869" s="67"/>
      <c r="AQ1869" s="67"/>
      <c r="AR1869" s="67"/>
      <c r="AS1869" s="67"/>
      <c r="AT1869" s="67"/>
      <c r="AU1869" s="67"/>
      <c r="AV1869" s="67"/>
    </row>
    <row r="1870" spans="28:48">
      <c r="AB1870" s="67"/>
      <c r="AC1870" s="67"/>
      <c r="AD1870" s="67"/>
      <c r="AE1870" s="67"/>
      <c r="AF1870" s="67"/>
      <c r="AH1870" s="149"/>
      <c r="AO1870" s="67"/>
      <c r="AP1870" s="67"/>
      <c r="AQ1870" s="67"/>
      <c r="AR1870" s="67"/>
      <c r="AS1870" s="67"/>
      <c r="AT1870" s="67"/>
      <c r="AU1870" s="67"/>
      <c r="AV1870" s="67"/>
    </row>
    <row r="1871" spans="28:48">
      <c r="AB1871" s="67"/>
      <c r="AC1871" s="67"/>
      <c r="AD1871" s="67"/>
      <c r="AE1871" s="67"/>
      <c r="AF1871" s="67"/>
      <c r="AH1871" s="149"/>
      <c r="AO1871" s="67"/>
      <c r="AP1871" s="67"/>
      <c r="AQ1871" s="67"/>
      <c r="AR1871" s="67"/>
      <c r="AS1871" s="67"/>
      <c r="AT1871" s="67"/>
      <c r="AU1871" s="67"/>
      <c r="AV1871" s="67"/>
    </row>
    <row r="1872" spans="28:48">
      <c r="AB1872" s="67"/>
      <c r="AC1872" s="67"/>
      <c r="AD1872" s="67"/>
      <c r="AE1872" s="67"/>
      <c r="AF1872" s="67"/>
      <c r="AH1872" s="149"/>
      <c r="AO1872" s="67"/>
      <c r="AP1872" s="67"/>
      <c r="AQ1872" s="67"/>
      <c r="AR1872" s="67"/>
      <c r="AS1872" s="67"/>
      <c r="AT1872" s="67"/>
      <c r="AU1872" s="67"/>
      <c r="AV1872" s="67"/>
    </row>
    <row r="1873" spans="28:48">
      <c r="AB1873" s="67"/>
      <c r="AC1873" s="67"/>
      <c r="AD1873" s="67"/>
      <c r="AE1873" s="67"/>
      <c r="AF1873" s="67"/>
      <c r="AH1873" s="149"/>
      <c r="AO1873" s="67"/>
      <c r="AP1873" s="67"/>
      <c r="AQ1873" s="67"/>
      <c r="AR1873" s="67"/>
      <c r="AS1873" s="67"/>
      <c r="AT1873" s="67"/>
      <c r="AU1873" s="67"/>
      <c r="AV1873" s="67"/>
    </row>
    <row r="1874" spans="28:48">
      <c r="AB1874" s="67"/>
      <c r="AC1874" s="67"/>
      <c r="AD1874" s="67"/>
      <c r="AE1874" s="67"/>
      <c r="AF1874" s="67"/>
      <c r="AH1874" s="149"/>
      <c r="AO1874" s="67"/>
      <c r="AP1874" s="67"/>
      <c r="AQ1874" s="67"/>
      <c r="AR1874" s="67"/>
      <c r="AS1874" s="67"/>
      <c r="AT1874" s="67"/>
      <c r="AU1874" s="67"/>
      <c r="AV1874" s="67"/>
    </row>
    <row r="1875" spans="28:48">
      <c r="AB1875" s="67"/>
      <c r="AC1875" s="67"/>
      <c r="AD1875" s="67"/>
      <c r="AE1875" s="67"/>
      <c r="AF1875" s="67"/>
      <c r="AH1875" s="149"/>
      <c r="AO1875" s="67"/>
      <c r="AP1875" s="67"/>
      <c r="AQ1875" s="67"/>
      <c r="AR1875" s="67"/>
      <c r="AS1875" s="67"/>
      <c r="AT1875" s="67"/>
      <c r="AU1875" s="67"/>
      <c r="AV1875" s="67"/>
    </row>
    <row r="1876" spans="28:48">
      <c r="AB1876" s="67"/>
      <c r="AC1876" s="67"/>
      <c r="AD1876" s="67"/>
      <c r="AE1876" s="67"/>
      <c r="AF1876" s="67"/>
      <c r="AH1876" s="149"/>
      <c r="AO1876" s="67"/>
      <c r="AP1876" s="67"/>
      <c r="AQ1876" s="67"/>
      <c r="AR1876" s="67"/>
      <c r="AS1876" s="67"/>
      <c r="AT1876" s="67"/>
      <c r="AU1876" s="67"/>
      <c r="AV1876" s="67"/>
    </row>
    <row r="1877" spans="28:48">
      <c r="AB1877" s="67"/>
      <c r="AC1877" s="67"/>
      <c r="AD1877" s="67"/>
      <c r="AE1877" s="67"/>
      <c r="AF1877" s="67"/>
      <c r="AH1877" s="149"/>
      <c r="AO1877" s="67"/>
      <c r="AP1877" s="67"/>
      <c r="AQ1877" s="67"/>
      <c r="AR1877" s="67"/>
      <c r="AS1877" s="67"/>
      <c r="AT1877" s="67"/>
      <c r="AU1877" s="67"/>
      <c r="AV1877" s="67"/>
    </row>
    <row r="1878" spans="28:48">
      <c r="AB1878" s="67"/>
      <c r="AC1878" s="67"/>
      <c r="AD1878" s="67"/>
      <c r="AE1878" s="67"/>
      <c r="AF1878" s="67"/>
      <c r="AH1878" s="149"/>
      <c r="AO1878" s="67"/>
      <c r="AP1878" s="67"/>
      <c r="AQ1878" s="67"/>
      <c r="AR1878" s="67"/>
      <c r="AS1878" s="67"/>
      <c r="AT1878" s="67"/>
      <c r="AU1878" s="67"/>
      <c r="AV1878" s="67"/>
    </row>
    <row r="1879" spans="28:48">
      <c r="AB1879" s="67"/>
      <c r="AC1879" s="67"/>
      <c r="AD1879" s="67"/>
      <c r="AE1879" s="67"/>
      <c r="AF1879" s="67"/>
      <c r="AH1879" s="149"/>
      <c r="AO1879" s="67"/>
      <c r="AP1879" s="67"/>
      <c r="AQ1879" s="67"/>
      <c r="AR1879" s="67"/>
      <c r="AS1879" s="67"/>
      <c r="AT1879" s="67"/>
      <c r="AU1879" s="67"/>
      <c r="AV1879" s="67"/>
    </row>
    <row r="1880" spans="28:48">
      <c r="AB1880" s="67"/>
      <c r="AC1880" s="67"/>
      <c r="AD1880" s="67"/>
      <c r="AE1880" s="67"/>
      <c r="AF1880" s="67"/>
      <c r="AH1880" s="149"/>
      <c r="AO1880" s="67"/>
      <c r="AP1880" s="67"/>
      <c r="AQ1880" s="67"/>
      <c r="AR1880" s="67"/>
      <c r="AS1880" s="67"/>
      <c r="AT1880" s="67"/>
      <c r="AU1880" s="67"/>
      <c r="AV1880" s="67"/>
    </row>
    <row r="1881" spans="28:48">
      <c r="AB1881" s="67"/>
      <c r="AC1881" s="67"/>
      <c r="AD1881" s="67"/>
      <c r="AE1881" s="67"/>
      <c r="AF1881" s="67"/>
      <c r="AH1881" s="149"/>
      <c r="AO1881" s="67"/>
      <c r="AP1881" s="67"/>
      <c r="AQ1881" s="67"/>
      <c r="AR1881" s="67"/>
      <c r="AS1881" s="67"/>
      <c r="AT1881" s="67"/>
      <c r="AU1881" s="67"/>
      <c r="AV1881" s="67"/>
    </row>
    <row r="1882" spans="28:48">
      <c r="AB1882" s="67"/>
      <c r="AC1882" s="67"/>
      <c r="AD1882" s="67"/>
      <c r="AE1882" s="67"/>
      <c r="AF1882" s="67"/>
      <c r="AH1882" s="149"/>
      <c r="AO1882" s="67"/>
      <c r="AP1882" s="67"/>
      <c r="AQ1882" s="67"/>
      <c r="AR1882" s="67"/>
      <c r="AS1882" s="67"/>
      <c r="AT1882" s="67"/>
      <c r="AU1882" s="67"/>
      <c r="AV1882" s="67"/>
    </row>
    <row r="1883" spans="28:48">
      <c r="AB1883" s="67"/>
      <c r="AC1883" s="67"/>
      <c r="AD1883" s="67"/>
      <c r="AE1883" s="67"/>
      <c r="AF1883" s="67"/>
      <c r="AH1883" s="149"/>
      <c r="AO1883" s="67"/>
      <c r="AP1883" s="67"/>
      <c r="AQ1883" s="67"/>
      <c r="AR1883" s="67"/>
      <c r="AS1883" s="67"/>
      <c r="AT1883" s="67"/>
      <c r="AU1883" s="67"/>
      <c r="AV1883" s="67"/>
    </row>
    <row r="1884" spans="28:48">
      <c r="AB1884" s="67"/>
      <c r="AC1884" s="67"/>
      <c r="AD1884" s="67"/>
      <c r="AE1884" s="67"/>
      <c r="AF1884" s="67"/>
      <c r="AH1884" s="149"/>
      <c r="AO1884" s="67"/>
      <c r="AP1884" s="67"/>
      <c r="AQ1884" s="67"/>
      <c r="AR1884" s="67"/>
      <c r="AS1884" s="67"/>
      <c r="AT1884" s="67"/>
      <c r="AU1884" s="67"/>
      <c r="AV1884" s="67"/>
    </row>
    <row r="1885" spans="28:48">
      <c r="AB1885" s="67"/>
      <c r="AC1885" s="67"/>
      <c r="AD1885" s="67"/>
      <c r="AE1885" s="67"/>
      <c r="AF1885" s="67"/>
      <c r="AH1885" s="149"/>
      <c r="AO1885" s="67"/>
      <c r="AP1885" s="67"/>
      <c r="AQ1885" s="67"/>
      <c r="AR1885" s="67"/>
      <c r="AS1885" s="67"/>
      <c r="AT1885" s="67"/>
      <c r="AU1885" s="67"/>
      <c r="AV1885" s="67"/>
    </row>
    <row r="1886" spans="28:48">
      <c r="AB1886" s="67"/>
      <c r="AC1886" s="67"/>
      <c r="AD1886" s="67"/>
      <c r="AE1886" s="67"/>
      <c r="AF1886" s="67"/>
      <c r="AH1886" s="149"/>
      <c r="AO1886" s="67"/>
      <c r="AP1886" s="67"/>
      <c r="AQ1886" s="67"/>
      <c r="AR1886" s="67"/>
      <c r="AS1886" s="67"/>
      <c r="AT1886" s="67"/>
      <c r="AU1886" s="67"/>
      <c r="AV1886" s="67"/>
    </row>
    <row r="1887" spans="28:48">
      <c r="AB1887" s="67"/>
      <c r="AC1887" s="67"/>
      <c r="AD1887" s="67"/>
      <c r="AE1887" s="67"/>
      <c r="AF1887" s="67"/>
      <c r="AH1887" s="149"/>
      <c r="AO1887" s="67"/>
      <c r="AP1887" s="67"/>
      <c r="AQ1887" s="67"/>
      <c r="AR1887" s="67"/>
      <c r="AS1887" s="67"/>
      <c r="AT1887" s="67"/>
      <c r="AU1887" s="67"/>
      <c r="AV1887" s="67"/>
    </row>
    <row r="1888" spans="28:48">
      <c r="AB1888" s="67"/>
      <c r="AC1888" s="67"/>
      <c r="AD1888" s="67"/>
      <c r="AE1888" s="67"/>
      <c r="AF1888" s="67"/>
      <c r="AH1888" s="149"/>
      <c r="AO1888" s="67"/>
      <c r="AP1888" s="67"/>
      <c r="AQ1888" s="67"/>
      <c r="AR1888" s="67"/>
      <c r="AS1888" s="67"/>
      <c r="AT1888" s="67"/>
      <c r="AU1888" s="67"/>
      <c r="AV1888" s="67"/>
    </row>
    <row r="1889" spans="28:48">
      <c r="AB1889" s="67"/>
      <c r="AC1889" s="67"/>
      <c r="AD1889" s="67"/>
      <c r="AE1889" s="67"/>
      <c r="AF1889" s="67"/>
      <c r="AH1889" s="149"/>
      <c r="AO1889" s="67"/>
      <c r="AP1889" s="67"/>
      <c r="AQ1889" s="67"/>
      <c r="AR1889" s="67"/>
      <c r="AS1889" s="67"/>
      <c r="AT1889" s="67"/>
      <c r="AU1889" s="67"/>
      <c r="AV1889" s="67"/>
    </row>
    <row r="1890" spans="28:48">
      <c r="AB1890" s="67"/>
      <c r="AC1890" s="67"/>
      <c r="AD1890" s="67"/>
      <c r="AE1890" s="67"/>
      <c r="AF1890" s="67"/>
      <c r="AH1890" s="149"/>
      <c r="AO1890" s="67"/>
      <c r="AP1890" s="67"/>
      <c r="AQ1890" s="67"/>
      <c r="AR1890" s="67"/>
      <c r="AS1890" s="67"/>
      <c r="AT1890" s="67"/>
      <c r="AU1890" s="67"/>
      <c r="AV1890" s="67"/>
    </row>
    <row r="1891" spans="28:48">
      <c r="AB1891" s="67"/>
      <c r="AC1891" s="67"/>
      <c r="AD1891" s="67"/>
      <c r="AE1891" s="67"/>
      <c r="AF1891" s="67"/>
      <c r="AH1891" s="149"/>
      <c r="AO1891" s="67"/>
      <c r="AP1891" s="67"/>
      <c r="AQ1891" s="67"/>
      <c r="AR1891" s="67"/>
      <c r="AS1891" s="67"/>
      <c r="AT1891" s="67"/>
      <c r="AU1891" s="67"/>
      <c r="AV1891" s="67"/>
    </row>
    <row r="1892" spans="28:48">
      <c r="AB1892" s="67"/>
      <c r="AC1892" s="67"/>
      <c r="AD1892" s="67"/>
      <c r="AE1892" s="67"/>
      <c r="AF1892" s="67"/>
      <c r="AH1892" s="149"/>
      <c r="AO1892" s="67"/>
      <c r="AP1892" s="67"/>
      <c r="AQ1892" s="67"/>
      <c r="AR1892" s="67"/>
      <c r="AS1892" s="67"/>
      <c r="AT1892" s="67"/>
      <c r="AU1892" s="67"/>
      <c r="AV1892" s="67"/>
    </row>
    <row r="1893" spans="28:48">
      <c r="AB1893" s="67"/>
      <c r="AC1893" s="67"/>
      <c r="AD1893" s="67"/>
      <c r="AE1893" s="67"/>
      <c r="AF1893" s="67"/>
      <c r="AH1893" s="149"/>
      <c r="AO1893" s="67"/>
      <c r="AP1893" s="67"/>
      <c r="AQ1893" s="67"/>
      <c r="AR1893" s="67"/>
      <c r="AS1893" s="67"/>
      <c r="AT1893" s="67"/>
      <c r="AU1893" s="67"/>
      <c r="AV1893" s="67"/>
    </row>
    <row r="1894" spans="28:48">
      <c r="AB1894" s="67"/>
      <c r="AC1894" s="67"/>
      <c r="AD1894" s="67"/>
      <c r="AE1894" s="67"/>
      <c r="AF1894" s="67"/>
      <c r="AH1894" s="149"/>
      <c r="AO1894" s="67"/>
      <c r="AP1894" s="67"/>
      <c r="AQ1894" s="67"/>
      <c r="AR1894" s="67"/>
      <c r="AS1894" s="67"/>
      <c r="AT1894" s="67"/>
      <c r="AU1894" s="67"/>
      <c r="AV1894" s="67"/>
    </row>
    <row r="1895" spans="28:48">
      <c r="AB1895" s="67"/>
      <c r="AC1895" s="67"/>
      <c r="AD1895" s="67"/>
      <c r="AE1895" s="67"/>
      <c r="AF1895" s="67"/>
      <c r="AH1895" s="149"/>
      <c r="AO1895" s="67"/>
      <c r="AP1895" s="67"/>
      <c r="AQ1895" s="67"/>
      <c r="AR1895" s="67"/>
      <c r="AS1895" s="67"/>
      <c r="AT1895" s="67"/>
      <c r="AU1895" s="67"/>
      <c r="AV1895" s="67"/>
    </row>
    <row r="1896" spans="28:48">
      <c r="AB1896" s="67"/>
      <c r="AC1896" s="67"/>
      <c r="AD1896" s="67"/>
      <c r="AE1896" s="67"/>
      <c r="AF1896" s="67"/>
      <c r="AH1896" s="149"/>
      <c r="AO1896" s="67"/>
      <c r="AP1896" s="67"/>
      <c r="AQ1896" s="67"/>
      <c r="AR1896" s="67"/>
      <c r="AS1896" s="67"/>
      <c r="AT1896" s="67"/>
      <c r="AU1896" s="67"/>
      <c r="AV1896" s="67"/>
    </row>
    <row r="1897" spans="28:48">
      <c r="AB1897" s="67"/>
      <c r="AC1897" s="67"/>
      <c r="AD1897" s="67"/>
      <c r="AE1897" s="67"/>
      <c r="AF1897" s="67"/>
      <c r="AH1897" s="149"/>
      <c r="AO1897" s="67"/>
      <c r="AP1897" s="67"/>
      <c r="AQ1897" s="67"/>
      <c r="AR1897" s="67"/>
      <c r="AS1897" s="67"/>
      <c r="AT1897" s="67"/>
      <c r="AU1897" s="67"/>
      <c r="AV1897" s="67"/>
    </row>
    <row r="1898" spans="28:48">
      <c r="AB1898" s="67"/>
      <c r="AC1898" s="67"/>
      <c r="AD1898" s="67"/>
      <c r="AE1898" s="67"/>
      <c r="AF1898" s="67"/>
      <c r="AH1898" s="149"/>
      <c r="AO1898" s="67"/>
      <c r="AP1898" s="67"/>
      <c r="AQ1898" s="67"/>
      <c r="AR1898" s="67"/>
      <c r="AS1898" s="67"/>
      <c r="AT1898" s="67"/>
      <c r="AU1898" s="67"/>
      <c r="AV1898" s="67"/>
    </row>
    <row r="1899" spans="28:48">
      <c r="AB1899" s="67"/>
      <c r="AC1899" s="67"/>
      <c r="AD1899" s="67"/>
      <c r="AE1899" s="67"/>
      <c r="AF1899" s="67"/>
      <c r="AH1899" s="149"/>
      <c r="AO1899" s="67"/>
      <c r="AP1899" s="67"/>
      <c r="AQ1899" s="67"/>
      <c r="AR1899" s="67"/>
      <c r="AS1899" s="67"/>
      <c r="AT1899" s="67"/>
      <c r="AU1899" s="67"/>
      <c r="AV1899" s="67"/>
    </row>
    <row r="1900" spans="28:48">
      <c r="AB1900" s="67"/>
      <c r="AC1900" s="67"/>
      <c r="AD1900" s="67"/>
      <c r="AE1900" s="67"/>
      <c r="AF1900" s="67"/>
      <c r="AH1900" s="149"/>
      <c r="AO1900" s="67"/>
      <c r="AP1900" s="67"/>
      <c r="AQ1900" s="67"/>
      <c r="AR1900" s="67"/>
      <c r="AS1900" s="67"/>
      <c r="AT1900" s="67"/>
      <c r="AU1900" s="67"/>
      <c r="AV1900" s="67"/>
    </row>
    <row r="1901" spans="28:48">
      <c r="AB1901" s="67"/>
      <c r="AC1901" s="67"/>
      <c r="AD1901" s="67"/>
      <c r="AE1901" s="67"/>
      <c r="AF1901" s="67"/>
      <c r="AH1901" s="149"/>
      <c r="AO1901" s="67"/>
      <c r="AP1901" s="67"/>
      <c r="AQ1901" s="67"/>
      <c r="AR1901" s="67"/>
      <c r="AS1901" s="67"/>
      <c r="AT1901" s="67"/>
      <c r="AU1901" s="67"/>
      <c r="AV1901" s="67"/>
    </row>
    <row r="1902" spans="28:48">
      <c r="AB1902" s="67"/>
      <c r="AC1902" s="67"/>
      <c r="AD1902" s="67"/>
      <c r="AE1902" s="67"/>
      <c r="AF1902" s="67"/>
      <c r="AH1902" s="149"/>
      <c r="AO1902" s="67"/>
      <c r="AP1902" s="67"/>
      <c r="AQ1902" s="67"/>
      <c r="AR1902" s="67"/>
      <c r="AS1902" s="67"/>
      <c r="AT1902" s="67"/>
      <c r="AU1902" s="67"/>
      <c r="AV1902" s="67"/>
    </row>
    <row r="1903" spans="28:48">
      <c r="AB1903" s="67"/>
      <c r="AC1903" s="67"/>
      <c r="AD1903" s="67"/>
      <c r="AE1903" s="67"/>
      <c r="AF1903" s="67"/>
      <c r="AH1903" s="149"/>
      <c r="AO1903" s="67"/>
      <c r="AP1903" s="67"/>
      <c r="AQ1903" s="67"/>
      <c r="AR1903" s="67"/>
      <c r="AS1903" s="67"/>
      <c r="AT1903" s="67"/>
      <c r="AU1903" s="67"/>
      <c r="AV1903" s="67"/>
    </row>
    <row r="1904" spans="28:48">
      <c r="AB1904" s="67"/>
      <c r="AC1904" s="67"/>
      <c r="AD1904" s="67"/>
      <c r="AE1904" s="67"/>
      <c r="AF1904" s="67"/>
      <c r="AH1904" s="149"/>
      <c r="AO1904" s="67"/>
      <c r="AP1904" s="67"/>
      <c r="AQ1904" s="67"/>
      <c r="AR1904" s="67"/>
      <c r="AS1904" s="67"/>
      <c r="AT1904" s="67"/>
      <c r="AU1904" s="67"/>
      <c r="AV1904" s="67"/>
    </row>
    <row r="1905" spans="28:49">
      <c r="AB1905" s="67"/>
      <c r="AC1905" s="67"/>
      <c r="AD1905" s="67"/>
      <c r="AE1905" s="67"/>
      <c r="AF1905" s="67"/>
      <c r="AH1905" s="149"/>
      <c r="AO1905" s="67"/>
      <c r="AP1905" s="67"/>
      <c r="AQ1905" s="67"/>
      <c r="AR1905" s="67"/>
      <c r="AS1905" s="67"/>
      <c r="AT1905" s="67"/>
      <c r="AU1905" s="67"/>
      <c r="AV1905" s="67"/>
    </row>
    <row r="1906" spans="28:49">
      <c r="AB1906" s="67"/>
      <c r="AC1906" s="67"/>
      <c r="AD1906" s="67"/>
      <c r="AE1906" s="67"/>
      <c r="AF1906" s="67"/>
      <c r="AH1906" s="149"/>
      <c r="AO1906" s="67"/>
      <c r="AP1906" s="67"/>
      <c r="AQ1906" s="67"/>
      <c r="AR1906" s="67"/>
      <c r="AS1906" s="67"/>
      <c r="AT1906" s="67"/>
      <c r="AU1906" s="67"/>
      <c r="AV1906" s="67"/>
    </row>
    <row r="1907" spans="28:49">
      <c r="AB1907" s="67"/>
      <c r="AC1907" s="67"/>
      <c r="AD1907" s="67"/>
      <c r="AE1907" s="67"/>
      <c r="AF1907" s="67"/>
      <c r="AH1907" s="149"/>
      <c r="AO1907" s="67"/>
      <c r="AP1907" s="67"/>
      <c r="AQ1907" s="67"/>
      <c r="AR1907" s="67"/>
      <c r="AS1907" s="67"/>
      <c r="AT1907" s="67"/>
      <c r="AU1907" s="67"/>
      <c r="AV1907" s="67"/>
    </row>
    <row r="1908" spans="28:49">
      <c r="AB1908" s="67"/>
      <c r="AC1908" s="67"/>
      <c r="AD1908" s="67"/>
      <c r="AE1908" s="67"/>
      <c r="AF1908" s="67"/>
      <c r="AH1908" s="149"/>
      <c r="AO1908" s="67"/>
      <c r="AP1908" s="67"/>
      <c r="AQ1908" s="67"/>
      <c r="AR1908" s="67"/>
      <c r="AS1908" s="67"/>
      <c r="AT1908" s="67"/>
      <c r="AU1908" s="67"/>
      <c r="AV1908" s="67"/>
    </row>
    <row r="1909" spans="28:49">
      <c r="AB1909" s="67"/>
      <c r="AC1909" s="67"/>
      <c r="AD1909" s="67"/>
      <c r="AE1909" s="67"/>
      <c r="AF1909" s="67"/>
      <c r="AH1909" s="149"/>
      <c r="AO1909" s="67"/>
      <c r="AP1909" s="67"/>
      <c r="AQ1909" s="67"/>
      <c r="AR1909" s="67"/>
      <c r="AS1909" s="67"/>
      <c r="AT1909" s="67"/>
      <c r="AU1909" s="67"/>
      <c r="AV1909" s="67"/>
    </row>
    <row r="1910" spans="28:49">
      <c r="AB1910" s="67"/>
      <c r="AC1910" s="67"/>
      <c r="AD1910" s="67"/>
      <c r="AE1910" s="67"/>
      <c r="AF1910" s="67"/>
      <c r="AH1910" s="149"/>
      <c r="AO1910" s="67"/>
      <c r="AP1910" s="67"/>
      <c r="AQ1910" s="67"/>
      <c r="AR1910" s="67"/>
      <c r="AS1910" s="67"/>
      <c r="AT1910" s="67"/>
      <c r="AU1910" s="67"/>
      <c r="AV1910" s="67"/>
    </row>
    <row r="1911" spans="28:49">
      <c r="AB1911" s="67"/>
      <c r="AC1911" s="67"/>
      <c r="AD1911" s="67"/>
      <c r="AE1911" s="67"/>
      <c r="AF1911" s="67"/>
      <c r="AH1911" s="149"/>
      <c r="AO1911" s="67"/>
      <c r="AP1911" s="67"/>
      <c r="AQ1911" s="67"/>
      <c r="AR1911" s="67"/>
      <c r="AS1911" s="67"/>
      <c r="AT1911" s="67"/>
      <c r="AU1911" s="67"/>
      <c r="AV1911" s="67"/>
    </row>
    <row r="1912" spans="28:49">
      <c r="AB1912" s="67"/>
      <c r="AC1912" s="67"/>
      <c r="AD1912" s="67"/>
      <c r="AE1912" s="67"/>
      <c r="AF1912" s="67"/>
      <c r="AH1912" s="149"/>
      <c r="AO1912" s="67"/>
      <c r="AP1912" s="67"/>
      <c r="AQ1912" s="67"/>
      <c r="AR1912" s="67"/>
      <c r="AS1912" s="67"/>
      <c r="AT1912" s="67"/>
      <c r="AU1912" s="67"/>
      <c r="AV1912" s="67"/>
    </row>
    <row r="1913" spans="28:49">
      <c r="AB1913" s="67"/>
      <c r="AC1913" s="67"/>
      <c r="AD1913" s="67"/>
      <c r="AE1913" s="67"/>
      <c r="AF1913" s="67"/>
      <c r="AH1913" s="149"/>
      <c r="AO1913" s="67"/>
      <c r="AP1913" s="67"/>
      <c r="AQ1913" s="67"/>
      <c r="AR1913" s="67"/>
      <c r="AS1913" s="67"/>
      <c r="AT1913" s="67"/>
      <c r="AU1913" s="67"/>
      <c r="AV1913" s="67"/>
    </row>
    <row r="1914" spans="28:49">
      <c r="AB1914" s="67"/>
      <c r="AC1914" s="67"/>
      <c r="AD1914" s="67"/>
      <c r="AE1914" s="67"/>
      <c r="AF1914" s="67"/>
      <c r="AH1914" s="149"/>
      <c r="AO1914" s="67"/>
      <c r="AP1914" s="67"/>
      <c r="AQ1914" s="67"/>
      <c r="AR1914" s="67"/>
      <c r="AS1914" s="67"/>
      <c r="AT1914" s="67"/>
      <c r="AU1914" s="67"/>
      <c r="AV1914" s="67"/>
    </row>
    <row r="1915" spans="28:49">
      <c r="AB1915" s="67"/>
      <c r="AC1915" s="67"/>
      <c r="AD1915" s="67"/>
      <c r="AE1915" s="67"/>
      <c r="AF1915" s="67"/>
      <c r="AH1915" s="149"/>
      <c r="AO1915" s="67"/>
      <c r="AP1915" s="67"/>
      <c r="AQ1915" s="67"/>
      <c r="AR1915" s="67"/>
      <c r="AS1915" s="67"/>
      <c r="AT1915" s="67"/>
      <c r="AU1915" s="67"/>
      <c r="AV1915" s="67"/>
    </row>
    <row r="1916" spans="28:49">
      <c r="AB1916" s="67"/>
      <c r="AC1916" s="67"/>
      <c r="AD1916" s="67"/>
      <c r="AE1916" s="67"/>
      <c r="AF1916" s="67"/>
      <c r="AH1916" s="149"/>
      <c r="AO1916" s="67"/>
      <c r="AP1916" s="67"/>
      <c r="AQ1916" s="67"/>
      <c r="AR1916" s="67"/>
      <c r="AS1916" s="67"/>
      <c r="AT1916" s="67"/>
      <c r="AU1916" s="67"/>
      <c r="AV1916" s="67"/>
      <c r="AW1916" s="67"/>
    </row>
    <row r="1917" spans="28:49">
      <c r="AB1917" s="67"/>
      <c r="AC1917" s="67"/>
      <c r="AD1917" s="67"/>
      <c r="AE1917" s="67"/>
      <c r="AF1917" s="67"/>
      <c r="AH1917" s="149"/>
      <c r="AO1917" s="67"/>
      <c r="AP1917" s="67"/>
      <c r="AQ1917" s="67"/>
      <c r="AR1917" s="67"/>
      <c r="AS1917" s="67"/>
      <c r="AT1917" s="67"/>
      <c r="AU1917" s="67"/>
      <c r="AV1917" s="67"/>
    </row>
    <row r="1918" spans="28:49">
      <c r="AB1918" s="67"/>
      <c r="AC1918" s="67"/>
      <c r="AD1918" s="67"/>
      <c r="AE1918" s="67"/>
      <c r="AF1918" s="67"/>
      <c r="AH1918" s="149"/>
      <c r="AO1918" s="67"/>
      <c r="AP1918" s="67"/>
      <c r="AQ1918" s="67"/>
      <c r="AR1918" s="67"/>
      <c r="AS1918" s="67"/>
      <c r="AT1918" s="67"/>
      <c r="AU1918" s="67"/>
      <c r="AV1918" s="67"/>
    </row>
    <row r="1919" spans="28:49">
      <c r="AB1919" s="67"/>
      <c r="AC1919" s="67"/>
      <c r="AD1919" s="67"/>
      <c r="AE1919" s="67"/>
      <c r="AF1919" s="67"/>
      <c r="AH1919" s="149"/>
      <c r="AO1919" s="67"/>
      <c r="AP1919" s="67"/>
      <c r="AQ1919" s="67"/>
      <c r="AR1919" s="67"/>
      <c r="AS1919" s="67"/>
      <c r="AT1919" s="67"/>
      <c r="AU1919" s="67"/>
      <c r="AV1919" s="67"/>
    </row>
    <row r="1920" spans="28:49">
      <c r="AB1920" s="67"/>
      <c r="AC1920" s="67"/>
      <c r="AD1920" s="67"/>
      <c r="AE1920" s="67"/>
      <c r="AF1920" s="67"/>
      <c r="AH1920" s="149"/>
      <c r="AO1920" s="67"/>
      <c r="AP1920" s="67"/>
      <c r="AQ1920" s="67"/>
      <c r="AR1920" s="67"/>
      <c r="AS1920" s="67"/>
      <c r="AT1920" s="67"/>
      <c r="AU1920" s="67"/>
      <c r="AV1920" s="67"/>
      <c r="AW1920" s="67"/>
    </row>
    <row r="1921" spans="28:49">
      <c r="AB1921" s="67"/>
      <c r="AC1921" s="67"/>
      <c r="AD1921" s="67"/>
      <c r="AE1921" s="67"/>
      <c r="AF1921" s="67"/>
      <c r="AH1921" s="149"/>
      <c r="AO1921" s="67"/>
      <c r="AP1921" s="67"/>
      <c r="AQ1921" s="67"/>
      <c r="AR1921" s="67"/>
      <c r="AS1921" s="67"/>
      <c r="AT1921" s="67"/>
      <c r="AU1921" s="67"/>
      <c r="AV1921" s="67"/>
    </row>
    <row r="1922" spans="28:49">
      <c r="AB1922" s="67"/>
      <c r="AC1922" s="67"/>
      <c r="AD1922" s="67"/>
      <c r="AE1922" s="67"/>
      <c r="AF1922" s="67"/>
      <c r="AH1922" s="149"/>
      <c r="AO1922" s="67"/>
      <c r="AP1922" s="67"/>
      <c r="AQ1922" s="67"/>
      <c r="AR1922" s="67"/>
      <c r="AS1922" s="67"/>
      <c r="AT1922" s="67"/>
      <c r="AU1922" s="67"/>
      <c r="AV1922" s="67"/>
    </row>
    <row r="1923" spans="28:49">
      <c r="AB1923" s="67"/>
      <c r="AC1923" s="67"/>
      <c r="AD1923" s="67"/>
      <c r="AE1923" s="67"/>
      <c r="AF1923" s="67"/>
      <c r="AH1923" s="149"/>
      <c r="AO1923" s="67"/>
      <c r="AP1923" s="67"/>
      <c r="AQ1923" s="67"/>
      <c r="AR1923" s="67"/>
      <c r="AS1923" s="67"/>
      <c r="AT1923" s="67"/>
      <c r="AU1923" s="67"/>
      <c r="AV1923" s="67"/>
      <c r="AW1923" s="67"/>
    </row>
    <row r="1924" spans="28:49">
      <c r="AB1924" s="67"/>
      <c r="AC1924" s="67"/>
      <c r="AD1924" s="67"/>
      <c r="AE1924" s="67"/>
      <c r="AF1924" s="67"/>
      <c r="AH1924" s="149"/>
      <c r="AO1924" s="67"/>
      <c r="AP1924" s="67"/>
      <c r="AQ1924" s="67"/>
      <c r="AR1924" s="67"/>
      <c r="AS1924" s="67"/>
      <c r="AT1924" s="67"/>
      <c r="AU1924" s="67"/>
      <c r="AV1924" s="67"/>
    </row>
    <row r="1925" spans="28:49">
      <c r="AB1925" s="67"/>
      <c r="AC1925" s="67"/>
      <c r="AD1925" s="67"/>
      <c r="AE1925" s="67"/>
      <c r="AF1925" s="67"/>
      <c r="AH1925" s="149"/>
      <c r="AO1925" s="67"/>
      <c r="AP1925" s="67"/>
      <c r="AQ1925" s="67"/>
      <c r="AR1925" s="67"/>
      <c r="AS1925" s="67"/>
      <c r="AT1925" s="67"/>
      <c r="AU1925" s="67"/>
      <c r="AV1925" s="67"/>
    </row>
    <row r="1926" spans="28:49">
      <c r="AB1926" s="67"/>
      <c r="AC1926" s="67"/>
      <c r="AD1926" s="67"/>
      <c r="AE1926" s="67"/>
      <c r="AF1926" s="67"/>
      <c r="AH1926" s="149"/>
      <c r="AO1926" s="67"/>
      <c r="AP1926" s="67"/>
      <c r="AQ1926" s="67"/>
      <c r="AR1926" s="67"/>
      <c r="AS1926" s="67"/>
      <c r="AT1926" s="67"/>
      <c r="AU1926" s="67"/>
      <c r="AV1926" s="67"/>
    </row>
    <row r="1927" spans="28:49">
      <c r="AB1927" s="67"/>
      <c r="AC1927" s="67"/>
      <c r="AD1927" s="67"/>
      <c r="AE1927" s="67"/>
      <c r="AF1927" s="67"/>
      <c r="AH1927" s="149"/>
      <c r="AO1927" s="67"/>
      <c r="AP1927" s="67"/>
      <c r="AQ1927" s="67"/>
      <c r="AR1927" s="67"/>
      <c r="AS1927" s="67"/>
      <c r="AT1927" s="67"/>
      <c r="AU1927" s="67"/>
      <c r="AV1927" s="67"/>
    </row>
    <row r="1928" spans="28:49">
      <c r="AB1928" s="67"/>
      <c r="AC1928" s="67"/>
      <c r="AD1928" s="67"/>
      <c r="AE1928" s="67"/>
      <c r="AF1928" s="67"/>
      <c r="AH1928" s="149"/>
      <c r="AO1928" s="67"/>
      <c r="AP1928" s="67"/>
      <c r="AQ1928" s="67"/>
      <c r="AR1928" s="67"/>
      <c r="AS1928" s="67"/>
      <c r="AT1928" s="67"/>
      <c r="AU1928" s="67"/>
      <c r="AV1928" s="67"/>
    </row>
    <row r="1929" spans="28:49">
      <c r="AB1929" s="67"/>
      <c r="AC1929" s="67"/>
      <c r="AD1929" s="67"/>
      <c r="AE1929" s="67"/>
      <c r="AF1929" s="67"/>
      <c r="AH1929" s="149"/>
      <c r="AO1929" s="67"/>
      <c r="AP1929" s="67"/>
      <c r="AQ1929" s="67"/>
      <c r="AR1929" s="67"/>
      <c r="AS1929" s="67"/>
      <c r="AT1929" s="67"/>
      <c r="AU1929" s="67"/>
      <c r="AV1929" s="67"/>
    </row>
    <row r="1930" spans="28:49">
      <c r="AB1930" s="67"/>
      <c r="AC1930" s="67"/>
      <c r="AD1930" s="67"/>
      <c r="AE1930" s="67"/>
      <c r="AF1930" s="67"/>
      <c r="AH1930" s="149"/>
      <c r="AO1930" s="67"/>
      <c r="AP1930" s="67"/>
      <c r="AQ1930" s="67"/>
      <c r="AR1930" s="67"/>
      <c r="AS1930" s="67"/>
      <c r="AT1930" s="67"/>
      <c r="AU1930" s="67"/>
      <c r="AV1930" s="67"/>
    </row>
    <row r="1931" spans="28:49">
      <c r="AB1931" s="67"/>
      <c r="AC1931" s="67"/>
      <c r="AD1931" s="67"/>
      <c r="AE1931" s="67"/>
      <c r="AF1931" s="67"/>
      <c r="AH1931" s="149"/>
      <c r="AO1931" s="67"/>
      <c r="AP1931" s="67"/>
      <c r="AQ1931" s="67"/>
      <c r="AR1931" s="67"/>
      <c r="AS1931" s="67"/>
      <c r="AT1931" s="67"/>
      <c r="AU1931" s="67"/>
      <c r="AV1931" s="67"/>
    </row>
    <row r="1932" spans="28:49">
      <c r="AB1932" s="67"/>
      <c r="AC1932" s="67"/>
      <c r="AD1932" s="67"/>
      <c r="AE1932" s="67"/>
      <c r="AF1932" s="67"/>
      <c r="AH1932" s="149"/>
      <c r="AO1932" s="67"/>
      <c r="AP1932" s="67"/>
      <c r="AQ1932" s="67"/>
      <c r="AR1932" s="67"/>
      <c r="AS1932" s="67"/>
      <c r="AT1932" s="67"/>
      <c r="AU1932" s="67"/>
      <c r="AV1932" s="67"/>
    </row>
    <row r="1933" spans="28:49">
      <c r="AB1933" s="67"/>
      <c r="AC1933" s="67"/>
      <c r="AD1933" s="67"/>
      <c r="AE1933" s="67"/>
      <c r="AF1933" s="67"/>
      <c r="AH1933" s="149"/>
      <c r="AO1933" s="67"/>
      <c r="AP1933" s="67"/>
      <c r="AQ1933" s="67"/>
      <c r="AR1933" s="67"/>
      <c r="AS1933" s="67"/>
      <c r="AT1933" s="67"/>
      <c r="AU1933" s="67"/>
      <c r="AV1933" s="67"/>
    </row>
    <row r="1934" spans="28:49">
      <c r="AB1934" s="67"/>
      <c r="AC1934" s="67"/>
      <c r="AD1934" s="67"/>
      <c r="AE1934" s="67"/>
      <c r="AF1934" s="67"/>
      <c r="AH1934" s="149"/>
      <c r="AO1934" s="67"/>
      <c r="AP1934" s="67"/>
      <c r="AQ1934" s="67"/>
      <c r="AR1934" s="67"/>
      <c r="AS1934" s="67"/>
      <c r="AT1934" s="67"/>
      <c r="AU1934" s="67"/>
      <c r="AV1934" s="67"/>
    </row>
    <row r="1935" spans="28:49">
      <c r="AB1935" s="67"/>
      <c r="AC1935" s="67"/>
      <c r="AD1935" s="67"/>
      <c r="AE1935" s="67"/>
      <c r="AF1935" s="67"/>
      <c r="AH1935" s="149"/>
      <c r="AO1935" s="67"/>
      <c r="AP1935" s="67"/>
      <c r="AQ1935" s="67"/>
      <c r="AR1935" s="67"/>
      <c r="AS1935" s="67"/>
      <c r="AT1935" s="67"/>
      <c r="AU1935" s="67"/>
      <c r="AV1935" s="67"/>
    </row>
    <row r="1936" spans="28:49">
      <c r="AB1936" s="67"/>
      <c r="AC1936" s="67"/>
      <c r="AD1936" s="67"/>
      <c r="AE1936" s="67"/>
      <c r="AF1936" s="67"/>
      <c r="AH1936" s="149"/>
      <c r="AO1936" s="67"/>
      <c r="AP1936" s="67"/>
      <c r="AQ1936" s="67"/>
      <c r="AR1936" s="67"/>
      <c r="AS1936" s="67"/>
      <c r="AT1936" s="67"/>
      <c r="AU1936" s="67"/>
      <c r="AV1936" s="67"/>
    </row>
    <row r="1937" spans="28:48">
      <c r="AB1937" s="67"/>
      <c r="AC1937" s="67"/>
      <c r="AD1937" s="67"/>
      <c r="AE1937" s="67"/>
      <c r="AF1937" s="67"/>
      <c r="AH1937" s="149"/>
      <c r="AO1937" s="67"/>
      <c r="AP1937" s="67"/>
      <c r="AQ1937" s="67"/>
      <c r="AR1937" s="67"/>
      <c r="AS1937" s="67"/>
      <c r="AT1937" s="67"/>
      <c r="AU1937" s="67"/>
      <c r="AV1937" s="67"/>
    </row>
    <row r="1938" spans="28:48">
      <c r="AB1938" s="67"/>
      <c r="AC1938" s="67"/>
      <c r="AD1938" s="67"/>
      <c r="AE1938" s="67"/>
      <c r="AF1938" s="67"/>
      <c r="AH1938" s="149"/>
      <c r="AO1938" s="67"/>
      <c r="AP1938" s="67"/>
      <c r="AQ1938" s="67"/>
      <c r="AR1938" s="67"/>
      <c r="AS1938" s="67"/>
      <c r="AT1938" s="67"/>
      <c r="AU1938" s="67"/>
      <c r="AV1938" s="67"/>
    </row>
    <row r="1939" spans="28:48">
      <c r="AB1939" s="67"/>
      <c r="AC1939" s="67"/>
      <c r="AD1939" s="67"/>
      <c r="AE1939" s="67"/>
      <c r="AF1939" s="67"/>
      <c r="AH1939" s="149"/>
      <c r="AO1939" s="67"/>
      <c r="AP1939" s="67"/>
      <c r="AQ1939" s="67"/>
      <c r="AR1939" s="67"/>
      <c r="AS1939" s="67"/>
      <c r="AT1939" s="67"/>
      <c r="AU1939" s="67"/>
      <c r="AV1939" s="67"/>
    </row>
    <row r="1940" spans="28:48">
      <c r="AB1940" s="67"/>
      <c r="AC1940" s="67"/>
      <c r="AD1940" s="67"/>
      <c r="AE1940" s="67"/>
      <c r="AF1940" s="67"/>
      <c r="AH1940" s="149"/>
      <c r="AO1940" s="67"/>
      <c r="AP1940" s="67"/>
      <c r="AQ1940" s="67"/>
      <c r="AR1940" s="67"/>
      <c r="AS1940" s="67"/>
      <c r="AT1940" s="67"/>
      <c r="AU1940" s="67"/>
      <c r="AV1940" s="67"/>
    </row>
    <row r="1941" spans="28:48">
      <c r="AB1941" s="67"/>
      <c r="AC1941" s="67"/>
      <c r="AD1941" s="67"/>
      <c r="AE1941" s="67"/>
      <c r="AF1941" s="67"/>
      <c r="AH1941" s="149"/>
      <c r="AO1941" s="67"/>
      <c r="AP1941" s="67"/>
      <c r="AQ1941" s="67"/>
      <c r="AR1941" s="67"/>
      <c r="AS1941" s="67"/>
      <c r="AT1941" s="67"/>
      <c r="AU1941" s="67"/>
      <c r="AV1941" s="67"/>
    </row>
    <row r="1942" spans="28:48">
      <c r="AB1942" s="67"/>
      <c r="AC1942" s="67"/>
      <c r="AD1942" s="67"/>
      <c r="AE1942" s="67"/>
      <c r="AF1942" s="67"/>
      <c r="AH1942" s="149"/>
      <c r="AO1942" s="67"/>
      <c r="AP1942" s="67"/>
      <c r="AQ1942" s="67"/>
      <c r="AR1942" s="67"/>
      <c r="AS1942" s="67"/>
      <c r="AT1942" s="67"/>
      <c r="AU1942" s="67"/>
      <c r="AV1942" s="67"/>
    </row>
    <row r="1943" spans="28:48">
      <c r="AB1943" s="67"/>
      <c r="AC1943" s="67"/>
      <c r="AD1943" s="67"/>
      <c r="AE1943" s="67"/>
      <c r="AF1943" s="67"/>
      <c r="AH1943" s="149"/>
      <c r="AO1943" s="67"/>
      <c r="AP1943" s="67"/>
      <c r="AQ1943" s="67"/>
      <c r="AR1943" s="67"/>
      <c r="AS1943" s="67"/>
      <c r="AT1943" s="67"/>
      <c r="AU1943" s="67"/>
      <c r="AV1943" s="67"/>
    </row>
    <row r="1944" spans="28:48">
      <c r="AB1944" s="67"/>
      <c r="AC1944" s="67"/>
      <c r="AD1944" s="67"/>
      <c r="AE1944" s="67"/>
      <c r="AF1944" s="67"/>
      <c r="AH1944" s="149"/>
      <c r="AO1944" s="67"/>
      <c r="AP1944" s="67"/>
      <c r="AQ1944" s="67"/>
      <c r="AR1944" s="67"/>
      <c r="AS1944" s="67"/>
      <c r="AT1944" s="67"/>
      <c r="AU1944" s="67"/>
      <c r="AV1944" s="67"/>
    </row>
    <row r="1945" spans="28:48">
      <c r="AB1945" s="67"/>
      <c r="AC1945" s="67"/>
      <c r="AD1945" s="67"/>
      <c r="AE1945" s="67"/>
      <c r="AF1945" s="67"/>
      <c r="AH1945" s="149"/>
      <c r="AO1945" s="67"/>
      <c r="AP1945" s="67"/>
      <c r="AQ1945" s="67"/>
      <c r="AR1945" s="67"/>
      <c r="AS1945" s="67"/>
      <c r="AT1945" s="67"/>
      <c r="AU1945" s="67"/>
      <c r="AV1945" s="67"/>
    </row>
    <row r="1946" spans="28:48">
      <c r="AB1946" s="67"/>
      <c r="AC1946" s="67"/>
      <c r="AD1946" s="67"/>
      <c r="AE1946" s="67"/>
      <c r="AF1946" s="67"/>
      <c r="AH1946" s="149"/>
      <c r="AO1946" s="67"/>
      <c r="AP1946" s="67"/>
      <c r="AQ1946" s="67"/>
      <c r="AR1946" s="67"/>
      <c r="AS1946" s="67"/>
      <c r="AT1946" s="67"/>
      <c r="AU1946" s="67"/>
      <c r="AV1946" s="67"/>
    </row>
    <row r="1947" spans="28:48">
      <c r="AB1947" s="67"/>
      <c r="AC1947" s="67"/>
      <c r="AD1947" s="67"/>
      <c r="AE1947" s="67"/>
      <c r="AF1947" s="67"/>
      <c r="AH1947" s="149"/>
      <c r="AO1947" s="67"/>
      <c r="AP1947" s="67"/>
      <c r="AQ1947" s="67"/>
      <c r="AR1947" s="67"/>
      <c r="AS1947" s="67"/>
      <c r="AT1947" s="67"/>
      <c r="AU1947" s="67"/>
      <c r="AV1947" s="67"/>
    </row>
    <row r="1948" spans="28:48">
      <c r="AB1948" s="67"/>
      <c r="AC1948" s="67"/>
      <c r="AD1948" s="67"/>
      <c r="AE1948" s="67"/>
      <c r="AF1948" s="67"/>
      <c r="AH1948" s="149"/>
      <c r="AO1948" s="67"/>
      <c r="AP1948" s="67"/>
      <c r="AQ1948" s="67"/>
      <c r="AR1948" s="67"/>
      <c r="AS1948" s="67"/>
      <c r="AT1948" s="67"/>
      <c r="AU1948" s="67"/>
      <c r="AV1948" s="67"/>
    </row>
    <row r="1949" spans="28:48">
      <c r="AB1949" s="67"/>
      <c r="AC1949" s="67"/>
      <c r="AD1949" s="67"/>
      <c r="AE1949" s="67"/>
      <c r="AF1949" s="67"/>
      <c r="AH1949" s="149"/>
      <c r="AO1949" s="67"/>
      <c r="AP1949" s="67"/>
      <c r="AQ1949" s="67"/>
      <c r="AR1949" s="67"/>
      <c r="AS1949" s="67"/>
      <c r="AT1949" s="67"/>
      <c r="AU1949" s="67"/>
      <c r="AV1949" s="67"/>
    </row>
    <row r="1950" spans="28:48">
      <c r="AB1950" s="67"/>
      <c r="AC1950" s="67"/>
      <c r="AD1950" s="67"/>
      <c r="AE1950" s="67"/>
      <c r="AF1950" s="67"/>
      <c r="AH1950" s="149"/>
      <c r="AO1950" s="67"/>
      <c r="AP1950" s="67"/>
      <c r="AQ1950" s="67"/>
      <c r="AR1950" s="67"/>
      <c r="AS1950" s="67"/>
      <c r="AT1950" s="67"/>
      <c r="AU1950" s="67"/>
      <c r="AV1950" s="67"/>
    </row>
    <row r="1951" spans="28:48">
      <c r="AB1951" s="67"/>
      <c r="AC1951" s="67"/>
      <c r="AD1951" s="67"/>
      <c r="AE1951" s="67"/>
      <c r="AF1951" s="67"/>
      <c r="AH1951" s="149"/>
      <c r="AO1951" s="67"/>
      <c r="AP1951" s="67"/>
      <c r="AQ1951" s="67"/>
      <c r="AR1951" s="67"/>
      <c r="AS1951" s="67"/>
      <c r="AT1951" s="67"/>
      <c r="AU1951" s="67"/>
      <c r="AV1951" s="67"/>
    </row>
    <row r="1952" spans="28:48">
      <c r="AB1952" s="67"/>
      <c r="AC1952" s="67"/>
      <c r="AD1952" s="67"/>
      <c r="AE1952" s="67"/>
      <c r="AF1952" s="67"/>
      <c r="AH1952" s="149"/>
      <c r="AO1952" s="67"/>
      <c r="AP1952" s="67"/>
      <c r="AQ1952" s="67"/>
      <c r="AR1952" s="67"/>
      <c r="AS1952" s="67"/>
      <c r="AT1952" s="67"/>
      <c r="AU1952" s="67"/>
      <c r="AV1952" s="67"/>
    </row>
    <row r="1953" spans="28:48">
      <c r="AB1953" s="67"/>
      <c r="AC1953" s="67"/>
      <c r="AD1953" s="67"/>
      <c r="AE1953" s="67"/>
      <c r="AF1953" s="67"/>
      <c r="AH1953" s="149"/>
      <c r="AO1953" s="67"/>
      <c r="AP1953" s="67"/>
      <c r="AQ1953" s="67"/>
      <c r="AR1953" s="67"/>
      <c r="AS1953" s="67"/>
      <c r="AT1953" s="67"/>
      <c r="AU1953" s="67"/>
      <c r="AV1953" s="67"/>
    </row>
    <row r="1954" spans="28:48">
      <c r="AB1954" s="67"/>
      <c r="AC1954" s="67"/>
      <c r="AD1954" s="67"/>
      <c r="AE1954" s="67"/>
      <c r="AF1954" s="67"/>
      <c r="AH1954" s="149"/>
      <c r="AO1954" s="67"/>
      <c r="AP1954" s="67"/>
      <c r="AQ1954" s="67"/>
      <c r="AR1954" s="67"/>
      <c r="AS1954" s="67"/>
      <c r="AT1954" s="67"/>
      <c r="AU1954" s="67"/>
      <c r="AV1954" s="67"/>
    </row>
    <row r="1955" spans="28:48">
      <c r="AB1955" s="67"/>
      <c r="AC1955" s="67"/>
      <c r="AD1955" s="67"/>
      <c r="AE1955" s="67"/>
      <c r="AF1955" s="67"/>
      <c r="AH1955" s="149"/>
      <c r="AO1955" s="67"/>
      <c r="AP1955" s="67"/>
      <c r="AQ1955" s="67"/>
      <c r="AR1955" s="67"/>
      <c r="AS1955" s="67"/>
      <c r="AT1955" s="67"/>
      <c r="AU1955" s="67"/>
      <c r="AV1955" s="67"/>
    </row>
    <row r="1956" spans="28:48">
      <c r="AB1956" s="67"/>
      <c r="AC1956" s="67"/>
      <c r="AD1956" s="67"/>
      <c r="AE1956" s="67"/>
      <c r="AF1956" s="67"/>
      <c r="AH1956" s="149"/>
      <c r="AO1956" s="67"/>
      <c r="AP1956" s="67"/>
      <c r="AQ1956" s="67"/>
      <c r="AR1956" s="67"/>
      <c r="AS1956" s="67"/>
      <c r="AT1956" s="67"/>
      <c r="AU1956" s="67"/>
      <c r="AV1956" s="67"/>
    </row>
    <row r="1957" spans="28:48">
      <c r="AB1957" s="67"/>
      <c r="AC1957" s="67"/>
      <c r="AD1957" s="67"/>
      <c r="AE1957" s="67"/>
      <c r="AF1957" s="67"/>
      <c r="AH1957" s="149"/>
      <c r="AO1957" s="67"/>
      <c r="AP1957" s="67"/>
      <c r="AQ1957" s="67"/>
      <c r="AR1957" s="67"/>
      <c r="AS1957" s="67"/>
      <c r="AT1957" s="67"/>
      <c r="AU1957" s="67"/>
      <c r="AV1957" s="67"/>
    </row>
    <row r="1958" spans="28:48">
      <c r="AB1958" s="67"/>
      <c r="AC1958" s="67"/>
      <c r="AD1958" s="67"/>
      <c r="AE1958" s="67"/>
      <c r="AF1958" s="67"/>
      <c r="AH1958" s="149"/>
      <c r="AO1958" s="67"/>
      <c r="AP1958" s="67"/>
      <c r="AQ1958" s="67"/>
      <c r="AR1958" s="67"/>
      <c r="AS1958" s="67"/>
      <c r="AT1958" s="67"/>
      <c r="AU1958" s="67"/>
      <c r="AV1958" s="67"/>
    </row>
    <row r="1959" spans="28:48">
      <c r="AB1959" s="67"/>
      <c r="AC1959" s="67"/>
      <c r="AD1959" s="67"/>
      <c r="AE1959" s="67"/>
      <c r="AF1959" s="67"/>
      <c r="AH1959" s="149"/>
      <c r="AO1959" s="67"/>
      <c r="AP1959" s="67"/>
      <c r="AQ1959" s="67"/>
      <c r="AR1959" s="67"/>
      <c r="AS1959" s="67"/>
      <c r="AT1959" s="67"/>
      <c r="AU1959" s="67"/>
      <c r="AV1959" s="67"/>
    </row>
    <row r="1960" spans="28:48">
      <c r="AB1960" s="67"/>
      <c r="AC1960" s="67"/>
      <c r="AD1960" s="67"/>
      <c r="AE1960" s="67"/>
      <c r="AF1960" s="67"/>
      <c r="AH1960" s="149"/>
      <c r="AO1960" s="67"/>
      <c r="AP1960" s="67"/>
      <c r="AQ1960" s="67"/>
      <c r="AR1960" s="67"/>
      <c r="AS1960" s="67"/>
      <c r="AT1960" s="67"/>
      <c r="AU1960" s="67"/>
      <c r="AV1960" s="67"/>
    </row>
    <row r="1961" spans="28:48">
      <c r="AB1961" s="67"/>
      <c r="AC1961" s="67"/>
      <c r="AD1961" s="67"/>
      <c r="AE1961" s="67"/>
      <c r="AF1961" s="67"/>
      <c r="AH1961" s="149"/>
      <c r="AO1961" s="67"/>
      <c r="AP1961" s="67"/>
      <c r="AQ1961" s="67"/>
      <c r="AR1961" s="67"/>
      <c r="AS1961" s="67"/>
      <c r="AT1961" s="67"/>
      <c r="AU1961" s="67"/>
      <c r="AV1961" s="67"/>
    </row>
    <row r="1962" spans="28:48">
      <c r="AB1962" s="67"/>
      <c r="AC1962" s="67"/>
      <c r="AD1962" s="67"/>
      <c r="AE1962" s="67"/>
      <c r="AF1962" s="67"/>
      <c r="AH1962" s="149"/>
      <c r="AO1962" s="67"/>
      <c r="AP1962" s="67"/>
      <c r="AQ1962" s="67"/>
      <c r="AR1962" s="67"/>
      <c r="AS1962" s="67"/>
      <c r="AT1962" s="67"/>
      <c r="AU1962" s="67"/>
      <c r="AV1962" s="67"/>
    </row>
    <row r="1963" spans="28:48">
      <c r="AB1963" s="67"/>
      <c r="AC1963" s="67"/>
      <c r="AD1963" s="67"/>
      <c r="AE1963" s="67"/>
      <c r="AF1963" s="67"/>
      <c r="AH1963" s="149"/>
      <c r="AO1963" s="67"/>
      <c r="AP1963" s="67"/>
      <c r="AQ1963" s="67"/>
      <c r="AR1963" s="67"/>
      <c r="AS1963" s="67"/>
      <c r="AT1963" s="67"/>
      <c r="AU1963" s="67"/>
      <c r="AV1963" s="67"/>
    </row>
    <row r="1964" spans="28:48">
      <c r="AB1964" s="67"/>
      <c r="AC1964" s="67"/>
      <c r="AD1964" s="67"/>
      <c r="AE1964" s="67"/>
      <c r="AF1964" s="67"/>
      <c r="AH1964" s="149"/>
      <c r="AO1964" s="67"/>
      <c r="AP1964" s="67"/>
      <c r="AQ1964" s="67"/>
      <c r="AR1964" s="67"/>
      <c r="AS1964" s="67"/>
      <c r="AT1964" s="67"/>
      <c r="AU1964" s="67"/>
      <c r="AV1964" s="67"/>
    </row>
    <row r="1965" spans="28:48">
      <c r="AB1965" s="67"/>
      <c r="AC1965" s="67"/>
      <c r="AD1965" s="67"/>
      <c r="AE1965" s="67"/>
      <c r="AF1965" s="67"/>
      <c r="AH1965" s="149"/>
      <c r="AO1965" s="67"/>
      <c r="AP1965" s="67"/>
      <c r="AQ1965" s="67"/>
      <c r="AR1965" s="67"/>
      <c r="AS1965" s="67"/>
      <c r="AT1965" s="67"/>
      <c r="AU1965" s="67"/>
      <c r="AV1965" s="67"/>
    </row>
    <row r="1966" spans="28:48">
      <c r="AB1966" s="67"/>
      <c r="AC1966" s="67"/>
      <c r="AD1966" s="67"/>
      <c r="AE1966" s="67"/>
      <c r="AF1966" s="67"/>
      <c r="AH1966" s="149"/>
      <c r="AO1966" s="67"/>
      <c r="AP1966" s="67"/>
      <c r="AQ1966" s="67"/>
      <c r="AR1966" s="67"/>
      <c r="AS1966" s="67"/>
      <c r="AT1966" s="67"/>
      <c r="AU1966" s="67"/>
      <c r="AV1966" s="67"/>
    </row>
    <row r="1967" spans="28:48">
      <c r="AB1967" s="67"/>
      <c r="AC1967" s="67"/>
      <c r="AD1967" s="67"/>
      <c r="AE1967" s="67"/>
      <c r="AF1967" s="67"/>
      <c r="AH1967" s="149"/>
      <c r="AO1967" s="67"/>
      <c r="AP1967" s="67"/>
      <c r="AQ1967" s="67"/>
      <c r="AR1967" s="67"/>
      <c r="AS1967" s="67"/>
      <c r="AT1967" s="67"/>
      <c r="AU1967" s="67"/>
      <c r="AV1967" s="67"/>
    </row>
    <row r="1968" spans="28:48">
      <c r="AB1968" s="67"/>
      <c r="AC1968" s="67"/>
      <c r="AD1968" s="67"/>
      <c r="AE1968" s="67"/>
      <c r="AF1968" s="67"/>
      <c r="AH1968" s="149"/>
      <c r="AO1968" s="67"/>
      <c r="AP1968" s="67"/>
      <c r="AQ1968" s="67"/>
      <c r="AR1968" s="67"/>
      <c r="AS1968" s="67"/>
      <c r="AT1968" s="67"/>
      <c r="AU1968" s="67"/>
      <c r="AV1968" s="67"/>
    </row>
    <row r="1969" spans="28:48">
      <c r="AB1969" s="67"/>
      <c r="AC1969" s="67"/>
      <c r="AD1969" s="67"/>
      <c r="AE1969" s="67"/>
      <c r="AF1969" s="67"/>
      <c r="AH1969" s="149"/>
      <c r="AO1969" s="67"/>
      <c r="AP1969" s="67"/>
      <c r="AQ1969" s="67"/>
      <c r="AR1969" s="67"/>
      <c r="AS1969" s="67"/>
      <c r="AT1969" s="67"/>
      <c r="AU1969" s="67"/>
      <c r="AV1969" s="67"/>
    </row>
    <row r="1970" spans="28:48">
      <c r="AB1970" s="67"/>
      <c r="AC1970" s="67"/>
      <c r="AD1970" s="67"/>
      <c r="AE1970" s="67"/>
      <c r="AF1970" s="67"/>
      <c r="AH1970" s="149"/>
      <c r="AO1970" s="67"/>
      <c r="AP1970" s="67"/>
      <c r="AQ1970" s="67"/>
      <c r="AR1970" s="67"/>
      <c r="AS1970" s="67"/>
      <c r="AT1970" s="67"/>
      <c r="AU1970" s="67"/>
      <c r="AV1970" s="67"/>
    </row>
    <row r="1971" spans="28:48">
      <c r="AB1971" s="67"/>
      <c r="AC1971" s="67"/>
      <c r="AD1971" s="67"/>
      <c r="AE1971" s="67"/>
      <c r="AF1971" s="67"/>
      <c r="AH1971" s="149"/>
      <c r="AO1971" s="67"/>
      <c r="AP1971" s="67"/>
      <c r="AQ1971" s="67"/>
      <c r="AR1971" s="67"/>
      <c r="AS1971" s="67"/>
      <c r="AT1971" s="67"/>
      <c r="AU1971" s="67"/>
      <c r="AV1971" s="67"/>
    </row>
    <row r="1972" spans="28:48">
      <c r="AB1972" s="67"/>
      <c r="AC1972" s="67"/>
      <c r="AD1972" s="67"/>
      <c r="AE1972" s="67"/>
      <c r="AF1972" s="67"/>
      <c r="AH1972" s="149"/>
      <c r="AO1972" s="67"/>
      <c r="AP1972" s="67"/>
      <c r="AQ1972" s="67"/>
      <c r="AR1972" s="67"/>
      <c r="AS1972" s="67"/>
      <c r="AT1972" s="67"/>
      <c r="AU1972" s="67"/>
      <c r="AV1972" s="67"/>
    </row>
    <row r="1973" spans="28:48">
      <c r="AB1973" s="67"/>
      <c r="AC1973" s="67"/>
      <c r="AD1973" s="67"/>
      <c r="AE1973" s="67"/>
      <c r="AF1973" s="67"/>
      <c r="AH1973" s="149"/>
      <c r="AO1973" s="67"/>
      <c r="AP1973" s="67"/>
      <c r="AQ1973" s="67"/>
      <c r="AR1973" s="67"/>
      <c r="AS1973" s="67"/>
      <c r="AT1973" s="67"/>
      <c r="AU1973" s="67"/>
      <c r="AV1973" s="67"/>
    </row>
    <row r="1974" spans="28:48">
      <c r="AB1974" s="67"/>
      <c r="AC1974" s="67"/>
      <c r="AD1974" s="67"/>
      <c r="AE1974" s="67"/>
      <c r="AF1974" s="67"/>
      <c r="AH1974" s="149"/>
      <c r="AO1974" s="67"/>
      <c r="AP1974" s="67"/>
      <c r="AQ1974" s="67"/>
      <c r="AR1974" s="67"/>
      <c r="AS1974" s="67"/>
      <c r="AT1974" s="67"/>
      <c r="AU1974" s="67"/>
      <c r="AV1974" s="67"/>
    </row>
    <row r="1975" spans="28:48">
      <c r="AB1975" s="67"/>
      <c r="AC1975" s="67"/>
      <c r="AD1975" s="67"/>
      <c r="AE1975" s="67"/>
      <c r="AF1975" s="67"/>
      <c r="AH1975" s="149"/>
      <c r="AO1975" s="67"/>
      <c r="AP1975" s="67"/>
      <c r="AQ1975" s="67"/>
      <c r="AR1975" s="67"/>
      <c r="AS1975" s="67"/>
      <c r="AT1975" s="67"/>
      <c r="AU1975" s="67"/>
      <c r="AV1975" s="67"/>
    </row>
    <row r="1976" spans="28:48">
      <c r="AB1976" s="67"/>
      <c r="AC1976" s="67"/>
      <c r="AD1976" s="67"/>
      <c r="AE1976" s="67"/>
      <c r="AF1976" s="67"/>
      <c r="AH1976" s="149"/>
      <c r="AO1976" s="67"/>
      <c r="AP1976" s="67"/>
      <c r="AQ1976" s="67"/>
      <c r="AR1976" s="67"/>
      <c r="AS1976" s="67"/>
      <c r="AT1976" s="67"/>
      <c r="AU1976" s="67"/>
      <c r="AV1976" s="67"/>
    </row>
    <row r="1977" spans="28:48">
      <c r="AB1977" s="67"/>
      <c r="AC1977" s="67"/>
      <c r="AD1977" s="67"/>
      <c r="AE1977" s="67"/>
      <c r="AF1977" s="67"/>
      <c r="AH1977" s="149"/>
      <c r="AO1977" s="67"/>
      <c r="AP1977" s="67"/>
      <c r="AQ1977" s="67"/>
      <c r="AR1977" s="67"/>
      <c r="AS1977" s="67"/>
      <c r="AT1977" s="67"/>
      <c r="AU1977" s="67"/>
      <c r="AV1977" s="67"/>
    </row>
    <row r="1978" spans="28:48">
      <c r="AB1978" s="67"/>
      <c r="AC1978" s="67"/>
      <c r="AD1978" s="67"/>
      <c r="AE1978" s="67"/>
      <c r="AF1978" s="67"/>
      <c r="AH1978" s="149"/>
      <c r="AO1978" s="67"/>
      <c r="AP1978" s="67"/>
      <c r="AQ1978" s="67"/>
      <c r="AR1978" s="67"/>
      <c r="AS1978" s="67"/>
      <c r="AT1978" s="67"/>
      <c r="AU1978" s="67"/>
      <c r="AV1978" s="67"/>
    </row>
    <row r="1979" spans="28:48">
      <c r="AB1979" s="67"/>
      <c r="AC1979" s="67"/>
      <c r="AD1979" s="67"/>
      <c r="AE1979" s="67"/>
      <c r="AF1979" s="67"/>
      <c r="AH1979" s="149"/>
      <c r="AO1979" s="67"/>
      <c r="AP1979" s="67"/>
      <c r="AQ1979" s="67"/>
      <c r="AR1979" s="67"/>
      <c r="AS1979" s="67"/>
      <c r="AT1979" s="67"/>
      <c r="AU1979" s="67"/>
      <c r="AV1979" s="67"/>
    </row>
    <row r="1980" spans="28:48">
      <c r="AB1980" s="67"/>
      <c r="AC1980" s="67"/>
      <c r="AD1980" s="67"/>
      <c r="AE1980" s="67"/>
      <c r="AF1980" s="67"/>
      <c r="AH1980" s="149"/>
      <c r="AO1980" s="67"/>
      <c r="AP1980" s="67"/>
      <c r="AQ1980" s="67"/>
      <c r="AR1980" s="67"/>
      <c r="AS1980" s="67"/>
      <c r="AT1980" s="67"/>
      <c r="AU1980" s="67"/>
      <c r="AV1980" s="67"/>
    </row>
    <row r="1981" spans="28:48">
      <c r="AB1981" s="67"/>
      <c r="AC1981" s="67"/>
      <c r="AD1981" s="67"/>
      <c r="AE1981" s="67"/>
      <c r="AF1981" s="67"/>
      <c r="AH1981" s="149"/>
      <c r="AO1981" s="67"/>
      <c r="AP1981" s="67"/>
      <c r="AQ1981" s="67"/>
      <c r="AR1981" s="67"/>
      <c r="AS1981" s="67"/>
      <c r="AT1981" s="67"/>
      <c r="AU1981" s="67"/>
      <c r="AV1981" s="67"/>
    </row>
    <row r="1982" spans="28:48">
      <c r="AB1982" s="67"/>
      <c r="AC1982" s="67"/>
      <c r="AD1982" s="67"/>
      <c r="AE1982" s="67"/>
      <c r="AF1982" s="67"/>
      <c r="AH1982" s="149"/>
      <c r="AO1982" s="67"/>
      <c r="AP1982" s="67"/>
      <c r="AQ1982" s="67"/>
      <c r="AR1982" s="67"/>
      <c r="AS1982" s="67"/>
      <c r="AT1982" s="67"/>
      <c r="AU1982" s="67"/>
      <c r="AV1982" s="67"/>
    </row>
    <row r="1983" spans="28:48">
      <c r="AB1983" s="67"/>
      <c r="AC1983" s="67"/>
      <c r="AD1983" s="67"/>
      <c r="AE1983" s="67"/>
      <c r="AF1983" s="67"/>
      <c r="AH1983" s="149"/>
      <c r="AO1983" s="67"/>
      <c r="AP1983" s="67"/>
      <c r="AQ1983" s="67"/>
      <c r="AR1983" s="67"/>
      <c r="AS1983" s="67"/>
      <c r="AT1983" s="67"/>
      <c r="AU1983" s="67"/>
      <c r="AV1983" s="67"/>
    </row>
    <row r="1984" spans="28:48">
      <c r="AB1984" s="67"/>
      <c r="AC1984" s="67"/>
      <c r="AD1984" s="67"/>
      <c r="AE1984" s="67"/>
      <c r="AF1984" s="67"/>
      <c r="AH1984" s="149"/>
      <c r="AO1984" s="67"/>
      <c r="AP1984" s="67"/>
      <c r="AQ1984" s="67"/>
      <c r="AR1984" s="67"/>
      <c r="AS1984" s="67"/>
      <c r="AT1984" s="67"/>
      <c r="AU1984" s="67"/>
      <c r="AV1984" s="67"/>
    </row>
    <row r="1985" spans="28:48">
      <c r="AB1985" s="67"/>
      <c r="AC1985" s="67"/>
      <c r="AD1985" s="67"/>
      <c r="AE1985" s="67"/>
      <c r="AF1985" s="67"/>
      <c r="AH1985" s="149"/>
      <c r="AO1985" s="67"/>
      <c r="AP1985" s="67"/>
      <c r="AQ1985" s="67"/>
      <c r="AR1985" s="67"/>
      <c r="AS1985" s="67"/>
      <c r="AT1985" s="67"/>
      <c r="AU1985" s="67"/>
      <c r="AV1985" s="67"/>
    </row>
    <row r="1986" spans="28:48">
      <c r="AB1986" s="67"/>
      <c r="AC1986" s="67"/>
      <c r="AD1986" s="67"/>
      <c r="AE1986" s="67"/>
      <c r="AF1986" s="67"/>
      <c r="AH1986" s="149"/>
      <c r="AO1986" s="67"/>
      <c r="AP1986" s="67"/>
      <c r="AQ1986" s="67"/>
      <c r="AR1986" s="67"/>
      <c r="AS1986" s="67"/>
      <c r="AT1986" s="67"/>
      <c r="AU1986" s="67"/>
      <c r="AV1986" s="67"/>
    </row>
    <row r="1987" spans="28:48">
      <c r="AB1987" s="67"/>
      <c r="AC1987" s="67"/>
      <c r="AD1987" s="67"/>
      <c r="AE1987" s="67"/>
      <c r="AF1987" s="67"/>
      <c r="AH1987" s="149"/>
      <c r="AO1987" s="67"/>
      <c r="AP1987" s="67"/>
      <c r="AQ1987" s="67"/>
      <c r="AR1987" s="67"/>
      <c r="AS1987" s="67"/>
      <c r="AT1987" s="67"/>
      <c r="AU1987" s="67"/>
      <c r="AV1987" s="67"/>
    </row>
    <row r="1988" spans="28:48">
      <c r="AB1988" s="67"/>
      <c r="AC1988" s="67"/>
      <c r="AD1988" s="67"/>
      <c r="AE1988" s="67"/>
      <c r="AF1988" s="67"/>
      <c r="AH1988" s="149"/>
      <c r="AO1988" s="67"/>
      <c r="AP1988" s="67"/>
      <c r="AQ1988" s="67"/>
      <c r="AR1988" s="67"/>
      <c r="AS1988" s="67"/>
      <c r="AT1988" s="67"/>
      <c r="AU1988" s="67"/>
      <c r="AV1988" s="67"/>
    </row>
    <row r="1989" spans="28:48">
      <c r="AB1989" s="67"/>
      <c r="AC1989" s="67"/>
      <c r="AD1989" s="67"/>
      <c r="AE1989" s="67"/>
      <c r="AF1989" s="67"/>
      <c r="AH1989" s="149"/>
      <c r="AO1989" s="67"/>
      <c r="AP1989" s="67"/>
      <c r="AQ1989" s="67"/>
      <c r="AR1989" s="67"/>
      <c r="AS1989" s="67"/>
      <c r="AT1989" s="67"/>
      <c r="AU1989" s="67"/>
      <c r="AV1989" s="67"/>
    </row>
    <row r="1990" spans="28:48">
      <c r="AB1990" s="67"/>
      <c r="AC1990" s="67"/>
      <c r="AD1990" s="67"/>
      <c r="AE1990" s="67"/>
      <c r="AF1990" s="67"/>
      <c r="AH1990" s="149"/>
      <c r="AO1990" s="67"/>
      <c r="AP1990" s="67"/>
      <c r="AQ1990" s="67"/>
      <c r="AR1990" s="67"/>
      <c r="AS1990" s="67"/>
      <c r="AT1990" s="67"/>
      <c r="AU1990" s="67"/>
      <c r="AV1990" s="67"/>
    </row>
    <row r="1991" spans="28:48">
      <c r="AB1991" s="67"/>
      <c r="AC1991" s="67"/>
      <c r="AD1991" s="67"/>
      <c r="AE1991" s="67"/>
      <c r="AF1991" s="67"/>
      <c r="AH1991" s="149"/>
      <c r="AO1991" s="67"/>
      <c r="AP1991" s="67"/>
      <c r="AQ1991" s="67"/>
      <c r="AR1991" s="67"/>
      <c r="AS1991" s="67"/>
      <c r="AT1991" s="67"/>
      <c r="AU1991" s="67"/>
      <c r="AV1991" s="67"/>
    </row>
    <row r="1992" spans="28:48">
      <c r="AB1992" s="67"/>
      <c r="AC1992" s="67"/>
      <c r="AD1992" s="67"/>
      <c r="AE1992" s="67"/>
      <c r="AF1992" s="67"/>
      <c r="AH1992" s="149"/>
      <c r="AO1992" s="67"/>
      <c r="AP1992" s="67"/>
      <c r="AQ1992" s="67"/>
      <c r="AR1992" s="67"/>
      <c r="AS1992" s="67"/>
      <c r="AT1992" s="67"/>
      <c r="AU1992" s="67"/>
      <c r="AV1992" s="67"/>
    </row>
    <row r="1993" spans="28:48">
      <c r="AB1993" s="67"/>
      <c r="AC1993" s="67"/>
      <c r="AD1993" s="67"/>
      <c r="AE1993" s="67"/>
      <c r="AF1993" s="67"/>
      <c r="AH1993" s="149"/>
      <c r="AO1993" s="67"/>
      <c r="AP1993" s="67"/>
      <c r="AQ1993" s="67"/>
      <c r="AR1993" s="67"/>
      <c r="AS1993" s="67"/>
      <c r="AT1993" s="67"/>
      <c r="AU1993" s="67"/>
      <c r="AV1993" s="67"/>
    </row>
    <row r="1994" spans="28:48">
      <c r="AB1994" s="67"/>
      <c r="AC1994" s="67"/>
      <c r="AD1994" s="67"/>
      <c r="AE1994" s="67"/>
      <c r="AF1994" s="67"/>
      <c r="AH1994" s="149"/>
      <c r="AO1994" s="67"/>
      <c r="AP1994" s="67"/>
      <c r="AQ1994" s="67"/>
      <c r="AR1994" s="67"/>
      <c r="AS1994" s="67"/>
      <c r="AT1994" s="67"/>
      <c r="AU1994" s="67"/>
      <c r="AV1994" s="67"/>
    </row>
    <row r="1995" spans="28:48">
      <c r="AB1995" s="67"/>
      <c r="AC1995" s="67"/>
      <c r="AD1995" s="67"/>
      <c r="AE1995" s="67"/>
      <c r="AF1995" s="67"/>
      <c r="AH1995" s="149"/>
      <c r="AO1995" s="67"/>
      <c r="AP1995" s="67"/>
      <c r="AQ1995" s="67"/>
      <c r="AR1995" s="67"/>
      <c r="AS1995" s="67"/>
      <c r="AT1995" s="67"/>
      <c r="AU1995" s="67"/>
      <c r="AV1995" s="67"/>
    </row>
    <row r="1996" spans="28:48">
      <c r="AB1996" s="67"/>
      <c r="AC1996" s="67"/>
      <c r="AD1996" s="67"/>
      <c r="AE1996" s="67"/>
      <c r="AF1996" s="67"/>
      <c r="AH1996" s="149"/>
      <c r="AO1996" s="67"/>
      <c r="AP1996" s="67"/>
      <c r="AQ1996" s="67"/>
      <c r="AR1996" s="67"/>
      <c r="AS1996" s="67"/>
      <c r="AT1996" s="67"/>
      <c r="AU1996" s="67"/>
      <c r="AV1996" s="67"/>
    </row>
    <row r="1997" spans="28:48">
      <c r="AB1997" s="67"/>
      <c r="AC1997" s="67"/>
      <c r="AD1997" s="67"/>
      <c r="AE1997" s="67"/>
      <c r="AF1997" s="67"/>
      <c r="AH1997" s="149"/>
      <c r="AO1997" s="67"/>
      <c r="AP1997" s="67"/>
      <c r="AQ1997" s="67"/>
      <c r="AR1997" s="67"/>
      <c r="AS1997" s="67"/>
      <c r="AT1997" s="67"/>
      <c r="AU1997" s="67"/>
      <c r="AV1997" s="67"/>
    </row>
    <row r="1998" spans="28:48">
      <c r="AB1998" s="67"/>
      <c r="AC1998" s="67"/>
      <c r="AD1998" s="67"/>
      <c r="AE1998" s="67"/>
      <c r="AF1998" s="67"/>
      <c r="AH1998" s="149"/>
      <c r="AO1998" s="67"/>
      <c r="AP1998" s="67"/>
      <c r="AQ1998" s="67"/>
      <c r="AR1998" s="67"/>
      <c r="AS1998" s="67"/>
      <c r="AT1998" s="67"/>
      <c r="AU1998" s="67"/>
      <c r="AV1998" s="67"/>
    </row>
    <row r="1999" spans="28:48">
      <c r="AB1999" s="67"/>
      <c r="AC1999" s="67"/>
      <c r="AD1999" s="67"/>
      <c r="AE1999" s="67"/>
      <c r="AF1999" s="67"/>
      <c r="AH1999" s="149"/>
      <c r="AO1999" s="67"/>
      <c r="AP1999" s="67"/>
      <c r="AQ1999" s="67"/>
      <c r="AR1999" s="67"/>
      <c r="AS1999" s="67"/>
      <c r="AT1999" s="67"/>
      <c r="AU1999" s="67"/>
      <c r="AV1999" s="67"/>
    </row>
    <row r="2000" spans="28:48">
      <c r="AB2000" s="67"/>
      <c r="AC2000" s="67"/>
      <c r="AD2000" s="67"/>
      <c r="AE2000" s="67"/>
      <c r="AF2000" s="67"/>
      <c r="AH2000" s="149"/>
      <c r="AO2000" s="67"/>
      <c r="AP2000" s="67"/>
      <c r="AQ2000" s="67"/>
      <c r="AR2000" s="67"/>
      <c r="AS2000" s="67"/>
      <c r="AT2000" s="67"/>
      <c r="AU2000" s="67"/>
      <c r="AV2000" s="67"/>
    </row>
    <row r="2001" spans="28:48">
      <c r="AB2001" s="67"/>
      <c r="AC2001" s="67"/>
      <c r="AD2001" s="67"/>
      <c r="AE2001" s="67"/>
      <c r="AF2001" s="67"/>
      <c r="AH2001" s="149"/>
      <c r="AO2001" s="67"/>
      <c r="AP2001" s="67"/>
      <c r="AQ2001" s="67"/>
      <c r="AR2001" s="67"/>
      <c r="AS2001" s="67"/>
      <c r="AT2001" s="67"/>
      <c r="AU2001" s="67"/>
      <c r="AV2001" s="67"/>
    </row>
    <row r="2002" spans="28:48">
      <c r="AB2002" s="67"/>
      <c r="AC2002" s="67"/>
      <c r="AD2002" s="67"/>
      <c r="AE2002" s="67"/>
      <c r="AF2002" s="67"/>
      <c r="AH2002" s="149"/>
      <c r="AO2002" s="67"/>
      <c r="AP2002" s="67"/>
      <c r="AQ2002" s="67"/>
      <c r="AR2002" s="67"/>
      <c r="AS2002" s="67"/>
      <c r="AT2002" s="67"/>
      <c r="AU2002" s="67"/>
      <c r="AV2002" s="67"/>
    </row>
    <row r="2003" spans="28:48">
      <c r="AB2003" s="67"/>
      <c r="AC2003" s="67"/>
      <c r="AD2003" s="67"/>
      <c r="AE2003" s="67"/>
      <c r="AF2003" s="67"/>
      <c r="AH2003" s="149"/>
      <c r="AO2003" s="67"/>
      <c r="AP2003" s="67"/>
      <c r="AQ2003" s="67"/>
      <c r="AR2003" s="67"/>
      <c r="AS2003" s="67"/>
      <c r="AT2003" s="67"/>
      <c r="AU2003" s="67"/>
      <c r="AV2003" s="67"/>
    </row>
    <row r="2004" spans="28:48">
      <c r="AB2004" s="67"/>
      <c r="AC2004" s="67"/>
      <c r="AD2004" s="67"/>
      <c r="AE2004" s="67"/>
      <c r="AF2004" s="67"/>
      <c r="AH2004" s="149"/>
      <c r="AO2004" s="67"/>
      <c r="AP2004" s="67"/>
      <c r="AQ2004" s="67"/>
      <c r="AR2004" s="67"/>
      <c r="AS2004" s="67"/>
      <c r="AT2004" s="67"/>
      <c r="AU2004" s="67"/>
      <c r="AV2004" s="67"/>
    </row>
    <row r="2005" spans="28:48">
      <c r="AB2005" s="67"/>
      <c r="AC2005" s="67"/>
      <c r="AD2005" s="67"/>
      <c r="AE2005" s="67"/>
      <c r="AF2005" s="67"/>
      <c r="AH2005" s="149"/>
      <c r="AO2005" s="67"/>
      <c r="AP2005" s="67"/>
      <c r="AQ2005" s="67"/>
      <c r="AR2005" s="67"/>
      <c r="AS2005" s="67"/>
      <c r="AT2005" s="67"/>
      <c r="AU2005" s="67"/>
      <c r="AV2005" s="67"/>
    </row>
    <row r="2006" spans="28:48">
      <c r="AB2006" s="67"/>
      <c r="AC2006" s="67"/>
      <c r="AD2006" s="67"/>
      <c r="AE2006" s="67"/>
      <c r="AF2006" s="67"/>
      <c r="AH2006" s="149"/>
      <c r="AO2006" s="67"/>
      <c r="AP2006" s="67"/>
      <c r="AQ2006" s="67"/>
      <c r="AR2006" s="67"/>
      <c r="AS2006" s="67"/>
      <c r="AT2006" s="67"/>
      <c r="AU2006" s="67"/>
      <c r="AV2006" s="67"/>
    </row>
    <row r="2007" spans="28:48">
      <c r="AB2007" s="67"/>
      <c r="AC2007" s="67"/>
      <c r="AD2007" s="67"/>
      <c r="AE2007" s="67"/>
      <c r="AF2007" s="67"/>
      <c r="AH2007" s="149"/>
      <c r="AO2007" s="67"/>
      <c r="AP2007" s="67"/>
      <c r="AQ2007" s="67"/>
      <c r="AR2007" s="67"/>
      <c r="AS2007" s="67"/>
      <c r="AT2007" s="67"/>
      <c r="AU2007" s="67"/>
      <c r="AV2007" s="67"/>
    </row>
    <row r="2008" spans="28:48">
      <c r="AB2008" s="67"/>
      <c r="AC2008" s="67"/>
      <c r="AD2008" s="67"/>
      <c r="AE2008" s="67"/>
      <c r="AF2008" s="67"/>
      <c r="AH2008" s="149"/>
      <c r="AO2008" s="67"/>
      <c r="AP2008" s="67"/>
      <c r="AQ2008" s="67"/>
      <c r="AR2008" s="67"/>
      <c r="AS2008" s="67"/>
      <c r="AT2008" s="67"/>
      <c r="AU2008" s="67"/>
      <c r="AV2008" s="67"/>
    </row>
    <row r="2009" spans="28:48">
      <c r="AB2009" s="67"/>
      <c r="AC2009" s="67"/>
      <c r="AD2009" s="67"/>
      <c r="AE2009" s="67"/>
      <c r="AF2009" s="67"/>
      <c r="AH2009" s="149"/>
      <c r="AO2009" s="67"/>
      <c r="AP2009" s="67"/>
      <c r="AQ2009" s="67"/>
      <c r="AR2009" s="67"/>
      <c r="AS2009" s="67"/>
      <c r="AT2009" s="67"/>
      <c r="AU2009" s="67"/>
      <c r="AV2009" s="67"/>
    </row>
    <row r="2010" spans="28:48">
      <c r="AB2010" s="67"/>
      <c r="AC2010" s="67"/>
      <c r="AD2010" s="67"/>
      <c r="AE2010" s="67"/>
      <c r="AF2010" s="67"/>
      <c r="AH2010" s="149"/>
      <c r="AO2010" s="67"/>
      <c r="AP2010" s="67"/>
      <c r="AQ2010" s="67"/>
      <c r="AR2010" s="67"/>
      <c r="AS2010" s="67"/>
      <c r="AT2010" s="67"/>
      <c r="AU2010" s="67"/>
      <c r="AV2010" s="67"/>
    </row>
    <row r="2011" spans="28:48">
      <c r="AB2011" s="67"/>
      <c r="AC2011" s="67"/>
      <c r="AD2011" s="67"/>
      <c r="AE2011" s="67"/>
      <c r="AF2011" s="67"/>
      <c r="AH2011" s="149"/>
      <c r="AO2011" s="67"/>
      <c r="AP2011" s="67"/>
      <c r="AQ2011" s="67"/>
      <c r="AR2011" s="67"/>
      <c r="AS2011" s="67"/>
      <c r="AT2011" s="67"/>
      <c r="AU2011" s="67"/>
      <c r="AV2011" s="67"/>
    </row>
    <row r="2012" spans="28:48">
      <c r="AB2012" s="67"/>
      <c r="AC2012" s="67"/>
      <c r="AD2012" s="67"/>
      <c r="AE2012" s="67"/>
      <c r="AF2012" s="67"/>
      <c r="AH2012" s="149"/>
      <c r="AO2012" s="67"/>
      <c r="AP2012" s="67"/>
      <c r="AQ2012" s="67"/>
      <c r="AR2012" s="67"/>
      <c r="AS2012" s="67"/>
      <c r="AT2012" s="67"/>
      <c r="AU2012" s="67"/>
      <c r="AV2012" s="67"/>
    </row>
    <row r="2013" spans="28:48">
      <c r="AB2013" s="67"/>
      <c r="AC2013" s="67"/>
      <c r="AD2013" s="67"/>
      <c r="AE2013" s="67"/>
      <c r="AF2013" s="67"/>
      <c r="AH2013" s="149"/>
      <c r="AO2013" s="67"/>
      <c r="AP2013" s="67"/>
      <c r="AQ2013" s="67"/>
      <c r="AR2013" s="67"/>
      <c r="AS2013" s="67"/>
      <c r="AT2013" s="67"/>
      <c r="AU2013" s="67"/>
      <c r="AV2013" s="67"/>
    </row>
    <row r="2014" spans="28:48">
      <c r="AB2014" s="67"/>
      <c r="AC2014" s="67"/>
      <c r="AD2014" s="67"/>
      <c r="AE2014" s="67"/>
      <c r="AF2014" s="67"/>
      <c r="AH2014" s="149"/>
      <c r="AO2014" s="67"/>
      <c r="AP2014" s="67"/>
      <c r="AQ2014" s="67"/>
      <c r="AR2014" s="67"/>
      <c r="AS2014" s="67"/>
      <c r="AT2014" s="67"/>
      <c r="AU2014" s="67"/>
      <c r="AV2014" s="67"/>
    </row>
    <row r="2015" spans="28:48">
      <c r="AB2015" s="67"/>
      <c r="AC2015" s="67"/>
      <c r="AD2015" s="67"/>
      <c r="AE2015" s="67"/>
      <c r="AF2015" s="67"/>
      <c r="AH2015" s="149"/>
      <c r="AO2015" s="67"/>
      <c r="AP2015" s="67"/>
      <c r="AQ2015" s="67"/>
      <c r="AR2015" s="67"/>
      <c r="AS2015" s="67"/>
      <c r="AT2015" s="67"/>
      <c r="AU2015" s="67"/>
      <c r="AV2015" s="67"/>
    </row>
    <row r="2016" spans="28:48">
      <c r="AB2016" s="67"/>
      <c r="AC2016" s="67"/>
      <c r="AD2016" s="67"/>
      <c r="AE2016" s="67"/>
      <c r="AF2016" s="67"/>
      <c r="AH2016" s="149"/>
      <c r="AO2016" s="67"/>
      <c r="AP2016" s="67"/>
      <c r="AQ2016" s="67"/>
      <c r="AR2016" s="67"/>
      <c r="AS2016" s="67"/>
      <c r="AT2016" s="67"/>
      <c r="AU2016" s="67"/>
      <c r="AV2016" s="67"/>
    </row>
    <row r="2017" spans="28:48">
      <c r="AB2017" s="67"/>
      <c r="AC2017" s="67"/>
      <c r="AD2017" s="67"/>
      <c r="AE2017" s="67"/>
      <c r="AF2017" s="67"/>
      <c r="AH2017" s="149"/>
      <c r="AO2017" s="67"/>
      <c r="AP2017" s="67"/>
      <c r="AQ2017" s="67"/>
      <c r="AR2017" s="67"/>
      <c r="AS2017" s="67"/>
      <c r="AT2017" s="67"/>
      <c r="AU2017" s="67"/>
      <c r="AV2017" s="67"/>
    </row>
    <row r="2018" spans="28:48">
      <c r="AB2018" s="67"/>
      <c r="AC2018" s="67"/>
      <c r="AD2018" s="67"/>
      <c r="AE2018" s="67"/>
      <c r="AF2018" s="67"/>
      <c r="AH2018" s="149"/>
      <c r="AO2018" s="67"/>
      <c r="AP2018" s="67"/>
      <c r="AQ2018" s="67"/>
      <c r="AR2018" s="67"/>
      <c r="AS2018" s="67"/>
      <c r="AT2018" s="67"/>
      <c r="AU2018" s="67"/>
      <c r="AV2018" s="67"/>
    </row>
    <row r="2019" spans="28:48">
      <c r="AB2019" s="67"/>
      <c r="AC2019" s="67"/>
      <c r="AD2019" s="67"/>
      <c r="AE2019" s="67"/>
      <c r="AF2019" s="67"/>
      <c r="AH2019" s="149"/>
      <c r="AO2019" s="67"/>
      <c r="AP2019" s="67"/>
      <c r="AQ2019" s="67"/>
      <c r="AR2019" s="67"/>
      <c r="AS2019" s="67"/>
      <c r="AT2019" s="67"/>
      <c r="AU2019" s="67"/>
      <c r="AV2019" s="67"/>
    </row>
    <row r="2020" spans="28:48">
      <c r="AB2020" s="67"/>
      <c r="AC2020" s="67"/>
      <c r="AD2020" s="67"/>
      <c r="AE2020" s="67"/>
      <c r="AF2020" s="67"/>
      <c r="AH2020" s="149"/>
      <c r="AO2020" s="67"/>
      <c r="AP2020" s="67"/>
      <c r="AQ2020" s="67"/>
      <c r="AR2020" s="67"/>
      <c r="AS2020" s="67"/>
      <c r="AT2020" s="67"/>
      <c r="AU2020" s="67"/>
      <c r="AV2020" s="67"/>
    </row>
    <row r="2021" spans="28:48">
      <c r="AB2021" s="67"/>
      <c r="AC2021" s="67"/>
      <c r="AD2021" s="67"/>
      <c r="AE2021" s="67"/>
      <c r="AF2021" s="67"/>
      <c r="AH2021" s="149"/>
      <c r="AO2021" s="67"/>
      <c r="AP2021" s="67"/>
      <c r="AQ2021" s="67"/>
      <c r="AR2021" s="67"/>
      <c r="AS2021" s="67"/>
      <c r="AT2021" s="67"/>
      <c r="AU2021" s="67"/>
      <c r="AV2021" s="67"/>
    </row>
    <row r="2022" spans="28:48">
      <c r="AB2022" s="67"/>
      <c r="AC2022" s="67"/>
      <c r="AD2022" s="67"/>
      <c r="AE2022" s="67"/>
      <c r="AF2022" s="67"/>
      <c r="AH2022" s="149"/>
      <c r="AO2022" s="67"/>
      <c r="AP2022" s="67"/>
      <c r="AQ2022" s="67"/>
      <c r="AR2022" s="67"/>
      <c r="AS2022" s="67"/>
      <c r="AT2022" s="67"/>
      <c r="AU2022" s="67"/>
      <c r="AV2022" s="67"/>
    </row>
    <row r="2023" spans="28:48">
      <c r="AB2023" s="67"/>
      <c r="AC2023" s="67"/>
      <c r="AD2023" s="67"/>
      <c r="AE2023" s="67"/>
      <c r="AF2023" s="67"/>
      <c r="AH2023" s="149"/>
      <c r="AO2023" s="67"/>
      <c r="AP2023" s="67"/>
      <c r="AQ2023" s="67"/>
      <c r="AR2023" s="67"/>
      <c r="AS2023" s="67"/>
      <c r="AT2023" s="67"/>
      <c r="AU2023" s="67"/>
      <c r="AV2023" s="67"/>
    </row>
    <row r="2024" spans="28:48">
      <c r="AB2024" s="67"/>
      <c r="AC2024" s="67"/>
      <c r="AD2024" s="67"/>
      <c r="AE2024" s="67"/>
      <c r="AF2024" s="67"/>
      <c r="AH2024" s="149"/>
      <c r="AO2024" s="67"/>
      <c r="AP2024" s="67"/>
      <c r="AQ2024" s="67"/>
      <c r="AR2024" s="67"/>
      <c r="AS2024" s="67"/>
      <c r="AT2024" s="67"/>
      <c r="AU2024" s="67"/>
      <c r="AV2024" s="67"/>
    </row>
    <row r="2025" spans="28:48">
      <c r="AB2025" s="67"/>
      <c r="AC2025" s="67"/>
      <c r="AD2025" s="67"/>
      <c r="AE2025" s="67"/>
      <c r="AF2025" s="67"/>
      <c r="AH2025" s="149"/>
      <c r="AO2025" s="67"/>
      <c r="AP2025" s="67"/>
      <c r="AQ2025" s="67"/>
      <c r="AR2025" s="67"/>
      <c r="AS2025" s="67"/>
      <c r="AT2025" s="67"/>
      <c r="AU2025" s="67"/>
      <c r="AV2025" s="67"/>
    </row>
    <row r="2026" spans="28:48">
      <c r="AB2026" s="67"/>
      <c r="AC2026" s="67"/>
      <c r="AD2026" s="67"/>
      <c r="AE2026" s="67"/>
      <c r="AF2026" s="67"/>
      <c r="AH2026" s="149"/>
      <c r="AO2026" s="67"/>
      <c r="AP2026" s="67"/>
      <c r="AQ2026" s="67"/>
      <c r="AR2026" s="67"/>
      <c r="AS2026" s="67"/>
      <c r="AT2026" s="67"/>
      <c r="AU2026" s="67"/>
      <c r="AV2026" s="67"/>
    </row>
    <row r="2027" spans="28:48">
      <c r="AB2027" s="67"/>
      <c r="AC2027" s="67"/>
      <c r="AD2027" s="67"/>
      <c r="AE2027" s="67"/>
      <c r="AF2027" s="67"/>
      <c r="AH2027" s="149"/>
      <c r="AO2027" s="67"/>
      <c r="AP2027" s="67"/>
      <c r="AQ2027" s="67"/>
      <c r="AR2027" s="67"/>
      <c r="AS2027" s="67"/>
      <c r="AT2027" s="67"/>
      <c r="AU2027" s="67"/>
      <c r="AV2027" s="67"/>
    </row>
    <row r="2028" spans="28:48">
      <c r="AB2028" s="67"/>
      <c r="AC2028" s="67"/>
      <c r="AD2028" s="67"/>
      <c r="AE2028" s="67"/>
      <c r="AF2028" s="67"/>
      <c r="AH2028" s="149"/>
      <c r="AO2028" s="67"/>
      <c r="AP2028" s="67"/>
      <c r="AQ2028" s="67"/>
      <c r="AR2028" s="67"/>
      <c r="AS2028" s="67"/>
      <c r="AT2028" s="67"/>
      <c r="AU2028" s="67"/>
      <c r="AV2028" s="67"/>
    </row>
    <row r="2029" spans="28:48">
      <c r="AB2029" s="67"/>
      <c r="AC2029" s="67"/>
      <c r="AD2029" s="67"/>
      <c r="AE2029" s="67"/>
      <c r="AF2029" s="67"/>
      <c r="AH2029" s="149"/>
      <c r="AO2029" s="67"/>
      <c r="AP2029" s="67"/>
      <c r="AQ2029" s="67"/>
      <c r="AR2029" s="67"/>
      <c r="AS2029" s="67"/>
      <c r="AT2029" s="67"/>
      <c r="AU2029" s="67"/>
      <c r="AV2029" s="67"/>
    </row>
    <row r="2030" spans="28:48">
      <c r="AB2030" s="67"/>
      <c r="AC2030" s="67"/>
      <c r="AD2030" s="67"/>
      <c r="AE2030" s="67"/>
      <c r="AF2030" s="67"/>
      <c r="AH2030" s="149"/>
      <c r="AO2030" s="67"/>
      <c r="AP2030" s="67"/>
      <c r="AQ2030" s="67"/>
      <c r="AR2030" s="67"/>
      <c r="AS2030" s="67"/>
      <c r="AT2030" s="67"/>
      <c r="AU2030" s="67"/>
      <c r="AV2030" s="67"/>
    </row>
    <row r="2031" spans="28:48">
      <c r="AB2031" s="67"/>
      <c r="AC2031" s="67"/>
      <c r="AD2031" s="67"/>
      <c r="AE2031" s="67"/>
      <c r="AF2031" s="67"/>
      <c r="AH2031" s="149"/>
      <c r="AO2031" s="67"/>
      <c r="AP2031" s="67"/>
      <c r="AQ2031" s="67"/>
      <c r="AR2031" s="67"/>
      <c r="AS2031" s="67"/>
      <c r="AT2031" s="67"/>
      <c r="AU2031" s="67"/>
      <c r="AV2031" s="67"/>
    </row>
    <row r="2032" spans="28:48">
      <c r="AB2032" s="67"/>
      <c r="AC2032" s="67"/>
      <c r="AD2032" s="67"/>
      <c r="AE2032" s="67"/>
      <c r="AF2032" s="67"/>
      <c r="AH2032" s="149"/>
      <c r="AO2032" s="67"/>
      <c r="AP2032" s="67"/>
      <c r="AQ2032" s="67"/>
      <c r="AR2032" s="67"/>
      <c r="AS2032" s="67"/>
      <c r="AT2032" s="67"/>
      <c r="AU2032" s="67"/>
      <c r="AV2032" s="67"/>
    </row>
    <row r="2033" spans="28:48">
      <c r="AB2033" s="67"/>
      <c r="AC2033" s="67"/>
      <c r="AD2033" s="67"/>
      <c r="AE2033" s="67"/>
      <c r="AF2033" s="67"/>
      <c r="AH2033" s="149"/>
      <c r="AO2033" s="67"/>
      <c r="AP2033" s="67"/>
      <c r="AQ2033" s="67"/>
      <c r="AR2033" s="67"/>
      <c r="AS2033" s="67"/>
      <c r="AT2033" s="67"/>
      <c r="AU2033" s="67"/>
      <c r="AV2033" s="67"/>
    </row>
    <row r="2034" spans="28:48">
      <c r="AB2034" s="67"/>
      <c r="AC2034" s="67"/>
      <c r="AD2034" s="67"/>
      <c r="AE2034" s="67"/>
      <c r="AF2034" s="67"/>
      <c r="AH2034" s="149"/>
      <c r="AO2034" s="67"/>
      <c r="AP2034" s="67"/>
      <c r="AQ2034" s="67"/>
      <c r="AR2034" s="67"/>
      <c r="AS2034" s="67"/>
      <c r="AT2034" s="67"/>
      <c r="AU2034" s="67"/>
      <c r="AV2034" s="67"/>
    </row>
    <row r="2035" spans="28:48">
      <c r="AB2035" s="67"/>
      <c r="AC2035" s="67"/>
      <c r="AD2035" s="67"/>
      <c r="AE2035" s="67"/>
      <c r="AF2035" s="67"/>
      <c r="AH2035" s="149"/>
      <c r="AO2035" s="67"/>
      <c r="AP2035" s="67"/>
      <c r="AQ2035" s="67"/>
      <c r="AR2035" s="67"/>
      <c r="AS2035" s="67"/>
      <c r="AT2035" s="67"/>
      <c r="AU2035" s="67"/>
      <c r="AV2035" s="67"/>
    </row>
    <row r="2036" spans="28:48">
      <c r="AB2036" s="67"/>
      <c r="AC2036" s="67"/>
      <c r="AD2036" s="67"/>
      <c r="AE2036" s="67"/>
      <c r="AF2036" s="67"/>
      <c r="AH2036" s="149"/>
      <c r="AO2036" s="67"/>
      <c r="AP2036" s="67"/>
      <c r="AQ2036" s="67"/>
      <c r="AR2036" s="67"/>
      <c r="AS2036" s="67"/>
      <c r="AT2036" s="67"/>
      <c r="AU2036" s="67"/>
      <c r="AV2036" s="67"/>
    </row>
    <row r="2037" spans="28:48">
      <c r="AB2037" s="67"/>
      <c r="AC2037" s="67"/>
      <c r="AD2037" s="67"/>
      <c r="AE2037" s="67"/>
      <c r="AF2037" s="67"/>
      <c r="AH2037" s="149"/>
      <c r="AO2037" s="67"/>
      <c r="AP2037" s="67"/>
      <c r="AQ2037" s="67"/>
      <c r="AR2037" s="67"/>
      <c r="AS2037" s="67"/>
      <c r="AT2037" s="67"/>
      <c r="AU2037" s="67"/>
      <c r="AV2037" s="67"/>
    </row>
    <row r="2038" spans="28:48">
      <c r="AB2038" s="67"/>
      <c r="AC2038" s="67"/>
      <c r="AD2038" s="67"/>
      <c r="AE2038" s="67"/>
      <c r="AF2038" s="67"/>
      <c r="AH2038" s="149"/>
      <c r="AO2038" s="67"/>
      <c r="AP2038" s="67"/>
      <c r="AQ2038" s="67"/>
      <c r="AR2038" s="67"/>
      <c r="AS2038" s="67"/>
      <c r="AT2038" s="67"/>
      <c r="AU2038" s="67"/>
      <c r="AV2038" s="67"/>
    </row>
    <row r="2039" spans="28:48">
      <c r="AB2039" s="67"/>
      <c r="AC2039" s="67"/>
      <c r="AD2039" s="67"/>
      <c r="AE2039" s="67"/>
      <c r="AF2039" s="67"/>
      <c r="AH2039" s="149"/>
      <c r="AO2039" s="67"/>
      <c r="AP2039" s="67"/>
      <c r="AQ2039" s="67"/>
      <c r="AR2039" s="67"/>
      <c r="AS2039" s="67"/>
      <c r="AT2039" s="67"/>
      <c r="AU2039" s="67"/>
      <c r="AV2039" s="67"/>
    </row>
    <row r="2040" spans="28:48">
      <c r="AB2040" s="67"/>
      <c r="AC2040" s="67"/>
      <c r="AD2040" s="67"/>
      <c r="AE2040" s="67"/>
      <c r="AF2040" s="67"/>
      <c r="AH2040" s="149"/>
      <c r="AO2040" s="67"/>
      <c r="AP2040" s="67"/>
      <c r="AQ2040" s="67"/>
      <c r="AR2040" s="67"/>
      <c r="AS2040" s="67"/>
      <c r="AT2040" s="67"/>
      <c r="AU2040" s="67"/>
      <c r="AV2040" s="67"/>
    </row>
    <row r="2041" spans="28:48">
      <c r="AB2041" s="67"/>
      <c r="AC2041" s="67"/>
      <c r="AD2041" s="67"/>
      <c r="AE2041" s="67"/>
      <c r="AF2041" s="67"/>
      <c r="AH2041" s="149"/>
      <c r="AO2041" s="67"/>
      <c r="AP2041" s="67"/>
      <c r="AQ2041" s="67"/>
      <c r="AR2041" s="67"/>
      <c r="AS2041" s="67"/>
      <c r="AT2041" s="67"/>
      <c r="AU2041" s="67"/>
      <c r="AV2041" s="67"/>
    </row>
    <row r="2042" spans="28:48">
      <c r="AB2042" s="67"/>
      <c r="AC2042" s="67"/>
      <c r="AD2042" s="67"/>
      <c r="AE2042" s="67"/>
      <c r="AF2042" s="67"/>
      <c r="AH2042" s="149"/>
      <c r="AO2042" s="67"/>
      <c r="AP2042" s="67"/>
      <c r="AQ2042" s="67"/>
      <c r="AR2042" s="67"/>
      <c r="AS2042" s="67"/>
      <c r="AT2042" s="67"/>
      <c r="AU2042" s="67"/>
      <c r="AV2042" s="67"/>
    </row>
    <row r="2043" spans="28:48">
      <c r="AB2043" s="67"/>
      <c r="AC2043" s="67"/>
      <c r="AD2043" s="67"/>
      <c r="AE2043" s="67"/>
      <c r="AF2043" s="67"/>
      <c r="AH2043" s="149"/>
      <c r="AO2043" s="67"/>
      <c r="AP2043" s="67"/>
      <c r="AQ2043" s="67"/>
      <c r="AR2043" s="67"/>
      <c r="AS2043" s="67"/>
      <c r="AT2043" s="67"/>
      <c r="AU2043" s="67"/>
      <c r="AV2043" s="67"/>
    </row>
    <row r="2044" spans="28:48">
      <c r="AB2044" s="67"/>
      <c r="AC2044" s="67"/>
      <c r="AD2044" s="67"/>
      <c r="AE2044" s="67"/>
      <c r="AF2044" s="67"/>
      <c r="AH2044" s="149"/>
      <c r="AO2044" s="67"/>
      <c r="AP2044" s="67"/>
      <c r="AQ2044" s="67"/>
      <c r="AR2044" s="67"/>
      <c r="AS2044" s="67"/>
      <c r="AT2044" s="67"/>
      <c r="AU2044" s="67"/>
      <c r="AV2044" s="67"/>
    </row>
    <row r="2045" spans="28:48">
      <c r="AB2045" s="67"/>
      <c r="AC2045" s="67"/>
      <c r="AD2045" s="67"/>
      <c r="AE2045" s="67"/>
      <c r="AF2045" s="67"/>
      <c r="AH2045" s="149"/>
      <c r="AO2045" s="67"/>
      <c r="AP2045" s="67"/>
      <c r="AQ2045" s="67"/>
      <c r="AR2045" s="67"/>
      <c r="AS2045" s="67"/>
      <c r="AT2045" s="67"/>
      <c r="AU2045" s="67"/>
      <c r="AV2045" s="67"/>
    </row>
    <row r="2046" spans="28:48">
      <c r="AB2046" s="67"/>
      <c r="AC2046" s="67"/>
      <c r="AD2046" s="67"/>
      <c r="AE2046" s="67"/>
      <c r="AF2046" s="67"/>
      <c r="AH2046" s="149"/>
      <c r="AO2046" s="67"/>
      <c r="AP2046" s="67"/>
      <c r="AQ2046" s="67"/>
      <c r="AR2046" s="67"/>
      <c r="AS2046" s="67"/>
      <c r="AT2046" s="67"/>
      <c r="AU2046" s="67"/>
      <c r="AV2046" s="67"/>
    </row>
    <row r="2047" spans="28:48">
      <c r="AB2047" s="67"/>
      <c r="AC2047" s="67"/>
      <c r="AD2047" s="67"/>
      <c r="AE2047" s="67"/>
      <c r="AF2047" s="67"/>
      <c r="AH2047" s="149"/>
      <c r="AO2047" s="67"/>
      <c r="AP2047" s="67"/>
      <c r="AQ2047" s="67"/>
      <c r="AR2047" s="67"/>
      <c r="AS2047" s="67"/>
      <c r="AT2047" s="67"/>
      <c r="AU2047" s="67"/>
      <c r="AV2047" s="67"/>
    </row>
    <row r="2048" spans="28:48">
      <c r="AB2048" s="67"/>
      <c r="AC2048" s="67"/>
      <c r="AD2048" s="67"/>
      <c r="AE2048" s="67"/>
      <c r="AF2048" s="67"/>
      <c r="AH2048" s="149"/>
      <c r="AO2048" s="67"/>
      <c r="AP2048" s="67"/>
      <c r="AQ2048" s="67"/>
      <c r="AR2048" s="67"/>
      <c r="AS2048" s="67"/>
      <c r="AT2048" s="67"/>
      <c r="AU2048" s="67"/>
      <c r="AV2048" s="67"/>
    </row>
    <row r="2049" spans="28:48">
      <c r="AB2049" s="67"/>
      <c r="AC2049" s="67"/>
      <c r="AD2049" s="67"/>
      <c r="AE2049" s="67"/>
      <c r="AF2049" s="67"/>
      <c r="AH2049" s="149"/>
      <c r="AO2049" s="67"/>
      <c r="AP2049" s="67"/>
      <c r="AQ2049" s="67"/>
      <c r="AR2049" s="67"/>
      <c r="AS2049" s="67"/>
      <c r="AT2049" s="67"/>
      <c r="AU2049" s="67"/>
      <c r="AV2049" s="67"/>
    </row>
    <row r="2050" spans="28:48">
      <c r="AB2050" s="67"/>
      <c r="AC2050" s="67"/>
      <c r="AD2050" s="67"/>
      <c r="AE2050" s="67"/>
      <c r="AF2050" s="67"/>
      <c r="AH2050" s="149"/>
      <c r="AO2050" s="67"/>
      <c r="AP2050" s="67"/>
      <c r="AQ2050" s="67"/>
      <c r="AR2050" s="67"/>
      <c r="AS2050" s="67"/>
      <c r="AT2050" s="67"/>
      <c r="AU2050" s="67"/>
      <c r="AV2050" s="67"/>
    </row>
    <row r="2051" spans="28:48">
      <c r="AB2051" s="67"/>
      <c r="AC2051" s="67"/>
      <c r="AD2051" s="67"/>
      <c r="AE2051" s="67"/>
      <c r="AF2051" s="67"/>
      <c r="AH2051" s="149"/>
      <c r="AO2051" s="67"/>
      <c r="AP2051" s="67"/>
      <c r="AQ2051" s="67"/>
      <c r="AR2051" s="67"/>
      <c r="AS2051" s="67"/>
      <c r="AT2051" s="67"/>
      <c r="AU2051" s="67"/>
      <c r="AV2051" s="67"/>
    </row>
    <row r="2052" spans="28:48">
      <c r="AB2052" s="67"/>
      <c r="AC2052" s="67"/>
      <c r="AD2052" s="67"/>
      <c r="AE2052" s="67"/>
      <c r="AF2052" s="67"/>
      <c r="AH2052" s="149"/>
      <c r="AO2052" s="67"/>
      <c r="AP2052" s="67"/>
      <c r="AQ2052" s="67"/>
      <c r="AR2052" s="67"/>
      <c r="AS2052" s="67"/>
      <c r="AT2052" s="67"/>
      <c r="AU2052" s="67"/>
      <c r="AV2052" s="67"/>
    </row>
    <row r="2053" spans="28:48">
      <c r="AB2053" s="67"/>
      <c r="AC2053" s="67"/>
      <c r="AD2053" s="67"/>
      <c r="AE2053" s="67"/>
      <c r="AF2053" s="67"/>
      <c r="AH2053" s="149"/>
      <c r="AO2053" s="67"/>
      <c r="AP2053" s="67"/>
      <c r="AQ2053" s="67"/>
      <c r="AR2053" s="67"/>
      <c r="AS2053" s="67"/>
      <c r="AT2053" s="67"/>
      <c r="AU2053" s="67"/>
      <c r="AV2053" s="67"/>
    </row>
    <row r="2054" spans="28:48">
      <c r="AB2054" s="67"/>
      <c r="AC2054" s="67"/>
      <c r="AD2054" s="67"/>
      <c r="AE2054" s="67"/>
      <c r="AF2054" s="67"/>
      <c r="AH2054" s="149"/>
      <c r="AO2054" s="67"/>
      <c r="AP2054" s="67"/>
      <c r="AQ2054" s="67"/>
      <c r="AR2054" s="67"/>
      <c r="AS2054" s="67"/>
      <c r="AT2054" s="67"/>
      <c r="AU2054" s="67"/>
      <c r="AV2054" s="67"/>
    </row>
    <row r="2055" spans="28:48">
      <c r="AB2055" s="67"/>
      <c r="AC2055" s="67"/>
      <c r="AD2055" s="67"/>
      <c r="AE2055" s="67"/>
      <c r="AF2055" s="67"/>
      <c r="AH2055" s="149"/>
      <c r="AO2055" s="67"/>
      <c r="AP2055" s="67"/>
      <c r="AQ2055" s="67"/>
      <c r="AR2055" s="67"/>
      <c r="AS2055" s="67"/>
      <c r="AT2055" s="67"/>
      <c r="AU2055" s="67"/>
      <c r="AV2055" s="67"/>
    </row>
    <row r="2056" spans="28:48">
      <c r="AB2056" s="67"/>
      <c r="AC2056" s="67"/>
      <c r="AD2056" s="67"/>
      <c r="AE2056" s="67"/>
      <c r="AF2056" s="67"/>
      <c r="AH2056" s="149"/>
      <c r="AO2056" s="67"/>
      <c r="AP2056" s="67"/>
      <c r="AQ2056" s="67"/>
      <c r="AR2056" s="67"/>
      <c r="AS2056" s="67"/>
      <c r="AT2056" s="67"/>
      <c r="AU2056" s="67"/>
      <c r="AV2056" s="67"/>
    </row>
    <row r="2057" spans="28:48">
      <c r="AB2057" s="67"/>
      <c r="AC2057" s="67"/>
      <c r="AD2057" s="67"/>
      <c r="AE2057" s="67"/>
      <c r="AF2057" s="67"/>
      <c r="AH2057" s="149"/>
      <c r="AO2057" s="67"/>
      <c r="AP2057" s="67"/>
      <c r="AQ2057" s="67"/>
      <c r="AR2057" s="67"/>
      <c r="AS2057" s="67"/>
      <c r="AT2057" s="67"/>
      <c r="AU2057" s="67"/>
      <c r="AV2057" s="67"/>
    </row>
    <row r="2058" spans="28:48">
      <c r="AB2058" s="67"/>
      <c r="AC2058" s="67"/>
      <c r="AD2058" s="67"/>
      <c r="AE2058" s="67"/>
      <c r="AF2058" s="67"/>
      <c r="AH2058" s="149"/>
      <c r="AO2058" s="67"/>
      <c r="AP2058" s="67"/>
      <c r="AQ2058" s="67"/>
      <c r="AR2058" s="67"/>
      <c r="AS2058" s="67"/>
      <c r="AT2058" s="67"/>
      <c r="AU2058" s="67"/>
      <c r="AV2058" s="67"/>
    </row>
    <row r="2059" spans="28:48">
      <c r="AB2059" s="67"/>
      <c r="AC2059" s="67"/>
      <c r="AD2059" s="67"/>
      <c r="AE2059" s="67"/>
      <c r="AF2059" s="67"/>
      <c r="AH2059" s="149"/>
      <c r="AO2059" s="67"/>
      <c r="AP2059" s="67"/>
      <c r="AQ2059" s="67"/>
      <c r="AR2059" s="67"/>
      <c r="AS2059" s="67"/>
      <c r="AT2059" s="67"/>
      <c r="AU2059" s="67"/>
      <c r="AV2059" s="67"/>
    </row>
    <row r="2060" spans="28:48">
      <c r="AB2060" s="67"/>
      <c r="AC2060" s="67"/>
      <c r="AD2060" s="67"/>
      <c r="AE2060" s="67"/>
      <c r="AF2060" s="67"/>
      <c r="AH2060" s="149"/>
      <c r="AO2060" s="67"/>
      <c r="AP2060" s="67"/>
      <c r="AQ2060" s="67"/>
      <c r="AR2060" s="67"/>
      <c r="AS2060" s="67"/>
      <c r="AT2060" s="67"/>
      <c r="AU2060" s="67"/>
      <c r="AV2060" s="67"/>
    </row>
    <row r="2061" spans="28:48">
      <c r="AB2061" s="67"/>
      <c r="AC2061" s="67"/>
      <c r="AD2061" s="67"/>
      <c r="AE2061" s="67"/>
      <c r="AF2061" s="67"/>
      <c r="AH2061" s="149"/>
      <c r="AO2061" s="67"/>
      <c r="AP2061" s="67"/>
      <c r="AQ2061" s="67"/>
      <c r="AR2061" s="67"/>
      <c r="AS2061" s="67"/>
      <c r="AT2061" s="67"/>
      <c r="AU2061" s="67"/>
      <c r="AV2061" s="67"/>
    </row>
    <row r="2062" spans="28:48">
      <c r="AB2062" s="67"/>
      <c r="AC2062" s="67"/>
      <c r="AD2062" s="67"/>
      <c r="AE2062" s="67"/>
      <c r="AF2062" s="67"/>
      <c r="AH2062" s="149"/>
      <c r="AO2062" s="67"/>
      <c r="AP2062" s="67"/>
      <c r="AQ2062" s="67"/>
      <c r="AR2062" s="67"/>
      <c r="AS2062" s="67"/>
      <c r="AT2062" s="67"/>
      <c r="AU2062" s="67"/>
      <c r="AV2062" s="67"/>
    </row>
    <row r="2063" spans="28:48">
      <c r="AB2063" s="67"/>
      <c r="AC2063" s="67"/>
      <c r="AD2063" s="67"/>
      <c r="AE2063" s="67"/>
      <c r="AF2063" s="67"/>
      <c r="AH2063" s="149"/>
      <c r="AO2063" s="67"/>
      <c r="AP2063" s="67"/>
      <c r="AQ2063" s="67"/>
      <c r="AR2063" s="67"/>
      <c r="AS2063" s="67"/>
      <c r="AT2063" s="67"/>
      <c r="AU2063" s="67"/>
      <c r="AV2063" s="67"/>
    </row>
    <row r="2064" spans="28:48">
      <c r="AB2064" s="67"/>
      <c r="AC2064" s="67"/>
      <c r="AD2064" s="67"/>
      <c r="AE2064" s="67"/>
      <c r="AF2064" s="67"/>
      <c r="AH2064" s="149"/>
      <c r="AO2064" s="67"/>
      <c r="AP2064" s="67"/>
      <c r="AQ2064" s="67"/>
      <c r="AR2064" s="67"/>
      <c r="AS2064" s="67"/>
      <c r="AT2064" s="67"/>
      <c r="AU2064" s="67"/>
      <c r="AV2064" s="67"/>
    </row>
    <row r="2065" spans="28:48">
      <c r="AB2065" s="67"/>
      <c r="AC2065" s="67"/>
      <c r="AD2065" s="67"/>
      <c r="AE2065" s="67"/>
      <c r="AF2065" s="67"/>
      <c r="AH2065" s="149"/>
      <c r="AO2065" s="67"/>
      <c r="AP2065" s="67"/>
      <c r="AQ2065" s="67"/>
      <c r="AR2065" s="67"/>
      <c r="AS2065" s="67"/>
      <c r="AT2065" s="67"/>
      <c r="AU2065" s="67"/>
      <c r="AV2065" s="67"/>
    </row>
    <row r="2066" spans="28:48">
      <c r="AB2066" s="67"/>
      <c r="AC2066" s="67"/>
      <c r="AD2066" s="67"/>
      <c r="AE2066" s="67"/>
      <c r="AF2066" s="67"/>
      <c r="AH2066" s="149"/>
      <c r="AO2066" s="67"/>
      <c r="AP2066" s="67"/>
      <c r="AQ2066" s="67"/>
      <c r="AR2066" s="67"/>
      <c r="AS2066" s="67"/>
      <c r="AT2066" s="67"/>
      <c r="AU2066" s="67"/>
      <c r="AV2066" s="67"/>
    </row>
    <row r="2067" spans="28:48">
      <c r="AB2067" s="67"/>
      <c r="AC2067" s="67"/>
      <c r="AD2067" s="67"/>
      <c r="AE2067" s="67"/>
      <c r="AF2067" s="67"/>
      <c r="AH2067" s="149"/>
      <c r="AO2067" s="67"/>
      <c r="AP2067" s="67"/>
      <c r="AQ2067" s="67"/>
      <c r="AR2067" s="67"/>
      <c r="AS2067" s="67"/>
      <c r="AT2067" s="67"/>
      <c r="AU2067" s="67"/>
      <c r="AV2067" s="67"/>
    </row>
    <row r="2068" spans="28:48">
      <c r="AB2068" s="67"/>
      <c r="AC2068" s="67"/>
      <c r="AD2068" s="67"/>
      <c r="AE2068" s="67"/>
      <c r="AF2068" s="67"/>
      <c r="AH2068" s="149"/>
      <c r="AO2068" s="67"/>
      <c r="AP2068" s="67"/>
      <c r="AQ2068" s="67"/>
      <c r="AR2068" s="67"/>
      <c r="AS2068" s="67"/>
      <c r="AT2068" s="67"/>
      <c r="AU2068" s="67"/>
      <c r="AV2068" s="67"/>
    </row>
    <row r="2069" spans="28:48">
      <c r="AB2069" s="67"/>
      <c r="AC2069" s="67"/>
      <c r="AD2069" s="67"/>
      <c r="AE2069" s="67"/>
      <c r="AF2069" s="67"/>
      <c r="AH2069" s="149"/>
      <c r="AO2069" s="67"/>
      <c r="AP2069" s="67"/>
      <c r="AQ2069" s="67"/>
      <c r="AR2069" s="67"/>
      <c r="AS2069" s="67"/>
      <c r="AT2069" s="67"/>
      <c r="AU2069" s="67"/>
      <c r="AV2069" s="67"/>
    </row>
    <row r="2070" spans="28:48">
      <c r="AB2070" s="67"/>
      <c r="AC2070" s="67"/>
      <c r="AD2070" s="67"/>
      <c r="AE2070" s="67"/>
      <c r="AF2070" s="67"/>
      <c r="AH2070" s="149"/>
      <c r="AO2070" s="67"/>
      <c r="AP2070" s="67"/>
      <c r="AQ2070" s="67"/>
      <c r="AR2070" s="67"/>
      <c r="AS2070" s="67"/>
      <c r="AT2070" s="67"/>
      <c r="AU2070" s="67"/>
      <c r="AV2070" s="67"/>
    </row>
    <row r="2071" spans="28:48">
      <c r="AB2071" s="67"/>
      <c r="AC2071" s="67"/>
      <c r="AD2071" s="67"/>
      <c r="AE2071" s="67"/>
      <c r="AF2071" s="67"/>
      <c r="AG2071" s="150"/>
      <c r="AH2071" s="149"/>
      <c r="AO2071" s="67"/>
      <c r="AP2071" s="67"/>
      <c r="AQ2071" s="67"/>
      <c r="AR2071" s="67"/>
      <c r="AS2071" s="67"/>
      <c r="AT2071" s="67"/>
      <c r="AU2071" s="67"/>
      <c r="AV2071" s="67"/>
    </row>
    <row r="2072" spans="28:48">
      <c r="AB2072" s="67"/>
      <c r="AC2072" s="67"/>
      <c r="AD2072" s="67"/>
      <c r="AE2072" s="67"/>
      <c r="AF2072" s="67"/>
      <c r="AG2072" s="150"/>
      <c r="AH2072" s="149"/>
      <c r="AO2072" s="67"/>
      <c r="AP2072" s="67"/>
      <c r="AQ2072" s="67"/>
      <c r="AR2072" s="67"/>
      <c r="AS2072" s="67"/>
      <c r="AT2072" s="67"/>
      <c r="AU2072" s="67"/>
      <c r="AV2072" s="67"/>
    </row>
    <row r="2073" spans="28:48">
      <c r="AB2073" s="67"/>
      <c r="AC2073" s="67"/>
      <c r="AD2073" s="67"/>
      <c r="AE2073" s="67"/>
      <c r="AF2073" s="67"/>
      <c r="AG2073" s="150"/>
      <c r="AH2073" s="149"/>
      <c r="AO2073" s="67"/>
      <c r="AP2073" s="67"/>
      <c r="AQ2073" s="67"/>
      <c r="AR2073" s="67"/>
      <c r="AS2073" s="67"/>
      <c r="AT2073" s="67"/>
      <c r="AU2073" s="67"/>
      <c r="AV2073" s="67"/>
    </row>
    <row r="2074" spans="28:48">
      <c r="AB2074" s="67"/>
      <c r="AC2074" s="67"/>
      <c r="AD2074" s="67"/>
      <c r="AE2074" s="67"/>
      <c r="AF2074" s="67"/>
      <c r="AG2074" s="150"/>
      <c r="AH2074" s="149"/>
      <c r="AO2074" s="67"/>
      <c r="AP2074" s="67"/>
      <c r="AQ2074" s="67"/>
      <c r="AR2074" s="67"/>
      <c r="AS2074" s="67"/>
      <c r="AT2074" s="67"/>
      <c r="AU2074" s="67"/>
      <c r="AV2074" s="67"/>
    </row>
    <row r="2075" spans="28:48">
      <c r="AB2075" s="67"/>
      <c r="AC2075" s="67"/>
      <c r="AD2075" s="67"/>
      <c r="AE2075" s="67"/>
      <c r="AF2075" s="67"/>
      <c r="AG2075" s="150"/>
      <c r="AH2075" s="149"/>
      <c r="AO2075" s="67"/>
      <c r="AP2075" s="67"/>
      <c r="AQ2075" s="67"/>
      <c r="AR2075" s="67"/>
      <c r="AS2075" s="67"/>
      <c r="AT2075" s="67"/>
      <c r="AU2075" s="67"/>
      <c r="AV2075" s="67"/>
    </row>
    <row r="2076" spans="28:48">
      <c r="AB2076" s="67"/>
      <c r="AC2076" s="67"/>
      <c r="AD2076" s="67"/>
      <c r="AE2076" s="67"/>
      <c r="AF2076" s="67"/>
      <c r="AG2076" s="150"/>
      <c r="AH2076" s="149"/>
      <c r="AO2076" s="67"/>
      <c r="AP2076" s="67"/>
      <c r="AQ2076" s="67"/>
      <c r="AR2076" s="67"/>
      <c r="AS2076" s="67"/>
      <c r="AT2076" s="67"/>
      <c r="AU2076" s="67"/>
      <c r="AV2076" s="67"/>
    </row>
    <row r="2077" spans="28:48">
      <c r="AB2077" s="67"/>
      <c r="AC2077" s="67"/>
      <c r="AD2077" s="67"/>
      <c r="AE2077" s="67"/>
      <c r="AF2077" s="67"/>
      <c r="AG2077" s="150"/>
      <c r="AH2077" s="149"/>
      <c r="AO2077" s="67"/>
      <c r="AP2077" s="67"/>
      <c r="AQ2077" s="67"/>
      <c r="AR2077" s="67"/>
      <c r="AS2077" s="67"/>
      <c r="AT2077" s="67"/>
      <c r="AU2077" s="67"/>
      <c r="AV2077" s="67"/>
    </row>
    <row r="2078" spans="28:48">
      <c r="AB2078" s="67"/>
      <c r="AC2078" s="67"/>
      <c r="AD2078" s="67"/>
      <c r="AE2078" s="67"/>
      <c r="AF2078" s="67"/>
      <c r="AG2078" s="150"/>
      <c r="AH2078" s="149"/>
      <c r="AO2078" s="67"/>
      <c r="AP2078" s="67"/>
      <c r="AQ2078" s="67"/>
      <c r="AR2078" s="67"/>
      <c r="AS2078" s="67"/>
      <c r="AT2078" s="67"/>
      <c r="AU2078" s="67"/>
      <c r="AV2078" s="67"/>
    </row>
    <row r="2079" spans="28:48">
      <c r="AB2079" s="67"/>
      <c r="AC2079" s="67"/>
      <c r="AD2079" s="67"/>
      <c r="AE2079" s="67"/>
      <c r="AF2079" s="67"/>
      <c r="AG2079" s="150"/>
      <c r="AH2079" s="149"/>
      <c r="AO2079" s="67"/>
      <c r="AP2079" s="67"/>
      <c r="AQ2079" s="67"/>
      <c r="AR2079" s="67"/>
      <c r="AS2079" s="67"/>
      <c r="AT2079" s="67"/>
      <c r="AU2079" s="67"/>
      <c r="AV2079" s="67"/>
    </row>
    <row r="2080" spans="28:48">
      <c r="AB2080" s="67"/>
      <c r="AC2080" s="67"/>
      <c r="AD2080" s="67"/>
      <c r="AE2080" s="67"/>
      <c r="AF2080" s="67"/>
      <c r="AG2080" s="150"/>
      <c r="AH2080" s="149"/>
      <c r="AO2080" s="67"/>
      <c r="AP2080" s="67"/>
      <c r="AQ2080" s="67"/>
      <c r="AR2080" s="67"/>
      <c r="AS2080" s="67"/>
      <c r="AT2080" s="67"/>
      <c r="AU2080" s="67"/>
      <c r="AV2080" s="67"/>
    </row>
    <row r="2081" spans="28:48">
      <c r="AB2081" s="67"/>
      <c r="AC2081" s="67"/>
      <c r="AD2081" s="67"/>
      <c r="AE2081" s="67"/>
      <c r="AF2081" s="67"/>
      <c r="AG2081" s="150"/>
      <c r="AH2081" s="149"/>
      <c r="AO2081" s="67"/>
      <c r="AP2081" s="67"/>
      <c r="AQ2081" s="67"/>
      <c r="AR2081" s="67"/>
      <c r="AS2081" s="67"/>
      <c r="AT2081" s="67"/>
      <c r="AU2081" s="67"/>
      <c r="AV2081" s="67"/>
    </row>
    <row r="2082" spans="28:48">
      <c r="AB2082" s="67"/>
      <c r="AC2082" s="67"/>
      <c r="AD2082" s="67"/>
      <c r="AE2082" s="67"/>
      <c r="AF2082" s="67"/>
      <c r="AG2082" s="150"/>
      <c r="AH2082" s="149"/>
      <c r="AO2082" s="67"/>
      <c r="AP2082" s="67"/>
      <c r="AQ2082" s="67"/>
      <c r="AR2082" s="67"/>
      <c r="AS2082" s="67"/>
      <c r="AT2082" s="67"/>
      <c r="AU2082" s="67"/>
      <c r="AV2082" s="67"/>
    </row>
    <row r="2083" spans="28:48">
      <c r="AB2083" s="67"/>
      <c r="AC2083" s="67"/>
      <c r="AD2083" s="67"/>
      <c r="AE2083" s="67"/>
      <c r="AF2083" s="67"/>
      <c r="AG2083" s="150"/>
      <c r="AH2083" s="149"/>
      <c r="AO2083" s="67"/>
      <c r="AP2083" s="67"/>
      <c r="AQ2083" s="67"/>
      <c r="AR2083" s="67"/>
      <c r="AS2083" s="67"/>
      <c r="AT2083" s="67"/>
      <c r="AU2083" s="67"/>
      <c r="AV2083" s="67"/>
    </row>
    <row r="2084" spans="28:48">
      <c r="AB2084" s="67"/>
      <c r="AC2084" s="67"/>
      <c r="AD2084" s="67"/>
      <c r="AE2084" s="67"/>
      <c r="AF2084" s="67"/>
      <c r="AG2084" s="150"/>
      <c r="AH2084" s="149"/>
      <c r="AO2084" s="67"/>
      <c r="AP2084" s="67"/>
      <c r="AQ2084" s="67"/>
      <c r="AR2084" s="67"/>
      <c r="AS2084" s="67"/>
      <c r="AT2084" s="67"/>
      <c r="AU2084" s="67"/>
      <c r="AV2084" s="67"/>
    </row>
    <row r="2085" spans="28:48">
      <c r="AB2085" s="67"/>
      <c r="AC2085" s="67"/>
      <c r="AD2085" s="67"/>
      <c r="AE2085" s="67"/>
      <c r="AF2085" s="67"/>
      <c r="AG2085" s="150"/>
      <c r="AH2085" s="149"/>
      <c r="AO2085" s="67"/>
      <c r="AP2085" s="67"/>
      <c r="AQ2085" s="67"/>
      <c r="AR2085" s="67"/>
      <c r="AS2085" s="67"/>
      <c r="AT2085" s="67"/>
      <c r="AU2085" s="67"/>
      <c r="AV2085" s="67"/>
    </row>
    <row r="2086" spans="28:48">
      <c r="AB2086" s="67"/>
      <c r="AC2086" s="67"/>
      <c r="AD2086" s="67"/>
      <c r="AE2086" s="67"/>
      <c r="AF2086" s="67"/>
      <c r="AG2086" s="150"/>
      <c r="AH2086" s="149"/>
      <c r="AO2086" s="67"/>
      <c r="AP2086" s="67"/>
      <c r="AQ2086" s="67"/>
      <c r="AR2086" s="67"/>
      <c r="AS2086" s="67"/>
      <c r="AT2086" s="67"/>
      <c r="AU2086" s="67"/>
      <c r="AV2086" s="67"/>
    </row>
    <row r="2087" spans="28:48">
      <c r="AB2087" s="67"/>
      <c r="AC2087" s="67"/>
      <c r="AD2087" s="67"/>
      <c r="AE2087" s="67"/>
      <c r="AF2087" s="67"/>
      <c r="AG2087" s="150"/>
      <c r="AH2087" s="149"/>
      <c r="AO2087" s="67"/>
      <c r="AP2087" s="67"/>
      <c r="AQ2087" s="67"/>
      <c r="AR2087" s="67"/>
      <c r="AS2087" s="67"/>
      <c r="AT2087" s="67"/>
      <c r="AU2087" s="67"/>
      <c r="AV2087" s="67"/>
    </row>
    <row r="2088" spans="28:48">
      <c r="AB2088" s="67"/>
      <c r="AC2088" s="67"/>
      <c r="AD2088" s="67"/>
      <c r="AE2088" s="67"/>
      <c r="AF2088" s="67"/>
      <c r="AG2088" s="150"/>
      <c r="AH2088" s="149"/>
      <c r="AO2088" s="67"/>
      <c r="AP2088" s="67"/>
      <c r="AQ2088" s="67"/>
      <c r="AR2088" s="67"/>
      <c r="AS2088" s="67"/>
      <c r="AT2088" s="67"/>
      <c r="AU2088" s="67"/>
      <c r="AV2088" s="67"/>
    </row>
    <row r="2089" spans="28:48">
      <c r="AB2089" s="67"/>
      <c r="AC2089" s="67"/>
      <c r="AD2089" s="67"/>
      <c r="AE2089" s="67"/>
      <c r="AF2089" s="67"/>
      <c r="AG2089" s="150"/>
      <c r="AH2089" s="149"/>
      <c r="AO2089" s="67"/>
      <c r="AP2089" s="67"/>
      <c r="AQ2089" s="67"/>
      <c r="AR2089" s="67"/>
      <c r="AS2089" s="67"/>
      <c r="AT2089" s="67"/>
      <c r="AU2089" s="67"/>
      <c r="AV2089" s="67"/>
    </row>
    <row r="2090" spans="28:48">
      <c r="AB2090" s="67"/>
      <c r="AC2090" s="67"/>
      <c r="AD2090" s="67"/>
      <c r="AE2090" s="67"/>
      <c r="AF2090" s="67"/>
      <c r="AG2090" s="150"/>
      <c r="AH2090" s="149"/>
      <c r="AO2090" s="67"/>
      <c r="AP2090" s="67"/>
      <c r="AQ2090" s="67"/>
      <c r="AR2090" s="67"/>
      <c r="AS2090" s="67"/>
      <c r="AT2090" s="67"/>
      <c r="AU2090" s="67"/>
      <c r="AV2090" s="67"/>
    </row>
    <row r="2091" spans="28:48">
      <c r="AB2091" s="67"/>
      <c r="AC2091" s="67"/>
      <c r="AD2091" s="67"/>
      <c r="AE2091" s="67"/>
      <c r="AF2091" s="67"/>
      <c r="AG2091" s="150"/>
      <c r="AH2091" s="149"/>
      <c r="AO2091" s="67"/>
      <c r="AP2091" s="67"/>
      <c r="AQ2091" s="67"/>
      <c r="AR2091" s="67"/>
      <c r="AS2091" s="67"/>
      <c r="AT2091" s="67"/>
      <c r="AU2091" s="67"/>
      <c r="AV2091" s="67"/>
    </row>
    <row r="2092" spans="28:48">
      <c r="AB2092" s="67"/>
      <c r="AC2092" s="67"/>
      <c r="AD2092" s="67"/>
      <c r="AE2092" s="67"/>
      <c r="AF2092" s="67"/>
      <c r="AG2092" s="150"/>
      <c r="AH2092" s="149"/>
      <c r="AO2092" s="67"/>
      <c r="AP2092" s="67"/>
      <c r="AQ2092" s="67"/>
      <c r="AR2092" s="67"/>
      <c r="AS2092" s="67"/>
      <c r="AT2092" s="67"/>
      <c r="AU2092" s="67"/>
      <c r="AV2092" s="67"/>
    </row>
    <row r="2093" spans="28:48">
      <c r="AB2093" s="67"/>
      <c r="AC2093" s="67"/>
      <c r="AD2093" s="67"/>
      <c r="AE2093" s="67"/>
      <c r="AF2093" s="67"/>
      <c r="AG2093" s="150"/>
      <c r="AH2093" s="149"/>
      <c r="AO2093" s="67"/>
      <c r="AP2093" s="67"/>
      <c r="AQ2093" s="67"/>
      <c r="AR2093" s="67"/>
      <c r="AS2093" s="67"/>
      <c r="AT2093" s="67"/>
      <c r="AU2093" s="67"/>
      <c r="AV2093" s="67"/>
    </row>
    <row r="2094" spans="28:48">
      <c r="AB2094" s="67"/>
      <c r="AC2094" s="67"/>
      <c r="AD2094" s="67"/>
      <c r="AE2094" s="67"/>
      <c r="AF2094" s="67"/>
      <c r="AG2094" s="150"/>
      <c r="AH2094" s="149"/>
      <c r="AO2094" s="67"/>
      <c r="AP2094" s="67"/>
      <c r="AQ2094" s="67"/>
      <c r="AR2094" s="67"/>
      <c r="AS2094" s="67"/>
      <c r="AT2094" s="67"/>
      <c r="AU2094" s="67"/>
      <c r="AV2094" s="67"/>
    </row>
    <row r="2095" spans="28:48">
      <c r="AB2095" s="67"/>
      <c r="AC2095" s="67"/>
      <c r="AD2095" s="67"/>
      <c r="AE2095" s="67"/>
      <c r="AF2095" s="67"/>
      <c r="AG2095" s="150"/>
      <c r="AH2095" s="149"/>
      <c r="AO2095" s="67"/>
      <c r="AP2095" s="67"/>
      <c r="AQ2095" s="67"/>
      <c r="AR2095" s="67"/>
      <c r="AS2095" s="67"/>
      <c r="AT2095" s="67"/>
      <c r="AU2095" s="67"/>
      <c r="AV2095" s="67"/>
    </row>
    <row r="2096" spans="28:48">
      <c r="AB2096" s="67"/>
      <c r="AC2096" s="67"/>
      <c r="AD2096" s="67"/>
      <c r="AE2096" s="67"/>
      <c r="AF2096" s="67"/>
      <c r="AG2096" s="150"/>
      <c r="AH2096" s="149"/>
      <c r="AO2096" s="67"/>
      <c r="AP2096" s="67"/>
      <c r="AQ2096" s="67"/>
      <c r="AR2096" s="67"/>
      <c r="AS2096" s="67"/>
      <c r="AT2096" s="67"/>
      <c r="AU2096" s="67"/>
      <c r="AV2096" s="67"/>
    </row>
    <row r="2097" spans="28:48">
      <c r="AB2097" s="67"/>
      <c r="AC2097" s="67"/>
      <c r="AD2097" s="67"/>
      <c r="AE2097" s="67"/>
      <c r="AF2097" s="67"/>
      <c r="AG2097" s="150"/>
      <c r="AH2097" s="149"/>
      <c r="AO2097" s="67"/>
      <c r="AP2097" s="67"/>
      <c r="AQ2097" s="67"/>
      <c r="AR2097" s="67"/>
      <c r="AS2097" s="67"/>
      <c r="AT2097" s="67"/>
      <c r="AU2097" s="67"/>
      <c r="AV2097" s="67"/>
    </row>
    <row r="2098" spans="28:48">
      <c r="AB2098" s="67"/>
      <c r="AC2098" s="67"/>
      <c r="AD2098" s="67"/>
      <c r="AE2098" s="67"/>
      <c r="AF2098" s="67"/>
      <c r="AG2098" s="150"/>
      <c r="AH2098" s="149"/>
      <c r="AO2098" s="67"/>
      <c r="AP2098" s="67"/>
      <c r="AQ2098" s="67"/>
      <c r="AR2098" s="67"/>
      <c r="AS2098" s="67"/>
      <c r="AT2098" s="67"/>
      <c r="AU2098" s="67"/>
      <c r="AV2098" s="67"/>
    </row>
    <row r="2099" spans="28:48">
      <c r="AB2099" s="67"/>
      <c r="AC2099" s="67"/>
      <c r="AD2099" s="67"/>
      <c r="AE2099" s="67"/>
      <c r="AF2099" s="67"/>
      <c r="AG2099" s="150"/>
      <c r="AH2099" s="149"/>
      <c r="AO2099" s="67"/>
      <c r="AP2099" s="67"/>
      <c r="AQ2099" s="67"/>
      <c r="AR2099" s="67"/>
      <c r="AS2099" s="67"/>
      <c r="AT2099" s="67"/>
      <c r="AU2099" s="67"/>
      <c r="AV2099" s="67"/>
    </row>
    <row r="2100" spans="28:48">
      <c r="AB2100" s="67"/>
      <c r="AC2100" s="67"/>
      <c r="AD2100" s="67"/>
      <c r="AE2100" s="67"/>
      <c r="AF2100" s="67"/>
      <c r="AG2100" s="150"/>
      <c r="AH2100" s="149"/>
      <c r="AO2100" s="67"/>
      <c r="AP2100" s="67"/>
      <c r="AQ2100" s="67"/>
      <c r="AR2100" s="67"/>
      <c r="AS2100" s="67"/>
      <c r="AT2100" s="67"/>
      <c r="AU2100" s="67"/>
      <c r="AV2100" s="67"/>
    </row>
    <row r="2101" spans="28:48">
      <c r="AB2101" s="67"/>
      <c r="AC2101" s="67"/>
      <c r="AD2101" s="67"/>
      <c r="AE2101" s="67"/>
      <c r="AF2101" s="67"/>
      <c r="AG2101" s="150"/>
      <c r="AH2101" s="149"/>
      <c r="AO2101" s="67"/>
      <c r="AP2101" s="67"/>
      <c r="AQ2101" s="67"/>
      <c r="AR2101" s="67"/>
      <c r="AS2101" s="67"/>
      <c r="AT2101" s="67"/>
      <c r="AU2101" s="67"/>
      <c r="AV2101" s="67"/>
    </row>
    <row r="2102" spans="28:48">
      <c r="AB2102" s="67"/>
      <c r="AC2102" s="67"/>
      <c r="AD2102" s="67"/>
      <c r="AE2102" s="67"/>
      <c r="AF2102" s="67"/>
      <c r="AG2102" s="150"/>
      <c r="AH2102" s="149"/>
      <c r="AO2102" s="67"/>
      <c r="AP2102" s="67"/>
      <c r="AQ2102" s="67"/>
      <c r="AR2102" s="67"/>
      <c r="AS2102" s="67"/>
      <c r="AT2102" s="67"/>
      <c r="AU2102" s="67"/>
      <c r="AV2102" s="67"/>
    </row>
    <row r="2103" spans="28:48">
      <c r="AB2103" s="67"/>
      <c r="AC2103" s="67"/>
      <c r="AD2103" s="67"/>
      <c r="AE2103" s="67"/>
      <c r="AF2103" s="67"/>
      <c r="AG2103" s="150"/>
      <c r="AH2103" s="149"/>
      <c r="AO2103" s="67"/>
      <c r="AP2103" s="67"/>
      <c r="AQ2103" s="67"/>
      <c r="AR2103" s="67"/>
      <c r="AS2103" s="67"/>
      <c r="AT2103" s="67"/>
      <c r="AU2103" s="67"/>
      <c r="AV2103" s="67"/>
    </row>
    <row r="2104" spans="28:48">
      <c r="AB2104" s="67"/>
      <c r="AC2104" s="67"/>
      <c r="AD2104" s="67"/>
      <c r="AE2104" s="67"/>
      <c r="AF2104" s="67"/>
      <c r="AG2104" s="150"/>
      <c r="AH2104" s="149"/>
      <c r="AO2104" s="67"/>
      <c r="AP2104" s="67"/>
      <c r="AQ2104" s="67"/>
      <c r="AR2104" s="67"/>
      <c r="AS2104" s="67"/>
      <c r="AT2104" s="67"/>
      <c r="AU2104" s="67"/>
      <c r="AV2104" s="67"/>
    </row>
    <row r="2105" spans="28:48">
      <c r="AB2105" s="67"/>
      <c r="AC2105" s="67"/>
      <c r="AD2105" s="67"/>
      <c r="AE2105" s="67"/>
      <c r="AF2105" s="67"/>
      <c r="AG2105" s="150"/>
      <c r="AH2105" s="149"/>
      <c r="AO2105" s="67"/>
      <c r="AP2105" s="67"/>
      <c r="AQ2105" s="67"/>
      <c r="AR2105" s="67"/>
      <c r="AS2105" s="67"/>
      <c r="AT2105" s="67"/>
      <c r="AU2105" s="67"/>
      <c r="AV2105" s="67"/>
    </row>
    <row r="2106" spans="28:48">
      <c r="AB2106" s="67"/>
      <c r="AC2106" s="67"/>
      <c r="AD2106" s="67"/>
      <c r="AE2106" s="67"/>
      <c r="AF2106" s="67"/>
      <c r="AG2106" s="150"/>
      <c r="AH2106" s="149"/>
      <c r="AO2106" s="67"/>
      <c r="AP2106" s="67"/>
      <c r="AQ2106" s="67"/>
      <c r="AR2106" s="67"/>
      <c r="AS2106" s="67"/>
      <c r="AT2106" s="67"/>
      <c r="AU2106" s="67"/>
      <c r="AV2106" s="67"/>
    </row>
    <row r="2107" spans="28:48">
      <c r="AB2107" s="67"/>
      <c r="AC2107" s="67"/>
      <c r="AD2107" s="67"/>
      <c r="AE2107" s="67"/>
      <c r="AF2107" s="67"/>
      <c r="AG2107" s="150"/>
      <c r="AH2107" s="149"/>
      <c r="AO2107" s="67"/>
      <c r="AP2107" s="67"/>
      <c r="AQ2107" s="67"/>
      <c r="AR2107" s="67"/>
      <c r="AS2107" s="67"/>
      <c r="AT2107" s="67"/>
      <c r="AU2107" s="67"/>
      <c r="AV2107" s="67"/>
    </row>
    <row r="2108" spans="28:48">
      <c r="AB2108" s="67"/>
      <c r="AC2108" s="67"/>
      <c r="AD2108" s="67"/>
      <c r="AE2108" s="67"/>
      <c r="AF2108" s="67"/>
      <c r="AG2108" s="150"/>
      <c r="AH2108" s="149"/>
      <c r="AO2108" s="67"/>
      <c r="AP2108" s="67"/>
      <c r="AQ2108" s="67"/>
      <c r="AR2108" s="67"/>
      <c r="AS2108" s="67"/>
      <c r="AT2108" s="67"/>
      <c r="AU2108" s="67"/>
      <c r="AV2108" s="67"/>
    </row>
    <row r="2109" spans="28:48">
      <c r="AB2109" s="67"/>
      <c r="AC2109" s="67"/>
      <c r="AD2109" s="67"/>
      <c r="AE2109" s="67"/>
      <c r="AF2109" s="67"/>
      <c r="AG2109" s="150"/>
      <c r="AH2109" s="149"/>
      <c r="AO2109" s="67"/>
      <c r="AP2109" s="67"/>
      <c r="AQ2109" s="67"/>
      <c r="AR2109" s="67"/>
      <c r="AS2109" s="67"/>
      <c r="AT2109" s="67"/>
      <c r="AU2109" s="67"/>
      <c r="AV2109" s="67"/>
    </row>
    <row r="2110" spans="28:48">
      <c r="AB2110" s="67"/>
      <c r="AC2110" s="67"/>
      <c r="AD2110" s="67"/>
      <c r="AE2110" s="67"/>
      <c r="AF2110" s="67"/>
      <c r="AG2110" s="150"/>
      <c r="AH2110" s="149"/>
      <c r="AO2110" s="67"/>
      <c r="AP2110" s="67"/>
      <c r="AQ2110" s="67"/>
      <c r="AR2110" s="67"/>
      <c r="AS2110" s="67"/>
      <c r="AT2110" s="67"/>
      <c r="AU2110" s="67"/>
      <c r="AV2110" s="67"/>
    </row>
    <row r="2111" spans="28:48">
      <c r="AB2111" s="67"/>
      <c r="AC2111" s="67"/>
      <c r="AD2111" s="67"/>
      <c r="AE2111" s="67"/>
      <c r="AF2111" s="67"/>
      <c r="AG2111" s="150"/>
      <c r="AH2111" s="149"/>
      <c r="AO2111" s="67"/>
      <c r="AP2111" s="67"/>
      <c r="AQ2111" s="67"/>
      <c r="AR2111" s="67"/>
      <c r="AS2111" s="67"/>
      <c r="AT2111" s="67"/>
      <c r="AU2111" s="67"/>
      <c r="AV2111" s="67"/>
    </row>
    <row r="2112" spans="28:48">
      <c r="AB2112" s="67"/>
      <c r="AC2112" s="67"/>
      <c r="AD2112" s="67"/>
      <c r="AE2112" s="67"/>
      <c r="AF2112" s="67"/>
      <c r="AG2112" s="150"/>
      <c r="AH2112" s="149"/>
      <c r="AO2112" s="67"/>
      <c r="AP2112" s="67"/>
      <c r="AQ2112" s="67"/>
      <c r="AR2112" s="67"/>
      <c r="AS2112" s="67"/>
      <c r="AT2112" s="67"/>
      <c r="AU2112" s="67"/>
      <c r="AV2112" s="67"/>
    </row>
    <row r="2113" spans="28:48">
      <c r="AB2113" s="67"/>
      <c r="AC2113" s="67"/>
      <c r="AD2113" s="67"/>
      <c r="AE2113" s="67"/>
      <c r="AF2113" s="67"/>
      <c r="AG2113" s="150"/>
      <c r="AH2113" s="149"/>
      <c r="AO2113" s="67"/>
      <c r="AP2113" s="67"/>
      <c r="AQ2113" s="67"/>
      <c r="AR2113" s="67"/>
      <c r="AS2113" s="67"/>
      <c r="AT2113" s="67"/>
      <c r="AU2113" s="67"/>
      <c r="AV2113" s="67"/>
    </row>
    <row r="2114" spans="28:48">
      <c r="AB2114" s="67"/>
      <c r="AC2114" s="67"/>
      <c r="AD2114" s="67"/>
      <c r="AE2114" s="67"/>
      <c r="AF2114" s="67"/>
      <c r="AG2114" s="150"/>
      <c r="AH2114" s="149"/>
      <c r="AO2114" s="67"/>
      <c r="AP2114" s="67"/>
      <c r="AQ2114" s="67"/>
      <c r="AR2114" s="67"/>
      <c r="AS2114" s="67"/>
      <c r="AT2114" s="67"/>
      <c r="AU2114" s="67"/>
      <c r="AV2114" s="67"/>
    </row>
    <row r="2115" spans="28:48">
      <c r="AB2115" s="67"/>
      <c r="AC2115" s="67"/>
      <c r="AD2115" s="67"/>
      <c r="AE2115" s="67"/>
      <c r="AF2115" s="67"/>
      <c r="AG2115" s="150"/>
      <c r="AH2115" s="149"/>
      <c r="AO2115" s="67"/>
      <c r="AP2115" s="67"/>
      <c r="AQ2115" s="67"/>
      <c r="AR2115" s="67"/>
      <c r="AS2115" s="67"/>
      <c r="AT2115" s="67"/>
      <c r="AU2115" s="67"/>
      <c r="AV2115" s="67"/>
    </row>
    <row r="2116" spans="28:48">
      <c r="AB2116" s="67"/>
      <c r="AC2116" s="67"/>
      <c r="AD2116" s="67"/>
      <c r="AE2116" s="67"/>
      <c r="AF2116" s="67"/>
      <c r="AG2116" s="150"/>
      <c r="AH2116" s="149"/>
      <c r="AO2116" s="67"/>
      <c r="AP2116" s="67"/>
      <c r="AQ2116" s="67"/>
      <c r="AR2116" s="67"/>
      <c r="AS2116" s="67"/>
      <c r="AT2116" s="67"/>
      <c r="AU2116" s="67"/>
      <c r="AV2116" s="67"/>
    </row>
    <row r="2117" spans="28:48">
      <c r="AB2117" s="67"/>
      <c r="AC2117" s="67"/>
      <c r="AD2117" s="67"/>
      <c r="AE2117" s="67"/>
      <c r="AF2117" s="67"/>
      <c r="AG2117" s="150"/>
      <c r="AH2117" s="149"/>
      <c r="AO2117" s="67"/>
      <c r="AP2117" s="67"/>
      <c r="AQ2117" s="67"/>
      <c r="AR2117" s="67"/>
      <c r="AS2117" s="67"/>
      <c r="AT2117" s="67"/>
      <c r="AU2117" s="67"/>
      <c r="AV2117" s="67"/>
    </row>
    <row r="2118" spans="28:48">
      <c r="AB2118" s="67"/>
      <c r="AC2118" s="67"/>
      <c r="AD2118" s="67"/>
      <c r="AE2118" s="67"/>
      <c r="AF2118" s="67"/>
      <c r="AG2118" s="150"/>
      <c r="AH2118" s="149"/>
      <c r="AO2118" s="67"/>
      <c r="AP2118" s="67"/>
      <c r="AQ2118" s="67"/>
      <c r="AR2118" s="67"/>
      <c r="AS2118" s="67"/>
      <c r="AT2118" s="67"/>
      <c r="AU2118" s="67"/>
      <c r="AV2118" s="67"/>
    </row>
    <row r="2119" spans="28:48">
      <c r="AB2119" s="67"/>
      <c r="AC2119" s="67"/>
      <c r="AD2119" s="67"/>
      <c r="AE2119" s="67"/>
      <c r="AF2119" s="67"/>
      <c r="AG2119" s="150"/>
      <c r="AH2119" s="149"/>
      <c r="AO2119" s="67"/>
      <c r="AP2119" s="67"/>
      <c r="AQ2119" s="67"/>
      <c r="AR2119" s="67"/>
      <c r="AS2119" s="67"/>
      <c r="AT2119" s="67"/>
      <c r="AU2119" s="67"/>
      <c r="AV2119" s="67"/>
    </row>
    <row r="2120" spans="28:48">
      <c r="AB2120" s="67"/>
      <c r="AC2120" s="67"/>
      <c r="AD2120" s="67"/>
      <c r="AE2120" s="67"/>
      <c r="AF2120" s="67"/>
      <c r="AG2120" s="150"/>
      <c r="AH2120" s="149"/>
      <c r="AO2120" s="67"/>
      <c r="AP2120" s="67"/>
      <c r="AQ2120" s="67"/>
      <c r="AR2120" s="67"/>
      <c r="AS2120" s="67"/>
      <c r="AT2120" s="67"/>
      <c r="AU2120" s="67"/>
      <c r="AV2120" s="67"/>
    </row>
    <row r="2121" spans="28:48">
      <c r="AB2121" s="67"/>
      <c r="AC2121" s="67"/>
      <c r="AD2121" s="67"/>
      <c r="AE2121" s="67"/>
      <c r="AF2121" s="67"/>
      <c r="AG2121" s="150"/>
      <c r="AH2121" s="149"/>
      <c r="AO2121" s="67"/>
      <c r="AP2121" s="67"/>
      <c r="AQ2121" s="67"/>
      <c r="AR2121" s="67"/>
      <c r="AS2121" s="67"/>
      <c r="AT2121" s="67"/>
      <c r="AU2121" s="67"/>
      <c r="AV2121" s="67"/>
    </row>
    <row r="2122" spans="28:48">
      <c r="AB2122" s="67"/>
      <c r="AC2122" s="67"/>
      <c r="AD2122" s="67"/>
      <c r="AE2122" s="67"/>
      <c r="AF2122" s="67"/>
      <c r="AG2122" s="150"/>
      <c r="AH2122" s="149"/>
      <c r="AO2122" s="67"/>
      <c r="AP2122" s="67"/>
      <c r="AQ2122" s="67"/>
      <c r="AR2122" s="67"/>
      <c r="AS2122" s="67"/>
      <c r="AT2122" s="67"/>
      <c r="AU2122" s="67"/>
      <c r="AV2122" s="67"/>
    </row>
    <row r="2123" spans="28:48">
      <c r="AB2123" s="67"/>
      <c r="AC2123" s="67"/>
      <c r="AD2123" s="67"/>
      <c r="AE2123" s="67"/>
      <c r="AF2123" s="67"/>
      <c r="AG2123" s="150"/>
      <c r="AH2123" s="149"/>
      <c r="AO2123" s="67"/>
      <c r="AP2123" s="67"/>
      <c r="AQ2123" s="67"/>
      <c r="AR2123" s="67"/>
      <c r="AS2123" s="67"/>
      <c r="AT2123" s="67"/>
      <c r="AU2123" s="67"/>
      <c r="AV2123" s="67"/>
    </row>
    <row r="2124" spans="28:48">
      <c r="AB2124" s="67"/>
      <c r="AC2124" s="67"/>
      <c r="AD2124" s="67"/>
      <c r="AE2124" s="67"/>
      <c r="AF2124" s="67"/>
      <c r="AG2124" s="150"/>
      <c r="AH2124" s="149"/>
      <c r="AO2124" s="67"/>
      <c r="AP2124" s="67"/>
      <c r="AQ2124" s="67"/>
      <c r="AR2124" s="67"/>
      <c r="AS2124" s="67"/>
      <c r="AT2124" s="67"/>
      <c r="AU2124" s="67"/>
      <c r="AV2124" s="67"/>
    </row>
    <row r="2125" spans="28:48">
      <c r="AB2125" s="67"/>
      <c r="AC2125" s="67"/>
      <c r="AD2125" s="67"/>
      <c r="AE2125" s="67"/>
      <c r="AF2125" s="67"/>
      <c r="AG2125" s="150"/>
      <c r="AH2125" s="149"/>
      <c r="AO2125" s="67"/>
      <c r="AP2125" s="67"/>
      <c r="AQ2125" s="67"/>
      <c r="AR2125" s="67"/>
      <c r="AS2125" s="67"/>
      <c r="AT2125" s="67"/>
      <c r="AU2125" s="67"/>
      <c r="AV2125" s="67"/>
    </row>
    <row r="2126" spans="28:48">
      <c r="AB2126" s="67"/>
      <c r="AC2126" s="67"/>
      <c r="AD2126" s="67"/>
      <c r="AE2126" s="67"/>
      <c r="AF2126" s="67"/>
      <c r="AG2126" s="150"/>
      <c r="AH2126" s="149"/>
      <c r="AO2126" s="67"/>
      <c r="AP2126" s="67"/>
      <c r="AQ2126" s="67"/>
      <c r="AR2126" s="67"/>
      <c r="AS2126" s="67"/>
      <c r="AT2126" s="67"/>
      <c r="AU2126" s="67"/>
      <c r="AV2126" s="67"/>
    </row>
    <row r="2127" spans="28:48">
      <c r="AB2127" s="67"/>
      <c r="AC2127" s="67"/>
      <c r="AD2127" s="67"/>
      <c r="AE2127" s="67"/>
      <c r="AF2127" s="67"/>
      <c r="AG2127" s="150"/>
      <c r="AH2127" s="149"/>
      <c r="AO2127" s="67"/>
      <c r="AP2127" s="67"/>
      <c r="AQ2127" s="67"/>
      <c r="AR2127" s="67"/>
      <c r="AS2127" s="67"/>
      <c r="AT2127" s="67"/>
      <c r="AU2127" s="67"/>
      <c r="AV2127" s="67"/>
    </row>
    <row r="2128" spans="28:48">
      <c r="AB2128" s="67"/>
      <c r="AC2128" s="67"/>
      <c r="AD2128" s="67"/>
      <c r="AE2128" s="67"/>
      <c r="AF2128" s="67"/>
      <c r="AG2128" s="150"/>
      <c r="AH2128" s="149"/>
      <c r="AO2128" s="67"/>
      <c r="AP2128" s="67"/>
      <c r="AQ2128" s="67"/>
      <c r="AR2128" s="67"/>
      <c r="AS2128" s="67"/>
      <c r="AT2128" s="67"/>
      <c r="AU2128" s="67"/>
      <c r="AV2128" s="67"/>
    </row>
    <row r="2129" spans="28:48">
      <c r="AB2129" s="67"/>
      <c r="AC2129" s="67"/>
      <c r="AD2129" s="67"/>
      <c r="AE2129" s="67"/>
      <c r="AF2129" s="67"/>
      <c r="AG2129" s="150"/>
      <c r="AH2129" s="149"/>
      <c r="AO2129" s="67"/>
      <c r="AP2129" s="67"/>
      <c r="AQ2129" s="67"/>
      <c r="AR2129" s="67"/>
      <c r="AS2129" s="67"/>
      <c r="AT2129" s="67"/>
      <c r="AU2129" s="67"/>
      <c r="AV2129" s="67"/>
    </row>
    <row r="2130" spans="28:48">
      <c r="AB2130" s="67"/>
      <c r="AC2130" s="67"/>
      <c r="AD2130" s="67"/>
      <c r="AE2130" s="67"/>
      <c r="AF2130" s="67"/>
      <c r="AG2130" s="150"/>
      <c r="AH2130" s="149"/>
      <c r="AO2130" s="67"/>
      <c r="AP2130" s="67"/>
      <c r="AQ2130" s="67"/>
      <c r="AR2130" s="67"/>
      <c r="AS2130" s="67"/>
      <c r="AT2130" s="67"/>
      <c r="AU2130" s="67"/>
      <c r="AV2130" s="67"/>
    </row>
    <row r="2131" spans="28:48">
      <c r="AB2131" s="67"/>
      <c r="AC2131" s="67"/>
      <c r="AD2131" s="67"/>
      <c r="AE2131" s="67"/>
      <c r="AF2131" s="67"/>
      <c r="AG2131" s="150"/>
      <c r="AH2131" s="149"/>
      <c r="AO2131" s="67"/>
      <c r="AP2131" s="67"/>
      <c r="AQ2131" s="67"/>
      <c r="AR2131" s="67"/>
      <c r="AS2131" s="67"/>
      <c r="AT2131" s="67"/>
      <c r="AU2131" s="67"/>
      <c r="AV2131" s="67"/>
    </row>
    <row r="2132" spans="28:48">
      <c r="AB2132" s="67"/>
      <c r="AC2132" s="67"/>
      <c r="AD2132" s="67"/>
      <c r="AE2132" s="67"/>
      <c r="AF2132" s="67"/>
      <c r="AG2132" s="150"/>
      <c r="AH2132" s="149"/>
      <c r="AO2132" s="67"/>
      <c r="AP2132" s="67"/>
      <c r="AQ2132" s="67"/>
      <c r="AR2132" s="67"/>
      <c r="AS2132" s="67"/>
      <c r="AT2132" s="67"/>
      <c r="AU2132" s="67"/>
      <c r="AV2132" s="67"/>
    </row>
    <row r="2133" spans="28:48">
      <c r="AB2133" s="67"/>
      <c r="AC2133" s="67"/>
      <c r="AD2133" s="67"/>
      <c r="AE2133" s="67"/>
      <c r="AF2133" s="67"/>
      <c r="AG2133" s="150"/>
      <c r="AH2133" s="149"/>
      <c r="AO2133" s="67"/>
      <c r="AP2133" s="67"/>
      <c r="AQ2133" s="67"/>
      <c r="AR2133" s="67"/>
      <c r="AS2133" s="67"/>
      <c r="AT2133" s="67"/>
      <c r="AU2133" s="67"/>
      <c r="AV2133" s="67"/>
    </row>
    <row r="2134" spans="28:48">
      <c r="AB2134" s="67"/>
      <c r="AC2134" s="67"/>
      <c r="AD2134" s="67"/>
      <c r="AE2134" s="67"/>
      <c r="AF2134" s="67"/>
      <c r="AG2134" s="150"/>
      <c r="AH2134" s="149"/>
      <c r="AO2134" s="67"/>
      <c r="AP2134" s="67"/>
      <c r="AQ2134" s="67"/>
      <c r="AR2134" s="67"/>
      <c r="AS2134" s="67"/>
      <c r="AT2134" s="67"/>
      <c r="AU2134" s="67"/>
      <c r="AV2134" s="67"/>
    </row>
    <row r="2135" spans="28:48">
      <c r="AB2135" s="67"/>
      <c r="AC2135" s="67"/>
      <c r="AD2135" s="67"/>
      <c r="AE2135" s="67"/>
      <c r="AF2135" s="67"/>
      <c r="AG2135" s="150"/>
      <c r="AH2135" s="149"/>
      <c r="AO2135" s="67"/>
      <c r="AP2135" s="67"/>
      <c r="AQ2135" s="67"/>
      <c r="AR2135" s="67"/>
      <c r="AS2135" s="67"/>
      <c r="AT2135" s="67"/>
      <c r="AU2135" s="67"/>
      <c r="AV2135" s="67"/>
    </row>
    <row r="2136" spans="28:48">
      <c r="AB2136" s="67"/>
      <c r="AC2136" s="67"/>
      <c r="AD2136" s="67"/>
      <c r="AE2136" s="67"/>
      <c r="AF2136" s="67"/>
      <c r="AG2136" s="150"/>
      <c r="AH2136" s="149"/>
      <c r="AO2136" s="67"/>
      <c r="AP2136" s="67"/>
      <c r="AQ2136" s="67"/>
      <c r="AR2136" s="67"/>
      <c r="AS2136" s="67"/>
      <c r="AT2136" s="67"/>
      <c r="AU2136" s="67"/>
      <c r="AV2136" s="67"/>
    </row>
    <row r="2137" spans="28:48">
      <c r="AB2137" s="67"/>
      <c r="AC2137" s="67"/>
      <c r="AD2137" s="67"/>
      <c r="AE2137" s="67"/>
      <c r="AF2137" s="67"/>
      <c r="AG2137" s="150"/>
      <c r="AH2137" s="149"/>
      <c r="AO2137" s="67"/>
      <c r="AP2137" s="67"/>
      <c r="AQ2137" s="67"/>
      <c r="AR2137" s="67"/>
      <c r="AS2137" s="67"/>
      <c r="AT2137" s="67"/>
      <c r="AU2137" s="67"/>
      <c r="AV2137" s="67"/>
    </row>
    <row r="2138" spans="28:48">
      <c r="AB2138" s="67"/>
      <c r="AC2138" s="67"/>
      <c r="AD2138" s="67"/>
      <c r="AE2138" s="67"/>
      <c r="AF2138" s="67"/>
      <c r="AG2138" s="150"/>
      <c r="AH2138" s="149"/>
      <c r="AO2138" s="67"/>
      <c r="AP2138" s="67"/>
      <c r="AQ2138" s="67"/>
      <c r="AR2138" s="67"/>
      <c r="AS2138" s="67"/>
      <c r="AT2138" s="67"/>
      <c r="AU2138" s="67"/>
      <c r="AV2138" s="67"/>
    </row>
    <row r="2139" spans="28:48">
      <c r="AB2139" s="67"/>
      <c r="AC2139" s="67"/>
      <c r="AD2139" s="67"/>
      <c r="AE2139" s="67"/>
      <c r="AF2139" s="67"/>
      <c r="AG2139" s="150"/>
      <c r="AH2139" s="149"/>
      <c r="AO2139" s="67"/>
      <c r="AP2139" s="67"/>
      <c r="AQ2139" s="67"/>
      <c r="AR2139" s="67"/>
      <c r="AS2139" s="67"/>
      <c r="AT2139" s="67"/>
      <c r="AU2139" s="67"/>
      <c r="AV2139" s="67"/>
    </row>
    <row r="2140" spans="28:48">
      <c r="AB2140" s="67"/>
      <c r="AC2140" s="67"/>
      <c r="AD2140" s="67"/>
      <c r="AE2140" s="67"/>
      <c r="AF2140" s="67"/>
      <c r="AG2140" s="150"/>
      <c r="AH2140" s="149"/>
      <c r="AO2140" s="67"/>
      <c r="AP2140" s="67"/>
      <c r="AQ2140" s="67"/>
      <c r="AR2140" s="67"/>
      <c r="AS2140" s="67"/>
      <c r="AT2140" s="67"/>
      <c r="AU2140" s="67"/>
      <c r="AV2140" s="67"/>
    </row>
    <row r="2141" spans="28:48">
      <c r="AB2141" s="67"/>
      <c r="AC2141" s="67"/>
      <c r="AD2141" s="67"/>
      <c r="AE2141" s="67"/>
      <c r="AF2141" s="67"/>
      <c r="AG2141" s="150"/>
      <c r="AH2141" s="149"/>
      <c r="AO2141" s="67"/>
      <c r="AP2141" s="67"/>
      <c r="AQ2141" s="67"/>
      <c r="AR2141" s="67"/>
      <c r="AS2141" s="67"/>
      <c r="AT2141" s="67"/>
      <c r="AU2141" s="67"/>
      <c r="AV2141" s="67"/>
    </row>
    <row r="2142" spans="28:48">
      <c r="AB2142" s="67"/>
      <c r="AC2142" s="67"/>
      <c r="AD2142" s="67"/>
      <c r="AE2142" s="67"/>
      <c r="AF2142" s="67"/>
      <c r="AG2142" s="150"/>
      <c r="AH2142" s="149"/>
      <c r="AO2142" s="67"/>
      <c r="AP2142" s="67"/>
      <c r="AQ2142" s="67"/>
      <c r="AR2142" s="67"/>
      <c r="AS2142" s="67"/>
      <c r="AT2142" s="67"/>
      <c r="AU2142" s="67"/>
      <c r="AV2142" s="67"/>
    </row>
    <row r="2143" spans="28:48">
      <c r="AB2143" s="67"/>
      <c r="AC2143" s="67"/>
      <c r="AD2143" s="67"/>
      <c r="AE2143" s="67"/>
      <c r="AF2143" s="67"/>
      <c r="AG2143" s="150"/>
      <c r="AH2143" s="149"/>
      <c r="AO2143" s="67"/>
      <c r="AP2143" s="67"/>
      <c r="AQ2143" s="67"/>
      <c r="AR2143" s="67"/>
      <c r="AS2143" s="67"/>
      <c r="AT2143" s="67"/>
      <c r="AU2143" s="67"/>
      <c r="AV2143" s="67"/>
    </row>
    <row r="2144" spans="28:48">
      <c r="AB2144" s="67"/>
      <c r="AC2144" s="67"/>
      <c r="AD2144" s="67"/>
      <c r="AE2144" s="67"/>
      <c r="AF2144" s="67"/>
      <c r="AG2144" s="150"/>
      <c r="AH2144" s="149"/>
      <c r="AO2144" s="67"/>
      <c r="AP2144" s="67"/>
      <c r="AQ2144" s="67"/>
      <c r="AR2144" s="67"/>
      <c r="AS2144" s="67"/>
      <c r="AT2144" s="67"/>
      <c r="AU2144" s="67"/>
      <c r="AV2144" s="67"/>
    </row>
    <row r="2145" spans="28:48">
      <c r="AB2145" s="67"/>
      <c r="AC2145" s="67"/>
      <c r="AD2145" s="67"/>
      <c r="AE2145" s="67"/>
      <c r="AF2145" s="67"/>
      <c r="AG2145" s="150"/>
      <c r="AH2145" s="149"/>
      <c r="AO2145" s="67"/>
      <c r="AP2145" s="67"/>
      <c r="AQ2145" s="67"/>
      <c r="AR2145" s="67"/>
      <c r="AS2145" s="67"/>
      <c r="AT2145" s="67"/>
      <c r="AU2145" s="67"/>
      <c r="AV2145" s="67"/>
    </row>
    <row r="2146" spans="28:48">
      <c r="AB2146" s="67"/>
      <c r="AC2146" s="67"/>
      <c r="AD2146" s="67"/>
      <c r="AE2146" s="67"/>
      <c r="AF2146" s="67"/>
      <c r="AG2146" s="150"/>
      <c r="AH2146" s="149"/>
      <c r="AO2146" s="67"/>
      <c r="AP2146" s="67"/>
      <c r="AQ2146" s="67"/>
      <c r="AR2146" s="67"/>
      <c r="AS2146" s="67"/>
      <c r="AT2146" s="67"/>
      <c r="AU2146" s="67"/>
      <c r="AV2146" s="67"/>
    </row>
    <row r="2147" spans="28:48">
      <c r="AB2147" s="67"/>
      <c r="AC2147" s="67"/>
      <c r="AD2147" s="67"/>
      <c r="AE2147" s="67"/>
      <c r="AF2147" s="67"/>
      <c r="AG2147" s="150"/>
      <c r="AH2147" s="149"/>
      <c r="AO2147" s="67"/>
      <c r="AP2147" s="67"/>
      <c r="AQ2147" s="67"/>
      <c r="AR2147" s="67"/>
      <c r="AS2147" s="67"/>
      <c r="AT2147" s="67"/>
      <c r="AU2147" s="67"/>
      <c r="AV2147" s="67"/>
    </row>
    <row r="2148" spans="28:48">
      <c r="AB2148" s="67"/>
      <c r="AC2148" s="67"/>
      <c r="AD2148" s="67"/>
      <c r="AE2148" s="67"/>
      <c r="AF2148" s="67"/>
      <c r="AG2148" s="150"/>
      <c r="AH2148" s="149"/>
      <c r="AO2148" s="67"/>
      <c r="AP2148" s="67"/>
      <c r="AQ2148" s="67"/>
      <c r="AR2148" s="67"/>
      <c r="AS2148" s="67"/>
      <c r="AT2148" s="67"/>
      <c r="AU2148" s="67"/>
      <c r="AV2148" s="67"/>
    </row>
    <row r="2149" spans="28:48">
      <c r="AB2149" s="67"/>
      <c r="AC2149" s="67"/>
      <c r="AD2149" s="67"/>
      <c r="AE2149" s="67"/>
      <c r="AF2149" s="67"/>
      <c r="AG2149" s="150"/>
      <c r="AH2149" s="149"/>
      <c r="AO2149" s="67"/>
      <c r="AP2149" s="67"/>
      <c r="AQ2149" s="67"/>
      <c r="AR2149" s="67"/>
      <c r="AS2149" s="67"/>
      <c r="AT2149" s="67"/>
      <c r="AU2149" s="67"/>
      <c r="AV2149" s="67"/>
    </row>
    <row r="2150" spans="28:48">
      <c r="AB2150" s="67"/>
      <c r="AC2150" s="67"/>
      <c r="AD2150" s="67"/>
      <c r="AE2150" s="67"/>
      <c r="AF2150" s="67"/>
      <c r="AG2150" s="150"/>
      <c r="AH2150" s="149"/>
      <c r="AO2150" s="67"/>
      <c r="AP2150" s="67"/>
      <c r="AQ2150" s="67"/>
      <c r="AR2150" s="67"/>
      <c r="AS2150" s="67"/>
      <c r="AT2150" s="67"/>
      <c r="AU2150" s="67"/>
      <c r="AV2150" s="67"/>
    </row>
    <row r="2151" spans="28:48">
      <c r="AB2151" s="67"/>
      <c r="AC2151" s="67"/>
      <c r="AD2151" s="67"/>
      <c r="AE2151" s="67"/>
      <c r="AF2151" s="67"/>
      <c r="AG2151" s="150"/>
      <c r="AH2151" s="149"/>
      <c r="AO2151" s="67"/>
      <c r="AP2151" s="67"/>
      <c r="AQ2151" s="67"/>
      <c r="AR2151" s="67"/>
      <c r="AS2151" s="67"/>
      <c r="AT2151" s="67"/>
      <c r="AU2151" s="67"/>
      <c r="AV2151" s="67"/>
    </row>
    <row r="2152" spans="28:48">
      <c r="AB2152" s="67"/>
      <c r="AC2152" s="67"/>
      <c r="AD2152" s="67"/>
      <c r="AE2152" s="67"/>
      <c r="AF2152" s="67"/>
      <c r="AG2152" s="150"/>
      <c r="AH2152" s="149"/>
      <c r="AO2152" s="67"/>
      <c r="AP2152" s="67"/>
      <c r="AQ2152" s="67"/>
      <c r="AR2152" s="67"/>
      <c r="AS2152" s="67"/>
      <c r="AT2152" s="67"/>
      <c r="AU2152" s="67"/>
      <c r="AV2152" s="67"/>
    </row>
    <row r="2153" spans="28:48">
      <c r="AB2153" s="67"/>
      <c r="AC2153" s="67"/>
      <c r="AD2153" s="67"/>
      <c r="AE2153" s="67"/>
      <c r="AF2153" s="67"/>
      <c r="AG2153" s="150"/>
      <c r="AH2153" s="149"/>
      <c r="AO2153" s="67"/>
      <c r="AP2153" s="67"/>
      <c r="AQ2153" s="67"/>
      <c r="AR2153" s="67"/>
      <c r="AS2153" s="67"/>
      <c r="AT2153" s="67"/>
      <c r="AU2153" s="67"/>
      <c r="AV2153" s="67"/>
    </row>
    <row r="2154" spans="28:48">
      <c r="AB2154" s="67"/>
      <c r="AC2154" s="67"/>
      <c r="AD2154" s="67"/>
      <c r="AE2154" s="67"/>
      <c r="AF2154" s="67"/>
      <c r="AG2154" s="150"/>
      <c r="AH2154" s="149"/>
      <c r="AO2154" s="67"/>
      <c r="AP2154" s="67"/>
      <c r="AQ2154" s="67"/>
      <c r="AR2154" s="67"/>
      <c r="AS2154" s="67"/>
      <c r="AT2154" s="67"/>
      <c r="AU2154" s="67"/>
      <c r="AV2154" s="67"/>
    </row>
    <row r="2155" spans="28:48">
      <c r="AB2155" s="67"/>
      <c r="AC2155" s="67"/>
      <c r="AD2155" s="67"/>
      <c r="AE2155" s="67"/>
      <c r="AF2155" s="67"/>
      <c r="AG2155" s="150"/>
      <c r="AH2155" s="149"/>
      <c r="AO2155" s="67"/>
      <c r="AP2155" s="67"/>
      <c r="AQ2155" s="67"/>
      <c r="AR2155" s="67"/>
      <c r="AS2155" s="67"/>
      <c r="AT2155" s="67"/>
      <c r="AU2155" s="67"/>
      <c r="AV2155" s="67"/>
    </row>
    <row r="2156" spans="28:48">
      <c r="AB2156" s="67"/>
      <c r="AC2156" s="67"/>
      <c r="AD2156" s="67"/>
      <c r="AE2156" s="67"/>
      <c r="AF2156" s="67"/>
      <c r="AG2156" s="150"/>
      <c r="AH2156" s="149"/>
      <c r="AO2156" s="67"/>
      <c r="AP2156" s="67"/>
      <c r="AQ2156" s="67"/>
      <c r="AR2156" s="67"/>
      <c r="AS2156" s="67"/>
      <c r="AT2156" s="67"/>
      <c r="AU2156" s="67"/>
      <c r="AV2156" s="67"/>
    </row>
    <row r="2157" spans="28:48">
      <c r="AB2157" s="67"/>
      <c r="AC2157" s="67"/>
      <c r="AD2157" s="67"/>
      <c r="AE2157" s="67"/>
      <c r="AF2157" s="67"/>
      <c r="AG2157" s="150"/>
      <c r="AH2157" s="149"/>
      <c r="AO2157" s="67"/>
      <c r="AP2157" s="67"/>
      <c r="AQ2157" s="67"/>
      <c r="AR2157" s="67"/>
      <c r="AS2157" s="67"/>
      <c r="AT2157" s="67"/>
      <c r="AU2157" s="67"/>
      <c r="AV2157" s="67"/>
    </row>
    <row r="2158" spans="28:48">
      <c r="AB2158" s="67"/>
      <c r="AC2158" s="67"/>
      <c r="AD2158" s="67"/>
      <c r="AE2158" s="67"/>
      <c r="AF2158" s="67"/>
      <c r="AG2158" s="150"/>
      <c r="AH2158" s="149"/>
      <c r="AO2158" s="67"/>
      <c r="AP2158" s="67"/>
      <c r="AQ2158" s="67"/>
      <c r="AR2158" s="67"/>
      <c r="AS2158" s="67"/>
      <c r="AT2158" s="67"/>
      <c r="AU2158" s="67"/>
      <c r="AV2158" s="67"/>
    </row>
    <row r="2159" spans="28:48">
      <c r="AB2159" s="67"/>
      <c r="AC2159" s="67"/>
      <c r="AD2159" s="67"/>
      <c r="AE2159" s="67"/>
      <c r="AF2159" s="67"/>
      <c r="AG2159" s="150"/>
      <c r="AH2159" s="149"/>
      <c r="AO2159" s="67"/>
      <c r="AP2159" s="67"/>
      <c r="AQ2159" s="67"/>
      <c r="AR2159" s="67"/>
      <c r="AS2159" s="67"/>
      <c r="AT2159" s="67"/>
      <c r="AU2159" s="67"/>
      <c r="AV2159" s="67"/>
    </row>
    <row r="2160" spans="28:48">
      <c r="AB2160" s="67"/>
      <c r="AC2160" s="67"/>
      <c r="AD2160" s="67"/>
      <c r="AE2160" s="67"/>
      <c r="AF2160" s="67"/>
      <c r="AG2160" s="150"/>
      <c r="AH2160" s="149"/>
      <c r="AO2160" s="67"/>
      <c r="AP2160" s="67"/>
      <c r="AQ2160" s="67"/>
      <c r="AR2160" s="67"/>
      <c r="AS2160" s="67"/>
      <c r="AT2160" s="67"/>
      <c r="AU2160" s="67"/>
      <c r="AV2160" s="67"/>
    </row>
    <row r="2161" spans="28:48">
      <c r="AB2161" s="67"/>
      <c r="AC2161" s="67"/>
      <c r="AD2161" s="67"/>
      <c r="AE2161" s="67"/>
      <c r="AF2161" s="67"/>
      <c r="AG2161" s="150"/>
      <c r="AH2161" s="149"/>
      <c r="AO2161" s="67"/>
      <c r="AP2161" s="67"/>
      <c r="AQ2161" s="67"/>
      <c r="AR2161" s="67"/>
      <c r="AS2161" s="67"/>
      <c r="AT2161" s="67"/>
      <c r="AU2161" s="67"/>
      <c r="AV2161" s="67"/>
    </row>
    <row r="2162" spans="28:48">
      <c r="AB2162" s="67"/>
      <c r="AC2162" s="67"/>
      <c r="AD2162" s="67"/>
      <c r="AE2162" s="67"/>
      <c r="AF2162" s="67"/>
      <c r="AG2162" s="150"/>
      <c r="AH2162" s="149"/>
      <c r="AO2162" s="67"/>
      <c r="AP2162" s="67"/>
      <c r="AQ2162" s="67"/>
      <c r="AR2162" s="67"/>
      <c r="AS2162" s="67"/>
      <c r="AT2162" s="67"/>
      <c r="AU2162" s="67"/>
      <c r="AV2162" s="67"/>
    </row>
    <row r="2163" spans="28:48">
      <c r="AB2163" s="67"/>
      <c r="AC2163" s="67"/>
      <c r="AD2163" s="67"/>
      <c r="AE2163" s="67"/>
      <c r="AF2163" s="67"/>
      <c r="AG2163" s="150"/>
      <c r="AH2163" s="149"/>
      <c r="AO2163" s="67"/>
      <c r="AP2163" s="67"/>
      <c r="AQ2163" s="67"/>
      <c r="AR2163" s="67"/>
      <c r="AS2163" s="67"/>
      <c r="AT2163" s="67"/>
      <c r="AU2163" s="67"/>
      <c r="AV2163" s="67"/>
    </row>
    <row r="2164" spans="28:48">
      <c r="AB2164" s="67"/>
      <c r="AC2164" s="67"/>
      <c r="AD2164" s="67"/>
      <c r="AE2164" s="67"/>
      <c r="AF2164" s="67"/>
      <c r="AG2164" s="150"/>
      <c r="AH2164" s="149"/>
      <c r="AO2164" s="67"/>
      <c r="AP2164" s="67"/>
      <c r="AQ2164" s="67"/>
      <c r="AR2164" s="67"/>
      <c r="AS2164" s="67"/>
      <c r="AT2164" s="67"/>
      <c r="AU2164" s="67"/>
      <c r="AV2164" s="67"/>
    </row>
    <row r="2165" spans="28:48">
      <c r="AB2165" s="67"/>
      <c r="AC2165" s="67"/>
      <c r="AD2165" s="67"/>
      <c r="AE2165" s="67"/>
      <c r="AF2165" s="67"/>
      <c r="AG2165" s="150"/>
      <c r="AH2165" s="149"/>
      <c r="AO2165" s="67"/>
      <c r="AP2165" s="67"/>
      <c r="AQ2165" s="67"/>
      <c r="AR2165" s="67"/>
      <c r="AS2165" s="67"/>
      <c r="AT2165" s="67"/>
      <c r="AU2165" s="67"/>
      <c r="AV2165" s="67"/>
    </row>
    <row r="2166" spans="28:48">
      <c r="AB2166" s="67"/>
      <c r="AC2166" s="67"/>
      <c r="AD2166" s="67"/>
      <c r="AE2166" s="67"/>
      <c r="AF2166" s="67"/>
      <c r="AG2166" s="150"/>
      <c r="AH2166" s="149"/>
      <c r="AO2166" s="67"/>
      <c r="AP2166" s="67"/>
      <c r="AQ2166" s="67"/>
      <c r="AR2166" s="67"/>
      <c r="AS2166" s="67"/>
      <c r="AT2166" s="67"/>
      <c r="AU2166" s="67"/>
      <c r="AV2166" s="67"/>
    </row>
    <row r="2167" spans="28:48">
      <c r="AB2167" s="67"/>
      <c r="AC2167" s="67"/>
      <c r="AD2167" s="67"/>
      <c r="AE2167" s="67"/>
      <c r="AF2167" s="67"/>
      <c r="AG2167" s="150"/>
      <c r="AH2167" s="149"/>
      <c r="AO2167" s="67"/>
      <c r="AP2167" s="67"/>
      <c r="AQ2167" s="67"/>
      <c r="AR2167" s="67"/>
      <c r="AS2167" s="67"/>
      <c r="AT2167" s="67"/>
      <c r="AU2167" s="67"/>
      <c r="AV2167" s="67"/>
    </row>
    <row r="2168" spans="28:48">
      <c r="AB2168" s="67"/>
      <c r="AC2168" s="67"/>
      <c r="AD2168" s="67"/>
      <c r="AE2168" s="67"/>
      <c r="AF2168" s="67"/>
      <c r="AG2168" s="150"/>
      <c r="AH2168" s="149"/>
      <c r="AO2168" s="67"/>
      <c r="AP2168" s="67"/>
      <c r="AQ2168" s="67"/>
      <c r="AR2168" s="67"/>
      <c r="AS2168" s="67"/>
      <c r="AT2168" s="67"/>
      <c r="AU2168" s="67"/>
      <c r="AV2168" s="67"/>
    </row>
    <row r="2169" spans="28:48">
      <c r="AB2169" s="67"/>
      <c r="AC2169" s="67"/>
      <c r="AD2169" s="67"/>
      <c r="AE2169" s="67"/>
      <c r="AF2169" s="67"/>
      <c r="AG2169" s="150"/>
      <c r="AH2169" s="149"/>
      <c r="AO2169" s="67"/>
      <c r="AP2169" s="67"/>
      <c r="AQ2169" s="67"/>
      <c r="AR2169" s="67"/>
      <c r="AS2169" s="67"/>
      <c r="AT2169" s="67"/>
      <c r="AU2169" s="67"/>
      <c r="AV2169" s="67"/>
    </row>
    <row r="2170" spans="28:48">
      <c r="AB2170" s="67"/>
      <c r="AC2170" s="67"/>
      <c r="AD2170" s="67"/>
      <c r="AE2170" s="67"/>
      <c r="AF2170" s="67"/>
      <c r="AG2170" s="150"/>
      <c r="AH2170" s="149"/>
      <c r="AO2170" s="67"/>
      <c r="AP2170" s="67"/>
      <c r="AQ2170" s="67"/>
      <c r="AR2170" s="67"/>
      <c r="AS2170" s="67"/>
      <c r="AT2170" s="67"/>
      <c r="AU2170" s="67"/>
      <c r="AV2170" s="67"/>
    </row>
    <row r="2171" spans="28:48">
      <c r="AB2171" s="67"/>
      <c r="AC2171" s="67"/>
      <c r="AD2171" s="67"/>
      <c r="AE2171" s="67"/>
      <c r="AF2171" s="67"/>
      <c r="AG2171" s="150"/>
      <c r="AH2171" s="149"/>
      <c r="AO2171" s="67"/>
      <c r="AP2171" s="67"/>
      <c r="AQ2171" s="67"/>
      <c r="AR2171" s="67"/>
      <c r="AS2171" s="67"/>
      <c r="AT2171" s="67"/>
      <c r="AU2171" s="67"/>
      <c r="AV2171" s="67"/>
    </row>
    <row r="2172" spans="28:48">
      <c r="AB2172" s="67"/>
      <c r="AC2172" s="67"/>
      <c r="AD2172" s="67"/>
      <c r="AE2172" s="67"/>
      <c r="AF2172" s="67"/>
      <c r="AG2172" s="150"/>
      <c r="AH2172" s="149"/>
      <c r="AO2172" s="67"/>
      <c r="AP2172" s="67"/>
      <c r="AQ2172" s="67"/>
      <c r="AR2172" s="67"/>
      <c r="AS2172" s="67"/>
      <c r="AT2172" s="67"/>
      <c r="AU2172" s="67"/>
      <c r="AV2172" s="67"/>
    </row>
    <row r="2173" spans="28:48">
      <c r="AB2173" s="67"/>
      <c r="AC2173" s="67"/>
      <c r="AD2173" s="67"/>
      <c r="AE2173" s="67"/>
      <c r="AF2173" s="67"/>
      <c r="AG2173" s="150"/>
      <c r="AH2173" s="149"/>
      <c r="AO2173" s="67"/>
      <c r="AP2173" s="67"/>
      <c r="AQ2173" s="67"/>
      <c r="AR2173" s="67"/>
      <c r="AS2173" s="67"/>
      <c r="AT2173" s="67"/>
      <c r="AU2173" s="67"/>
      <c r="AV2173" s="67"/>
    </row>
    <row r="2174" spans="28:48">
      <c r="AB2174" s="67"/>
      <c r="AC2174" s="67"/>
      <c r="AD2174" s="67"/>
      <c r="AE2174" s="67"/>
      <c r="AF2174" s="67"/>
      <c r="AG2174" s="150"/>
      <c r="AH2174" s="149"/>
      <c r="AO2174" s="67"/>
      <c r="AP2174" s="67"/>
      <c r="AQ2174" s="67"/>
      <c r="AR2174" s="67"/>
      <c r="AS2174" s="67"/>
      <c r="AT2174" s="67"/>
      <c r="AU2174" s="67"/>
      <c r="AV2174" s="67"/>
    </row>
    <row r="2175" spans="28:48">
      <c r="AB2175" s="67"/>
      <c r="AC2175" s="67"/>
      <c r="AD2175" s="67"/>
      <c r="AE2175" s="67"/>
      <c r="AF2175" s="67"/>
      <c r="AG2175" s="150"/>
      <c r="AH2175" s="149"/>
      <c r="AO2175" s="67"/>
      <c r="AP2175" s="67"/>
      <c r="AQ2175" s="67"/>
      <c r="AR2175" s="67"/>
      <c r="AS2175" s="67"/>
      <c r="AT2175" s="67"/>
      <c r="AU2175" s="67"/>
      <c r="AV2175" s="67"/>
    </row>
    <row r="2176" spans="28:48">
      <c r="AB2176" s="67"/>
      <c r="AC2176" s="67"/>
      <c r="AD2176" s="67"/>
      <c r="AE2176" s="67"/>
      <c r="AF2176" s="67"/>
      <c r="AG2176" s="150"/>
      <c r="AH2176" s="149"/>
      <c r="AO2176" s="67"/>
      <c r="AP2176" s="67"/>
      <c r="AQ2176" s="67"/>
      <c r="AR2176" s="67"/>
      <c r="AS2176" s="67"/>
      <c r="AT2176" s="67"/>
      <c r="AU2176" s="67"/>
      <c r="AV2176" s="67"/>
    </row>
    <row r="2177" spans="28:48">
      <c r="AB2177" s="67"/>
      <c r="AC2177" s="67"/>
      <c r="AD2177" s="67"/>
      <c r="AE2177" s="67"/>
      <c r="AF2177" s="67"/>
      <c r="AG2177" s="150"/>
      <c r="AH2177" s="149"/>
      <c r="AO2177" s="67"/>
      <c r="AP2177" s="67"/>
      <c r="AQ2177" s="67"/>
      <c r="AR2177" s="67"/>
      <c r="AS2177" s="67"/>
      <c r="AT2177" s="67"/>
      <c r="AU2177" s="67"/>
      <c r="AV2177" s="67"/>
    </row>
    <row r="2178" spans="28:48">
      <c r="AB2178" s="67"/>
      <c r="AC2178" s="67"/>
      <c r="AD2178" s="67"/>
      <c r="AE2178" s="67"/>
      <c r="AF2178" s="67"/>
      <c r="AG2178" s="150"/>
      <c r="AH2178" s="149"/>
      <c r="AO2178" s="67"/>
      <c r="AP2178" s="67"/>
      <c r="AQ2178" s="67"/>
      <c r="AR2178" s="67"/>
      <c r="AS2178" s="67"/>
      <c r="AT2178" s="67"/>
      <c r="AU2178" s="67"/>
      <c r="AV2178" s="67"/>
    </row>
    <row r="2179" spans="28:48">
      <c r="AB2179" s="67"/>
      <c r="AC2179" s="67"/>
      <c r="AD2179" s="67"/>
      <c r="AE2179" s="67"/>
      <c r="AF2179" s="67"/>
      <c r="AG2179" s="150"/>
      <c r="AH2179" s="149"/>
      <c r="AO2179" s="67"/>
      <c r="AP2179" s="67"/>
      <c r="AQ2179" s="67"/>
      <c r="AR2179" s="67"/>
      <c r="AS2179" s="67"/>
      <c r="AT2179" s="67"/>
      <c r="AU2179" s="67"/>
      <c r="AV2179" s="67"/>
    </row>
    <row r="2180" spans="28:48">
      <c r="AB2180" s="67"/>
      <c r="AC2180" s="67"/>
      <c r="AD2180" s="67"/>
      <c r="AE2180" s="67"/>
      <c r="AF2180" s="67"/>
      <c r="AG2180" s="150"/>
      <c r="AH2180" s="149"/>
      <c r="AO2180" s="67"/>
      <c r="AP2180" s="67"/>
      <c r="AQ2180" s="67"/>
      <c r="AR2180" s="67"/>
      <c r="AS2180" s="67"/>
      <c r="AT2180" s="67"/>
      <c r="AU2180" s="67"/>
      <c r="AV2180" s="67"/>
    </row>
    <row r="2181" spans="28:48">
      <c r="AB2181" s="67"/>
      <c r="AC2181" s="67"/>
      <c r="AD2181" s="67"/>
      <c r="AE2181" s="67"/>
      <c r="AF2181" s="67"/>
      <c r="AG2181" s="150"/>
      <c r="AH2181" s="149"/>
      <c r="AO2181" s="67"/>
      <c r="AP2181" s="67"/>
      <c r="AQ2181" s="67"/>
      <c r="AR2181" s="67"/>
      <c r="AS2181" s="67"/>
      <c r="AT2181" s="67"/>
      <c r="AU2181" s="67"/>
      <c r="AV2181" s="67"/>
    </row>
    <row r="2182" spans="28:48">
      <c r="AB2182" s="67"/>
      <c r="AC2182" s="67"/>
      <c r="AD2182" s="67"/>
      <c r="AE2182" s="67"/>
      <c r="AF2182" s="67"/>
      <c r="AG2182" s="150"/>
      <c r="AH2182" s="149"/>
      <c r="AO2182" s="67"/>
      <c r="AP2182" s="67"/>
      <c r="AQ2182" s="67"/>
      <c r="AR2182" s="67"/>
      <c r="AS2182" s="67"/>
      <c r="AT2182" s="67"/>
      <c r="AU2182" s="67"/>
      <c r="AV2182" s="67"/>
    </row>
    <row r="2183" spans="28:48">
      <c r="AB2183" s="67"/>
      <c r="AC2183" s="67"/>
      <c r="AD2183" s="67"/>
      <c r="AE2183" s="67"/>
      <c r="AF2183" s="67"/>
      <c r="AG2183" s="150"/>
      <c r="AH2183" s="149"/>
      <c r="AO2183" s="67"/>
      <c r="AP2183" s="67"/>
      <c r="AQ2183" s="67"/>
      <c r="AR2183" s="67"/>
      <c r="AS2183" s="67"/>
      <c r="AT2183" s="67"/>
      <c r="AU2183" s="67"/>
      <c r="AV2183" s="67"/>
    </row>
    <row r="2184" spans="28:48">
      <c r="AB2184" s="67"/>
      <c r="AC2184" s="67"/>
      <c r="AD2184" s="67"/>
      <c r="AE2184" s="67"/>
      <c r="AF2184" s="67"/>
      <c r="AG2184" s="150"/>
      <c r="AH2184" s="149"/>
      <c r="AO2184" s="67"/>
      <c r="AP2184" s="67"/>
      <c r="AQ2184" s="67"/>
      <c r="AR2184" s="67"/>
      <c r="AS2184" s="67"/>
      <c r="AT2184" s="67"/>
      <c r="AU2184" s="67"/>
      <c r="AV2184" s="67"/>
    </row>
    <row r="2185" spans="28:48">
      <c r="AB2185" s="67"/>
      <c r="AC2185" s="67"/>
      <c r="AD2185" s="67"/>
      <c r="AE2185" s="67"/>
      <c r="AF2185" s="67"/>
      <c r="AG2185" s="150"/>
      <c r="AH2185" s="149"/>
      <c r="AO2185" s="67"/>
      <c r="AP2185" s="67"/>
      <c r="AQ2185" s="67"/>
      <c r="AR2185" s="67"/>
      <c r="AS2185" s="67"/>
      <c r="AT2185" s="67"/>
      <c r="AU2185" s="67"/>
      <c r="AV2185" s="67"/>
    </row>
    <row r="2186" spans="28:48">
      <c r="AB2186" s="67"/>
      <c r="AC2186" s="67"/>
      <c r="AD2186" s="67"/>
      <c r="AE2186" s="67"/>
      <c r="AF2186" s="67"/>
      <c r="AG2186" s="150"/>
      <c r="AH2186" s="149"/>
      <c r="AO2186" s="67"/>
      <c r="AP2186" s="67"/>
      <c r="AQ2186" s="67"/>
      <c r="AR2186" s="67"/>
      <c r="AS2186" s="67"/>
      <c r="AT2186" s="67"/>
      <c r="AU2186" s="67"/>
      <c r="AV2186" s="67"/>
    </row>
    <row r="2187" spans="28:48">
      <c r="AB2187" s="67"/>
      <c r="AC2187" s="67"/>
      <c r="AD2187" s="67"/>
      <c r="AE2187" s="67"/>
      <c r="AF2187" s="67"/>
      <c r="AG2187" s="150"/>
      <c r="AH2187" s="149"/>
      <c r="AO2187" s="67"/>
      <c r="AP2187" s="67"/>
      <c r="AQ2187" s="67"/>
      <c r="AR2187" s="67"/>
      <c r="AS2187" s="67"/>
      <c r="AT2187" s="67"/>
      <c r="AU2187" s="67"/>
      <c r="AV2187" s="67"/>
    </row>
    <row r="2188" spans="28:48">
      <c r="AB2188" s="67"/>
      <c r="AC2188" s="67"/>
      <c r="AD2188" s="67"/>
      <c r="AE2188" s="67"/>
      <c r="AF2188" s="67"/>
      <c r="AG2188" s="150"/>
      <c r="AH2188" s="149"/>
      <c r="AO2188" s="67"/>
      <c r="AP2188" s="67"/>
      <c r="AQ2188" s="67"/>
      <c r="AR2188" s="67"/>
      <c r="AS2188" s="67"/>
      <c r="AT2188" s="67"/>
      <c r="AU2188" s="67"/>
      <c r="AV2188" s="67"/>
    </row>
    <row r="2189" spans="28:48">
      <c r="AB2189" s="67"/>
      <c r="AC2189" s="67"/>
      <c r="AD2189" s="67"/>
      <c r="AE2189" s="67"/>
      <c r="AF2189" s="67"/>
      <c r="AG2189" s="150"/>
      <c r="AH2189" s="149"/>
      <c r="AO2189" s="67"/>
      <c r="AP2189" s="67"/>
      <c r="AQ2189" s="67"/>
      <c r="AR2189" s="67"/>
      <c r="AS2189" s="67"/>
      <c r="AT2189" s="67"/>
      <c r="AU2189" s="67"/>
      <c r="AV2189" s="67"/>
    </row>
    <row r="2190" spans="28:48">
      <c r="AB2190" s="67"/>
      <c r="AC2190" s="67"/>
      <c r="AD2190" s="67"/>
      <c r="AE2190" s="67"/>
      <c r="AF2190" s="67"/>
      <c r="AG2190" s="150"/>
      <c r="AH2190" s="149"/>
      <c r="AO2190" s="67"/>
      <c r="AP2190" s="67"/>
      <c r="AQ2190" s="67"/>
      <c r="AR2190" s="67"/>
      <c r="AS2190" s="67"/>
      <c r="AT2190" s="67"/>
      <c r="AU2190" s="67"/>
      <c r="AV2190" s="67"/>
    </row>
    <row r="2191" spans="28:48">
      <c r="AB2191" s="67"/>
      <c r="AC2191" s="67"/>
      <c r="AD2191" s="67"/>
      <c r="AE2191" s="67"/>
      <c r="AF2191" s="67"/>
      <c r="AG2191" s="150"/>
      <c r="AH2191" s="149"/>
      <c r="AO2191" s="67"/>
      <c r="AP2191" s="67"/>
      <c r="AQ2191" s="67"/>
      <c r="AR2191" s="67"/>
      <c r="AS2191" s="67"/>
      <c r="AT2191" s="67"/>
      <c r="AU2191" s="67"/>
      <c r="AV2191" s="67"/>
    </row>
    <row r="2192" spans="28:48">
      <c r="AB2192" s="67"/>
      <c r="AC2192" s="67"/>
      <c r="AD2192" s="67"/>
      <c r="AE2192" s="67"/>
      <c r="AF2192" s="67"/>
      <c r="AG2192" s="150"/>
      <c r="AH2192" s="149"/>
      <c r="AO2192" s="67"/>
      <c r="AP2192" s="67"/>
      <c r="AQ2192" s="67"/>
      <c r="AR2192" s="67"/>
      <c r="AS2192" s="67"/>
      <c r="AT2192" s="67"/>
      <c r="AU2192" s="67"/>
      <c r="AV2192" s="67"/>
    </row>
    <row r="2193" spans="28:48">
      <c r="AB2193" s="67"/>
      <c r="AC2193" s="67"/>
      <c r="AD2193" s="67"/>
      <c r="AE2193" s="67"/>
      <c r="AF2193" s="67"/>
      <c r="AG2193" s="150"/>
      <c r="AH2193" s="149"/>
      <c r="AO2193" s="67"/>
      <c r="AP2193" s="67"/>
      <c r="AQ2193" s="67"/>
      <c r="AR2193" s="67"/>
      <c r="AS2193" s="67"/>
      <c r="AT2193" s="67"/>
      <c r="AU2193" s="67"/>
      <c r="AV2193" s="67"/>
    </row>
    <row r="2194" spans="28:48">
      <c r="AB2194" s="67"/>
      <c r="AC2194" s="67"/>
      <c r="AD2194" s="67"/>
      <c r="AE2194" s="67"/>
      <c r="AF2194" s="67"/>
      <c r="AG2194" s="150"/>
      <c r="AH2194" s="149"/>
      <c r="AO2194" s="67"/>
      <c r="AP2194" s="67"/>
      <c r="AQ2194" s="67"/>
      <c r="AR2194" s="67"/>
      <c r="AS2194" s="67"/>
      <c r="AT2194" s="67"/>
      <c r="AU2194" s="67"/>
      <c r="AV2194" s="67"/>
    </row>
    <row r="2195" spans="28:48">
      <c r="AB2195" s="67"/>
      <c r="AC2195" s="67"/>
      <c r="AD2195" s="67"/>
      <c r="AE2195" s="67"/>
      <c r="AF2195" s="67"/>
      <c r="AG2195" s="150"/>
      <c r="AH2195" s="149"/>
      <c r="AO2195" s="67"/>
      <c r="AP2195" s="67"/>
      <c r="AQ2195" s="67"/>
      <c r="AR2195" s="67"/>
      <c r="AS2195" s="67"/>
      <c r="AT2195" s="67"/>
      <c r="AU2195" s="67"/>
      <c r="AV2195" s="67"/>
    </row>
    <row r="2196" spans="28:48">
      <c r="AB2196" s="67"/>
      <c r="AC2196" s="67"/>
      <c r="AD2196" s="67"/>
      <c r="AE2196" s="67"/>
      <c r="AF2196" s="67"/>
      <c r="AG2196" s="150"/>
      <c r="AH2196" s="149"/>
      <c r="AO2196" s="67"/>
      <c r="AP2196" s="67"/>
      <c r="AQ2196" s="67"/>
      <c r="AR2196" s="67"/>
      <c r="AS2196" s="67"/>
      <c r="AT2196" s="67"/>
      <c r="AU2196" s="67"/>
      <c r="AV2196" s="67"/>
    </row>
    <row r="2197" spans="28:48">
      <c r="AB2197" s="67"/>
      <c r="AC2197" s="67"/>
      <c r="AD2197" s="67"/>
      <c r="AE2197" s="67"/>
      <c r="AF2197" s="67"/>
      <c r="AG2197" s="150"/>
      <c r="AH2197" s="149"/>
      <c r="AO2197" s="67"/>
      <c r="AP2197" s="67"/>
      <c r="AQ2197" s="67"/>
      <c r="AR2197" s="67"/>
      <c r="AS2197" s="67"/>
      <c r="AT2197" s="67"/>
      <c r="AU2197" s="67"/>
      <c r="AV2197" s="67"/>
    </row>
    <row r="2198" spans="28:48">
      <c r="AB2198" s="67"/>
      <c r="AC2198" s="67"/>
      <c r="AD2198" s="67"/>
      <c r="AE2198" s="67"/>
      <c r="AF2198" s="67"/>
      <c r="AG2198" s="150"/>
      <c r="AH2198" s="149"/>
      <c r="AO2198" s="67"/>
      <c r="AP2198" s="67"/>
      <c r="AQ2198" s="67"/>
      <c r="AR2198" s="67"/>
      <c r="AS2198" s="67"/>
      <c r="AT2198" s="67"/>
      <c r="AU2198" s="67"/>
      <c r="AV2198" s="67"/>
    </row>
    <row r="2199" spans="28:48">
      <c r="AB2199" s="67"/>
      <c r="AC2199" s="67"/>
      <c r="AD2199" s="67"/>
      <c r="AE2199" s="67"/>
      <c r="AF2199" s="67"/>
      <c r="AG2199" s="150"/>
      <c r="AH2199" s="149"/>
      <c r="AO2199" s="67"/>
      <c r="AP2199" s="67"/>
      <c r="AQ2199" s="67"/>
      <c r="AR2199" s="67"/>
      <c r="AS2199" s="67"/>
      <c r="AT2199" s="67"/>
      <c r="AU2199" s="67"/>
      <c r="AV2199" s="67"/>
    </row>
    <row r="2200" spans="28:48">
      <c r="AB2200" s="67"/>
      <c r="AC2200" s="67"/>
      <c r="AD2200" s="67"/>
      <c r="AE2200" s="67"/>
      <c r="AF2200" s="67"/>
      <c r="AG2200" s="150"/>
      <c r="AH2200" s="149"/>
      <c r="AO2200" s="67"/>
      <c r="AP2200" s="67"/>
      <c r="AQ2200" s="67"/>
      <c r="AR2200" s="67"/>
      <c r="AS2200" s="67"/>
      <c r="AT2200" s="67"/>
      <c r="AU2200" s="67"/>
      <c r="AV2200" s="67"/>
    </row>
    <row r="2201" spans="28:48">
      <c r="AB2201" s="67"/>
      <c r="AC2201" s="67"/>
      <c r="AD2201" s="67"/>
      <c r="AE2201" s="67"/>
      <c r="AF2201" s="67"/>
      <c r="AG2201" s="150"/>
      <c r="AH2201" s="149"/>
      <c r="AO2201" s="67"/>
      <c r="AP2201" s="67"/>
      <c r="AQ2201" s="67"/>
      <c r="AR2201" s="67"/>
      <c r="AS2201" s="67"/>
      <c r="AT2201" s="67"/>
      <c r="AU2201" s="67"/>
      <c r="AV2201" s="67"/>
    </row>
    <row r="2202" spans="28:48">
      <c r="AB2202" s="67"/>
      <c r="AC2202" s="67"/>
      <c r="AD2202" s="67"/>
      <c r="AE2202" s="67"/>
      <c r="AF2202" s="67"/>
      <c r="AG2202" s="150"/>
      <c r="AH2202" s="149"/>
      <c r="AO2202" s="67"/>
      <c r="AP2202" s="67"/>
      <c r="AQ2202" s="67"/>
      <c r="AR2202" s="67"/>
      <c r="AS2202" s="67"/>
      <c r="AT2202" s="67"/>
      <c r="AU2202" s="67"/>
      <c r="AV2202" s="67"/>
    </row>
    <row r="2203" spans="28:48">
      <c r="AB2203" s="67"/>
      <c r="AC2203" s="67"/>
      <c r="AD2203" s="67"/>
      <c r="AE2203" s="67"/>
      <c r="AF2203" s="67"/>
      <c r="AG2203" s="150"/>
      <c r="AH2203" s="149"/>
      <c r="AO2203" s="67"/>
      <c r="AP2203" s="67"/>
      <c r="AQ2203" s="67"/>
      <c r="AR2203" s="67"/>
      <c r="AS2203" s="67"/>
      <c r="AT2203" s="67"/>
      <c r="AU2203" s="67"/>
      <c r="AV2203" s="67"/>
    </row>
    <row r="2204" spans="28:48">
      <c r="AB2204" s="67"/>
      <c r="AC2204" s="67"/>
      <c r="AD2204" s="67"/>
      <c r="AE2204" s="67"/>
      <c r="AF2204" s="67"/>
      <c r="AG2204" s="150"/>
      <c r="AH2204" s="149"/>
      <c r="AO2204" s="67"/>
      <c r="AP2204" s="67"/>
      <c r="AQ2204" s="67"/>
      <c r="AR2204" s="67"/>
      <c r="AS2204" s="67"/>
      <c r="AT2204" s="67"/>
      <c r="AU2204" s="67"/>
      <c r="AV2204" s="67"/>
    </row>
    <row r="2205" spans="28:48">
      <c r="AB2205" s="67"/>
      <c r="AC2205" s="67"/>
      <c r="AD2205" s="67"/>
      <c r="AE2205" s="67"/>
      <c r="AF2205" s="67"/>
      <c r="AG2205" s="150"/>
      <c r="AH2205" s="149"/>
      <c r="AO2205" s="67"/>
      <c r="AP2205" s="67"/>
      <c r="AQ2205" s="67"/>
      <c r="AR2205" s="67"/>
      <c r="AS2205" s="67"/>
      <c r="AT2205" s="67"/>
      <c r="AU2205" s="67"/>
      <c r="AV2205" s="67"/>
    </row>
    <row r="2206" spans="28:48">
      <c r="AB2206" s="67"/>
      <c r="AC2206" s="67"/>
      <c r="AD2206" s="67"/>
      <c r="AE2206" s="67"/>
      <c r="AF2206" s="67"/>
      <c r="AG2206" s="150"/>
      <c r="AH2206" s="149"/>
      <c r="AO2206" s="67"/>
      <c r="AP2206" s="67"/>
      <c r="AQ2206" s="67"/>
      <c r="AR2206" s="67"/>
      <c r="AS2206" s="67"/>
      <c r="AT2206" s="67"/>
      <c r="AU2206" s="67"/>
      <c r="AV2206" s="67"/>
    </row>
    <row r="2207" spans="28:48">
      <c r="AB2207" s="67"/>
      <c r="AC2207" s="67"/>
      <c r="AD2207" s="67"/>
      <c r="AE2207" s="67"/>
      <c r="AF2207" s="67"/>
      <c r="AG2207" s="150"/>
      <c r="AH2207" s="149"/>
      <c r="AO2207" s="67"/>
      <c r="AP2207" s="67"/>
      <c r="AQ2207" s="67"/>
      <c r="AR2207" s="67"/>
      <c r="AS2207" s="67"/>
      <c r="AT2207" s="67"/>
      <c r="AU2207" s="67"/>
      <c r="AV2207" s="67"/>
    </row>
    <row r="2208" spans="28:48">
      <c r="AB2208" s="67"/>
      <c r="AC2208" s="67"/>
      <c r="AD2208" s="67"/>
      <c r="AE2208" s="67"/>
      <c r="AF2208" s="67"/>
      <c r="AG2208" s="150"/>
      <c r="AH2208" s="149"/>
      <c r="AO2208" s="67"/>
      <c r="AP2208" s="67"/>
      <c r="AQ2208" s="67"/>
      <c r="AR2208" s="67"/>
      <c r="AS2208" s="67"/>
      <c r="AT2208" s="67"/>
      <c r="AU2208" s="67"/>
      <c r="AV2208" s="67"/>
    </row>
    <row r="2209" spans="28:48">
      <c r="AB2209" s="67"/>
      <c r="AC2209" s="67"/>
      <c r="AD2209" s="67"/>
      <c r="AE2209" s="67"/>
      <c r="AF2209" s="67"/>
      <c r="AG2209" s="150"/>
      <c r="AH2209" s="149"/>
      <c r="AO2209" s="67"/>
      <c r="AP2209" s="67"/>
      <c r="AQ2209" s="67"/>
      <c r="AR2209" s="67"/>
      <c r="AS2209" s="67"/>
      <c r="AT2209" s="67"/>
      <c r="AU2209" s="67"/>
      <c r="AV2209" s="67"/>
    </row>
    <row r="2210" spans="28:48">
      <c r="AB2210" s="67"/>
      <c r="AC2210" s="67"/>
      <c r="AD2210" s="67"/>
      <c r="AE2210" s="67"/>
      <c r="AF2210" s="67"/>
      <c r="AG2210" s="150"/>
      <c r="AH2210" s="149"/>
      <c r="AO2210" s="67"/>
      <c r="AP2210" s="67"/>
      <c r="AQ2210" s="67"/>
      <c r="AR2210" s="67"/>
      <c r="AS2210" s="67"/>
      <c r="AT2210" s="67"/>
      <c r="AU2210" s="67"/>
      <c r="AV2210" s="67"/>
    </row>
    <row r="2211" spans="28:48">
      <c r="AB2211" s="67"/>
      <c r="AC2211" s="67"/>
      <c r="AD2211" s="67"/>
      <c r="AE2211" s="67"/>
      <c r="AF2211" s="67"/>
      <c r="AG2211" s="150"/>
      <c r="AH2211" s="149"/>
      <c r="AO2211" s="67"/>
      <c r="AP2211" s="67"/>
      <c r="AQ2211" s="67"/>
      <c r="AR2211" s="67"/>
      <c r="AS2211" s="67"/>
      <c r="AT2211" s="67"/>
      <c r="AU2211" s="67"/>
      <c r="AV2211" s="67"/>
    </row>
    <row r="2212" spans="28:48">
      <c r="AB2212" s="67"/>
      <c r="AC2212" s="67"/>
      <c r="AD2212" s="67"/>
      <c r="AE2212" s="67"/>
      <c r="AF2212" s="67"/>
      <c r="AG2212" s="150"/>
      <c r="AH2212" s="149"/>
      <c r="AO2212" s="67"/>
      <c r="AP2212" s="67"/>
      <c r="AQ2212" s="67"/>
      <c r="AR2212" s="67"/>
      <c r="AS2212" s="67"/>
      <c r="AT2212" s="67"/>
      <c r="AU2212" s="67"/>
      <c r="AV2212" s="67"/>
    </row>
    <row r="2213" spans="28:48">
      <c r="AB2213" s="67"/>
      <c r="AC2213" s="67"/>
      <c r="AD2213" s="67"/>
      <c r="AE2213" s="67"/>
      <c r="AF2213" s="67"/>
      <c r="AG2213" s="150"/>
      <c r="AH2213" s="149"/>
      <c r="AO2213" s="67"/>
      <c r="AP2213" s="67"/>
      <c r="AQ2213" s="67"/>
      <c r="AR2213" s="67"/>
      <c r="AS2213" s="67"/>
      <c r="AT2213" s="67"/>
      <c r="AU2213" s="67"/>
      <c r="AV2213" s="67"/>
    </row>
    <row r="2214" spans="28:48">
      <c r="AB2214" s="67"/>
      <c r="AC2214" s="67"/>
      <c r="AD2214" s="67"/>
      <c r="AE2214" s="67"/>
      <c r="AF2214" s="67"/>
      <c r="AG2214" s="150"/>
      <c r="AH2214" s="149"/>
      <c r="AO2214" s="67"/>
      <c r="AP2214" s="67"/>
      <c r="AQ2214" s="67"/>
      <c r="AR2214" s="67"/>
      <c r="AS2214" s="67"/>
      <c r="AT2214" s="67"/>
      <c r="AU2214" s="67"/>
      <c r="AV2214" s="67"/>
    </row>
    <row r="2215" spans="28:48">
      <c r="AB2215" s="67"/>
      <c r="AC2215" s="67"/>
      <c r="AD2215" s="67"/>
      <c r="AE2215" s="67"/>
      <c r="AF2215" s="67"/>
      <c r="AG2215" s="150"/>
      <c r="AH2215" s="149"/>
      <c r="AO2215" s="67"/>
      <c r="AP2215" s="67"/>
      <c r="AQ2215" s="67"/>
      <c r="AR2215" s="67"/>
      <c r="AS2215" s="67"/>
      <c r="AT2215" s="67"/>
      <c r="AU2215" s="67"/>
      <c r="AV2215" s="67"/>
    </row>
    <row r="2216" spans="28:48">
      <c r="AB2216" s="67"/>
      <c r="AC2216" s="67"/>
      <c r="AD2216" s="67"/>
      <c r="AE2216" s="67"/>
      <c r="AF2216" s="67"/>
      <c r="AG2216" s="150"/>
      <c r="AH2216" s="149"/>
      <c r="AO2216" s="67"/>
      <c r="AP2216" s="67"/>
      <c r="AQ2216" s="67"/>
      <c r="AR2216" s="67"/>
      <c r="AS2216" s="67"/>
      <c r="AT2216" s="67"/>
      <c r="AU2216" s="67"/>
      <c r="AV2216" s="67"/>
    </row>
    <row r="2217" spans="28:48">
      <c r="AB2217" s="67"/>
      <c r="AC2217" s="67"/>
      <c r="AD2217" s="67"/>
      <c r="AE2217" s="67"/>
      <c r="AF2217" s="67"/>
      <c r="AG2217" s="150"/>
      <c r="AH2217" s="149"/>
      <c r="AO2217" s="67"/>
      <c r="AP2217" s="67"/>
      <c r="AQ2217" s="67"/>
      <c r="AR2217" s="67"/>
      <c r="AS2217" s="67"/>
      <c r="AT2217" s="67"/>
      <c r="AU2217" s="67"/>
      <c r="AV2217" s="67"/>
    </row>
    <row r="2218" spans="28:48">
      <c r="AB2218" s="67"/>
      <c r="AC2218" s="67"/>
      <c r="AD2218" s="67"/>
      <c r="AE2218" s="67"/>
      <c r="AF2218" s="67"/>
      <c r="AG2218" s="150"/>
      <c r="AH2218" s="149"/>
      <c r="AO2218" s="67"/>
      <c r="AP2218" s="67"/>
      <c r="AQ2218" s="67"/>
      <c r="AR2218" s="67"/>
      <c r="AS2218" s="67"/>
      <c r="AT2218" s="67"/>
      <c r="AU2218" s="67"/>
      <c r="AV2218" s="67"/>
    </row>
    <row r="2219" spans="28:48">
      <c r="AB2219" s="67"/>
      <c r="AC2219" s="67"/>
      <c r="AD2219" s="67"/>
      <c r="AE2219" s="67"/>
      <c r="AF2219" s="67"/>
      <c r="AG2219" s="150"/>
      <c r="AH2219" s="149"/>
      <c r="AO2219" s="67"/>
      <c r="AP2219" s="67"/>
      <c r="AQ2219" s="67"/>
      <c r="AR2219" s="67"/>
      <c r="AS2219" s="67"/>
      <c r="AT2219" s="67"/>
      <c r="AU2219" s="67"/>
      <c r="AV2219" s="67"/>
    </row>
    <row r="2220" spans="28:48">
      <c r="AB2220" s="67"/>
      <c r="AC2220" s="67"/>
      <c r="AD2220" s="67"/>
      <c r="AE2220" s="67"/>
      <c r="AF2220" s="67"/>
      <c r="AG2220" s="150"/>
      <c r="AH2220" s="149"/>
      <c r="AO2220" s="67"/>
      <c r="AP2220" s="67"/>
      <c r="AQ2220" s="67"/>
      <c r="AR2220" s="67"/>
      <c r="AS2220" s="67"/>
      <c r="AT2220" s="67"/>
      <c r="AU2220" s="67"/>
      <c r="AV2220" s="67"/>
    </row>
    <row r="2221" spans="28:48">
      <c r="AB2221" s="67"/>
      <c r="AC2221" s="67"/>
      <c r="AD2221" s="67"/>
      <c r="AE2221" s="67"/>
      <c r="AF2221" s="67"/>
      <c r="AG2221" s="150"/>
      <c r="AH2221" s="149"/>
      <c r="AO2221" s="67"/>
      <c r="AP2221" s="67"/>
      <c r="AQ2221" s="67"/>
      <c r="AR2221" s="67"/>
      <c r="AS2221" s="67"/>
      <c r="AT2221" s="67"/>
      <c r="AU2221" s="67"/>
      <c r="AV2221" s="67"/>
    </row>
    <row r="2222" spans="28:48">
      <c r="AB2222" s="67"/>
      <c r="AC2222" s="67"/>
      <c r="AD2222" s="67"/>
      <c r="AE2222" s="67"/>
      <c r="AF2222" s="67"/>
      <c r="AG2222" s="150"/>
      <c r="AH2222" s="149"/>
      <c r="AO2222" s="67"/>
      <c r="AP2222" s="67"/>
      <c r="AQ2222" s="67"/>
      <c r="AR2222" s="67"/>
      <c r="AS2222" s="67"/>
      <c r="AT2222" s="67"/>
      <c r="AU2222" s="67"/>
      <c r="AV2222" s="67"/>
    </row>
    <row r="2223" spans="28:48">
      <c r="AB2223" s="67"/>
      <c r="AC2223" s="67"/>
      <c r="AD2223" s="67"/>
      <c r="AE2223" s="67"/>
      <c r="AF2223" s="67"/>
      <c r="AG2223" s="150"/>
      <c r="AH2223" s="149"/>
      <c r="AO2223" s="67"/>
      <c r="AP2223" s="67"/>
      <c r="AQ2223" s="67"/>
      <c r="AR2223" s="67"/>
      <c r="AS2223" s="67"/>
      <c r="AT2223" s="67"/>
      <c r="AU2223" s="67"/>
      <c r="AV2223" s="67"/>
    </row>
    <row r="2224" spans="28:48">
      <c r="AB2224" s="67"/>
      <c r="AC2224" s="67"/>
      <c r="AD2224" s="67"/>
      <c r="AE2224" s="67"/>
      <c r="AF2224" s="67"/>
      <c r="AG2224" s="150"/>
      <c r="AH2224" s="149"/>
      <c r="AO2224" s="67"/>
      <c r="AP2224" s="67"/>
      <c r="AQ2224" s="67"/>
      <c r="AR2224" s="67"/>
      <c r="AS2224" s="67"/>
      <c r="AT2224" s="67"/>
      <c r="AU2224" s="67"/>
      <c r="AV2224" s="67"/>
    </row>
    <row r="2225" spans="28:48">
      <c r="AB2225" s="67"/>
      <c r="AC2225" s="67"/>
      <c r="AD2225" s="67"/>
      <c r="AE2225" s="67"/>
      <c r="AF2225" s="67"/>
      <c r="AG2225" s="150"/>
      <c r="AH2225" s="149"/>
      <c r="AO2225" s="67"/>
      <c r="AP2225" s="67"/>
      <c r="AQ2225" s="67"/>
      <c r="AR2225" s="67"/>
      <c r="AS2225" s="67"/>
      <c r="AT2225" s="67"/>
      <c r="AU2225" s="67"/>
      <c r="AV2225" s="67"/>
    </row>
    <row r="2226" spans="28:48">
      <c r="AB2226" s="67"/>
      <c r="AC2226" s="67"/>
      <c r="AD2226" s="67"/>
      <c r="AE2226" s="67"/>
      <c r="AF2226" s="67"/>
      <c r="AG2226" s="150"/>
      <c r="AH2226" s="149"/>
      <c r="AO2226" s="67"/>
      <c r="AP2226" s="67"/>
      <c r="AQ2226" s="67"/>
      <c r="AR2226" s="67"/>
      <c r="AS2226" s="67"/>
      <c r="AT2226" s="67"/>
      <c r="AU2226" s="67"/>
      <c r="AV2226" s="67"/>
    </row>
    <row r="2227" spans="28:48">
      <c r="AB2227" s="67"/>
      <c r="AC2227" s="67"/>
      <c r="AD2227" s="67"/>
      <c r="AE2227" s="67"/>
      <c r="AF2227" s="67"/>
      <c r="AG2227" s="150"/>
      <c r="AH2227" s="149"/>
      <c r="AO2227" s="67"/>
      <c r="AP2227" s="67"/>
      <c r="AQ2227" s="67"/>
      <c r="AR2227" s="67"/>
      <c r="AS2227" s="67"/>
      <c r="AT2227" s="67"/>
      <c r="AU2227" s="67"/>
      <c r="AV2227" s="67"/>
    </row>
    <row r="2228" spans="28:48">
      <c r="AB2228" s="67"/>
      <c r="AC2228" s="67"/>
      <c r="AD2228" s="67"/>
      <c r="AE2228" s="67"/>
      <c r="AF2228" s="67"/>
      <c r="AG2228" s="150"/>
      <c r="AH2228" s="149"/>
      <c r="AO2228" s="67"/>
      <c r="AP2228" s="67"/>
      <c r="AQ2228" s="67"/>
      <c r="AR2228" s="67"/>
      <c r="AS2228" s="67"/>
      <c r="AT2228" s="67"/>
      <c r="AU2228" s="67"/>
      <c r="AV2228" s="67"/>
    </row>
    <row r="2229" spans="28:48">
      <c r="AB2229" s="67"/>
      <c r="AC2229" s="67"/>
      <c r="AD2229" s="67"/>
      <c r="AE2229" s="67"/>
      <c r="AF2229" s="67"/>
      <c r="AG2229" s="150"/>
      <c r="AH2229" s="149"/>
      <c r="AO2229" s="67"/>
      <c r="AP2229" s="67"/>
      <c r="AQ2229" s="67"/>
      <c r="AR2229" s="67"/>
      <c r="AS2229" s="67"/>
      <c r="AT2229" s="67"/>
      <c r="AU2229" s="67"/>
      <c r="AV2229" s="67"/>
    </row>
    <row r="2230" spans="28:48">
      <c r="AB2230" s="67"/>
      <c r="AC2230" s="67"/>
      <c r="AD2230" s="67"/>
      <c r="AE2230" s="67"/>
      <c r="AF2230" s="67"/>
      <c r="AG2230" s="150"/>
      <c r="AH2230" s="149"/>
      <c r="AO2230" s="67"/>
      <c r="AP2230" s="67"/>
      <c r="AQ2230" s="67"/>
      <c r="AR2230" s="67"/>
      <c r="AS2230" s="67"/>
      <c r="AT2230" s="67"/>
      <c r="AU2230" s="67"/>
      <c r="AV2230" s="67"/>
    </row>
    <row r="2231" spans="28:48">
      <c r="AB2231" s="67"/>
      <c r="AC2231" s="67"/>
      <c r="AD2231" s="67"/>
      <c r="AE2231" s="67"/>
      <c r="AF2231" s="67"/>
      <c r="AG2231" s="150"/>
      <c r="AH2231" s="149"/>
      <c r="AO2231" s="67"/>
      <c r="AP2231" s="67"/>
      <c r="AQ2231" s="67"/>
      <c r="AR2231" s="67"/>
      <c r="AS2231" s="67"/>
      <c r="AT2231" s="67"/>
      <c r="AU2231" s="67"/>
      <c r="AV2231" s="67"/>
    </row>
    <row r="2232" spans="28:48">
      <c r="AB2232" s="67"/>
      <c r="AC2232" s="67"/>
      <c r="AD2232" s="67"/>
      <c r="AE2232" s="67"/>
      <c r="AF2232" s="67"/>
      <c r="AG2232" s="150"/>
      <c r="AH2232" s="149"/>
      <c r="AO2232" s="67"/>
      <c r="AP2232" s="67"/>
      <c r="AQ2232" s="67"/>
      <c r="AR2232" s="67"/>
      <c r="AS2232" s="67"/>
      <c r="AT2232" s="67"/>
      <c r="AU2232" s="67"/>
      <c r="AV2232" s="67"/>
    </row>
    <row r="2233" spans="28:48">
      <c r="AB2233" s="67"/>
      <c r="AC2233" s="67"/>
      <c r="AD2233" s="67"/>
      <c r="AE2233" s="67"/>
      <c r="AF2233" s="67"/>
      <c r="AG2233" s="150"/>
      <c r="AH2233" s="149"/>
      <c r="AO2233" s="67"/>
      <c r="AP2233" s="67"/>
      <c r="AQ2233" s="67"/>
      <c r="AR2233" s="67"/>
      <c r="AS2233" s="67"/>
      <c r="AT2233" s="67"/>
      <c r="AU2233" s="67"/>
      <c r="AV2233" s="67"/>
    </row>
    <row r="2234" spans="28:48">
      <c r="AB2234" s="67"/>
      <c r="AC2234" s="67"/>
      <c r="AD2234" s="67"/>
      <c r="AE2234" s="67"/>
      <c r="AF2234" s="67"/>
      <c r="AG2234" s="150"/>
      <c r="AH2234" s="149"/>
      <c r="AO2234" s="67"/>
      <c r="AP2234" s="67"/>
      <c r="AQ2234" s="67"/>
      <c r="AR2234" s="67"/>
      <c r="AS2234" s="67"/>
      <c r="AT2234" s="67"/>
      <c r="AU2234" s="67"/>
      <c r="AV2234" s="67"/>
    </row>
    <row r="2235" spans="28:48">
      <c r="AB2235" s="67"/>
      <c r="AC2235" s="67"/>
      <c r="AD2235" s="67"/>
      <c r="AE2235" s="67"/>
      <c r="AF2235" s="67"/>
      <c r="AG2235" s="150"/>
      <c r="AH2235" s="149"/>
      <c r="AO2235" s="67"/>
      <c r="AP2235" s="67"/>
      <c r="AQ2235" s="67"/>
      <c r="AR2235" s="67"/>
      <c r="AS2235" s="67"/>
      <c r="AT2235" s="67"/>
      <c r="AU2235" s="67"/>
      <c r="AV2235" s="67"/>
    </row>
    <row r="2236" spans="28:48">
      <c r="AB2236" s="67"/>
      <c r="AC2236" s="67"/>
      <c r="AD2236" s="67"/>
      <c r="AE2236" s="67"/>
      <c r="AF2236" s="67"/>
      <c r="AG2236" s="150"/>
      <c r="AH2236" s="149"/>
      <c r="AO2236" s="67"/>
      <c r="AP2236" s="67"/>
      <c r="AQ2236" s="67"/>
      <c r="AR2236" s="67"/>
      <c r="AS2236" s="67"/>
      <c r="AT2236" s="67"/>
      <c r="AU2236" s="67"/>
      <c r="AV2236" s="67"/>
    </row>
    <row r="2237" spans="28:48">
      <c r="AB2237" s="67"/>
      <c r="AC2237" s="67"/>
      <c r="AD2237" s="67"/>
      <c r="AE2237" s="67"/>
      <c r="AF2237" s="67"/>
      <c r="AG2237" s="150"/>
      <c r="AH2237" s="149"/>
      <c r="AO2237" s="67"/>
      <c r="AP2237" s="67"/>
      <c r="AQ2237" s="67"/>
      <c r="AR2237" s="67"/>
      <c r="AS2237" s="67"/>
      <c r="AT2237" s="67"/>
      <c r="AU2237" s="67"/>
      <c r="AV2237" s="67"/>
    </row>
    <row r="2238" spans="28:48">
      <c r="AB2238" s="67"/>
      <c r="AC2238" s="67"/>
      <c r="AD2238" s="67"/>
      <c r="AE2238" s="67"/>
      <c r="AF2238" s="67"/>
      <c r="AG2238" s="150"/>
      <c r="AH2238" s="149"/>
      <c r="AO2238" s="67"/>
      <c r="AP2238" s="67"/>
      <c r="AQ2238" s="67"/>
      <c r="AR2238" s="67"/>
      <c r="AS2238" s="67"/>
      <c r="AT2238" s="67"/>
      <c r="AU2238" s="67"/>
      <c r="AV2238" s="67"/>
    </row>
    <row r="2239" spans="28:48">
      <c r="AB2239" s="67"/>
      <c r="AC2239" s="67"/>
      <c r="AD2239" s="67"/>
      <c r="AE2239" s="67"/>
      <c r="AF2239" s="67"/>
      <c r="AG2239" s="150"/>
      <c r="AH2239" s="149"/>
      <c r="AO2239" s="67"/>
      <c r="AP2239" s="67"/>
      <c r="AQ2239" s="67"/>
      <c r="AR2239" s="67"/>
      <c r="AS2239" s="67"/>
      <c r="AT2239" s="67"/>
      <c r="AU2239" s="67"/>
      <c r="AV2239" s="67"/>
    </row>
    <row r="2240" spans="28:48">
      <c r="AB2240" s="67"/>
      <c r="AC2240" s="67"/>
      <c r="AD2240" s="67"/>
      <c r="AE2240" s="67"/>
      <c r="AF2240" s="67"/>
      <c r="AG2240" s="150"/>
      <c r="AH2240" s="149"/>
      <c r="AO2240" s="67"/>
      <c r="AP2240" s="67"/>
      <c r="AQ2240" s="67"/>
      <c r="AR2240" s="67"/>
      <c r="AS2240" s="67"/>
      <c r="AT2240" s="67"/>
      <c r="AU2240" s="67"/>
      <c r="AV2240" s="67"/>
    </row>
    <row r="2241" spans="28:48">
      <c r="AB2241" s="67"/>
      <c r="AC2241" s="67"/>
      <c r="AD2241" s="67"/>
      <c r="AE2241" s="67"/>
      <c r="AF2241" s="67"/>
      <c r="AG2241" s="150"/>
      <c r="AH2241" s="149"/>
      <c r="AO2241" s="67"/>
      <c r="AP2241" s="67"/>
      <c r="AQ2241" s="67"/>
      <c r="AR2241" s="67"/>
      <c r="AS2241" s="67"/>
      <c r="AT2241" s="67"/>
      <c r="AU2241" s="67"/>
      <c r="AV2241" s="67"/>
    </row>
    <row r="2242" spans="28:48">
      <c r="AB2242" s="67"/>
      <c r="AC2242" s="67"/>
      <c r="AD2242" s="67"/>
      <c r="AE2242" s="67"/>
      <c r="AF2242" s="67"/>
      <c r="AG2242" s="150"/>
      <c r="AH2242" s="149"/>
      <c r="AO2242" s="67"/>
      <c r="AP2242" s="67"/>
      <c r="AQ2242" s="67"/>
      <c r="AR2242" s="67"/>
      <c r="AS2242" s="67"/>
      <c r="AT2242" s="67"/>
      <c r="AU2242" s="67"/>
      <c r="AV2242" s="67"/>
    </row>
    <row r="2243" spans="28:48">
      <c r="AB2243" s="67"/>
      <c r="AC2243" s="67"/>
      <c r="AD2243" s="67"/>
      <c r="AE2243" s="67"/>
      <c r="AF2243" s="67"/>
      <c r="AG2243" s="150"/>
      <c r="AH2243" s="149"/>
      <c r="AO2243" s="67"/>
      <c r="AP2243" s="67"/>
      <c r="AQ2243" s="67"/>
      <c r="AR2243" s="67"/>
      <c r="AS2243" s="67"/>
      <c r="AT2243" s="67"/>
      <c r="AU2243" s="67"/>
      <c r="AV2243" s="67"/>
    </row>
    <row r="2244" spans="28:48">
      <c r="AB2244" s="67"/>
      <c r="AC2244" s="67"/>
      <c r="AD2244" s="67"/>
      <c r="AE2244" s="67"/>
      <c r="AF2244" s="67"/>
      <c r="AG2244" s="150"/>
      <c r="AH2244" s="149"/>
      <c r="AO2244" s="67"/>
      <c r="AP2244" s="67"/>
      <c r="AQ2244" s="67"/>
      <c r="AR2244" s="67"/>
      <c r="AS2244" s="67"/>
      <c r="AT2244" s="67"/>
      <c r="AU2244" s="67"/>
      <c r="AV2244" s="67"/>
    </row>
    <row r="2245" spans="28:48">
      <c r="AB2245" s="67"/>
      <c r="AC2245" s="67"/>
      <c r="AD2245" s="67"/>
      <c r="AE2245" s="67"/>
      <c r="AF2245" s="67"/>
      <c r="AG2245" s="150"/>
      <c r="AH2245" s="149"/>
      <c r="AO2245" s="67"/>
      <c r="AP2245" s="67"/>
      <c r="AQ2245" s="67"/>
      <c r="AR2245" s="67"/>
      <c r="AS2245" s="67"/>
      <c r="AT2245" s="67"/>
      <c r="AU2245" s="67"/>
      <c r="AV2245" s="67"/>
    </row>
    <row r="2246" spans="28:48">
      <c r="AB2246" s="67"/>
      <c r="AC2246" s="67"/>
      <c r="AD2246" s="67"/>
      <c r="AE2246" s="67"/>
      <c r="AF2246" s="67"/>
      <c r="AG2246" s="150"/>
      <c r="AH2246" s="149"/>
      <c r="AO2246" s="67"/>
      <c r="AP2246" s="67"/>
      <c r="AQ2246" s="67"/>
      <c r="AR2246" s="67"/>
      <c r="AS2246" s="67"/>
      <c r="AT2246" s="67"/>
      <c r="AU2246" s="67"/>
      <c r="AV2246" s="67"/>
    </row>
    <row r="2247" spans="28:48">
      <c r="AB2247" s="67"/>
      <c r="AC2247" s="67"/>
      <c r="AD2247" s="67"/>
      <c r="AE2247" s="67"/>
      <c r="AF2247" s="67"/>
      <c r="AG2247" s="150"/>
      <c r="AH2247" s="149"/>
      <c r="AO2247" s="67"/>
      <c r="AP2247" s="67"/>
      <c r="AQ2247" s="67"/>
      <c r="AR2247" s="67"/>
      <c r="AS2247" s="67"/>
      <c r="AT2247" s="67"/>
      <c r="AU2247" s="67"/>
      <c r="AV2247" s="67"/>
    </row>
    <row r="2248" spans="28:48">
      <c r="AB2248" s="67"/>
      <c r="AC2248" s="67"/>
      <c r="AD2248" s="67"/>
      <c r="AE2248" s="67"/>
      <c r="AF2248" s="67"/>
      <c r="AG2248" s="150"/>
      <c r="AH2248" s="149"/>
      <c r="AO2248" s="67"/>
      <c r="AP2248" s="67"/>
      <c r="AQ2248" s="67"/>
      <c r="AR2248" s="67"/>
      <c r="AS2248" s="67"/>
      <c r="AT2248" s="67"/>
      <c r="AU2248" s="67"/>
      <c r="AV2248" s="67"/>
    </row>
    <row r="2249" spans="28:48">
      <c r="AB2249" s="67"/>
      <c r="AC2249" s="67"/>
      <c r="AD2249" s="67"/>
      <c r="AE2249" s="67"/>
      <c r="AF2249" s="67"/>
      <c r="AG2249" s="150"/>
      <c r="AH2249" s="149"/>
      <c r="AO2249" s="67"/>
      <c r="AP2249" s="67"/>
      <c r="AQ2249" s="67"/>
      <c r="AR2249" s="67"/>
      <c r="AS2249" s="67"/>
      <c r="AT2249" s="67"/>
      <c r="AU2249" s="67"/>
      <c r="AV2249" s="67"/>
    </row>
    <row r="2250" spans="28:48">
      <c r="AB2250" s="67"/>
      <c r="AC2250" s="67"/>
      <c r="AD2250" s="67"/>
      <c r="AE2250" s="67"/>
      <c r="AF2250" s="67"/>
      <c r="AG2250" s="150"/>
      <c r="AH2250" s="149"/>
      <c r="AO2250" s="67"/>
      <c r="AP2250" s="67"/>
      <c r="AQ2250" s="67"/>
      <c r="AR2250" s="67"/>
      <c r="AS2250" s="67"/>
      <c r="AT2250" s="67"/>
      <c r="AU2250" s="67"/>
      <c r="AV2250" s="67"/>
    </row>
    <row r="2251" spans="28:48">
      <c r="AB2251" s="67"/>
      <c r="AC2251" s="67"/>
      <c r="AD2251" s="67"/>
      <c r="AE2251" s="67"/>
      <c r="AF2251" s="67"/>
      <c r="AG2251" s="150"/>
      <c r="AH2251" s="149"/>
      <c r="AO2251" s="67"/>
      <c r="AP2251" s="67"/>
      <c r="AQ2251" s="67"/>
      <c r="AR2251" s="67"/>
      <c r="AS2251" s="67"/>
      <c r="AT2251" s="67"/>
      <c r="AU2251" s="67"/>
      <c r="AV2251" s="67"/>
    </row>
    <row r="2252" spans="28:48">
      <c r="AB2252" s="67"/>
      <c r="AC2252" s="67"/>
      <c r="AD2252" s="67"/>
      <c r="AE2252" s="67"/>
      <c r="AF2252" s="67"/>
      <c r="AG2252" s="150"/>
      <c r="AH2252" s="149"/>
      <c r="AO2252" s="67"/>
      <c r="AP2252" s="67"/>
      <c r="AQ2252" s="67"/>
      <c r="AR2252" s="67"/>
      <c r="AS2252" s="67"/>
      <c r="AT2252" s="67"/>
      <c r="AU2252" s="67"/>
      <c r="AV2252" s="67"/>
    </row>
    <row r="2253" spans="28:48">
      <c r="AB2253" s="67"/>
      <c r="AC2253" s="67"/>
      <c r="AD2253" s="67"/>
      <c r="AE2253" s="67"/>
      <c r="AF2253" s="67"/>
      <c r="AG2253" s="150"/>
      <c r="AH2253" s="149"/>
      <c r="AO2253" s="67"/>
      <c r="AP2253" s="67"/>
      <c r="AQ2253" s="67"/>
      <c r="AR2253" s="67"/>
      <c r="AS2253" s="67"/>
      <c r="AT2253" s="67"/>
      <c r="AU2253" s="67"/>
      <c r="AV2253" s="67"/>
    </row>
    <row r="2254" spans="28:48">
      <c r="AB2254" s="67"/>
      <c r="AC2254" s="67"/>
      <c r="AD2254" s="67"/>
      <c r="AE2254" s="67"/>
      <c r="AF2254" s="67"/>
      <c r="AG2254" s="150"/>
      <c r="AH2254" s="149"/>
      <c r="AO2254" s="67"/>
      <c r="AP2254" s="67"/>
      <c r="AQ2254" s="67"/>
      <c r="AR2254" s="67"/>
      <c r="AS2254" s="67"/>
      <c r="AT2254" s="67"/>
      <c r="AU2254" s="67"/>
      <c r="AV2254" s="67"/>
    </row>
    <row r="2255" spans="28:48">
      <c r="AB2255" s="67"/>
      <c r="AC2255" s="67"/>
      <c r="AD2255" s="67"/>
      <c r="AE2255" s="67"/>
      <c r="AF2255" s="67"/>
      <c r="AG2255" s="150"/>
      <c r="AH2255" s="149"/>
      <c r="AO2255" s="67"/>
      <c r="AP2255" s="67"/>
      <c r="AQ2255" s="67"/>
      <c r="AR2255" s="67"/>
      <c r="AS2255" s="67"/>
      <c r="AT2255" s="67"/>
      <c r="AU2255" s="67"/>
      <c r="AV2255" s="67"/>
    </row>
    <row r="2256" spans="28:48">
      <c r="AB2256" s="67"/>
      <c r="AC2256" s="67"/>
      <c r="AD2256" s="67"/>
      <c r="AE2256" s="67"/>
      <c r="AF2256" s="67"/>
      <c r="AG2256" s="150"/>
      <c r="AH2256" s="149"/>
      <c r="AO2256" s="67"/>
      <c r="AP2256" s="67"/>
      <c r="AQ2256" s="67"/>
      <c r="AR2256" s="67"/>
      <c r="AS2256" s="67"/>
      <c r="AT2256" s="67"/>
      <c r="AU2256" s="67"/>
      <c r="AV2256" s="67"/>
    </row>
    <row r="2257" spans="28:48">
      <c r="AB2257" s="67"/>
      <c r="AC2257" s="67"/>
      <c r="AD2257" s="67"/>
      <c r="AE2257" s="67"/>
      <c r="AF2257" s="67"/>
      <c r="AG2257" s="150"/>
      <c r="AH2257" s="149"/>
      <c r="AO2257" s="67"/>
      <c r="AP2257" s="67"/>
      <c r="AQ2257" s="67"/>
      <c r="AR2257" s="67"/>
      <c r="AS2257" s="67"/>
      <c r="AT2257" s="67"/>
      <c r="AU2257" s="67"/>
      <c r="AV2257" s="67"/>
    </row>
    <row r="2258" spans="28:48">
      <c r="AB2258" s="67"/>
      <c r="AC2258" s="67"/>
      <c r="AD2258" s="67"/>
      <c r="AE2258" s="67"/>
      <c r="AF2258" s="67"/>
      <c r="AG2258" s="150"/>
      <c r="AH2258" s="149"/>
      <c r="AO2258" s="67"/>
      <c r="AP2258" s="67"/>
      <c r="AQ2258" s="67"/>
      <c r="AR2258" s="67"/>
      <c r="AS2258" s="67"/>
      <c r="AT2258" s="67"/>
      <c r="AU2258" s="67"/>
      <c r="AV2258" s="67"/>
    </row>
    <row r="2259" spans="28:48">
      <c r="AB2259" s="67"/>
      <c r="AC2259" s="67"/>
      <c r="AD2259" s="67"/>
      <c r="AE2259" s="67"/>
      <c r="AF2259" s="67"/>
      <c r="AG2259" s="150"/>
      <c r="AH2259" s="149"/>
      <c r="AO2259" s="67"/>
      <c r="AP2259" s="67"/>
      <c r="AQ2259" s="67"/>
      <c r="AR2259" s="67"/>
      <c r="AS2259" s="67"/>
      <c r="AT2259" s="67"/>
      <c r="AU2259" s="67"/>
      <c r="AV2259" s="67"/>
    </row>
    <row r="2260" spans="28:48">
      <c r="AB2260" s="67"/>
      <c r="AC2260" s="67"/>
      <c r="AD2260" s="67"/>
      <c r="AE2260" s="67"/>
      <c r="AF2260" s="67"/>
      <c r="AG2260" s="150"/>
      <c r="AH2260" s="149"/>
      <c r="AO2260" s="67"/>
      <c r="AP2260" s="67"/>
      <c r="AQ2260" s="67"/>
      <c r="AR2260" s="67"/>
      <c r="AS2260" s="67"/>
      <c r="AT2260" s="67"/>
      <c r="AU2260" s="67"/>
      <c r="AV2260" s="67"/>
    </row>
    <row r="2261" spans="28:48">
      <c r="AB2261" s="67"/>
      <c r="AC2261" s="67"/>
      <c r="AD2261" s="67"/>
      <c r="AE2261" s="67"/>
      <c r="AF2261" s="67"/>
      <c r="AG2261" s="150"/>
      <c r="AH2261" s="149"/>
      <c r="AO2261" s="67"/>
      <c r="AP2261" s="67"/>
      <c r="AQ2261" s="67"/>
      <c r="AR2261" s="67"/>
      <c r="AS2261" s="67"/>
      <c r="AT2261" s="67"/>
      <c r="AU2261" s="67"/>
      <c r="AV2261" s="67"/>
    </row>
    <row r="2262" spans="28:48">
      <c r="AB2262" s="67"/>
      <c r="AC2262" s="67"/>
      <c r="AD2262" s="67"/>
      <c r="AE2262" s="67"/>
      <c r="AF2262" s="67"/>
      <c r="AG2262" s="150"/>
      <c r="AH2262" s="149"/>
      <c r="AO2262" s="67"/>
      <c r="AP2262" s="67"/>
      <c r="AQ2262" s="67"/>
      <c r="AR2262" s="67"/>
      <c r="AS2262" s="67"/>
      <c r="AT2262" s="67"/>
      <c r="AU2262" s="67"/>
      <c r="AV2262" s="67"/>
    </row>
    <row r="2263" spans="28:48">
      <c r="AB2263" s="67"/>
      <c r="AC2263" s="67"/>
      <c r="AD2263" s="67"/>
      <c r="AE2263" s="67"/>
      <c r="AF2263" s="67"/>
      <c r="AG2263" s="150"/>
      <c r="AH2263" s="149"/>
      <c r="AO2263" s="67"/>
      <c r="AP2263" s="67"/>
      <c r="AQ2263" s="67"/>
      <c r="AR2263" s="67"/>
      <c r="AS2263" s="67"/>
      <c r="AT2263" s="67"/>
      <c r="AU2263" s="67"/>
      <c r="AV2263" s="67"/>
    </row>
    <row r="2264" spans="28:48">
      <c r="AB2264" s="67"/>
      <c r="AC2264" s="67"/>
      <c r="AD2264" s="67"/>
      <c r="AE2264" s="67"/>
      <c r="AF2264" s="67"/>
      <c r="AG2264" s="150"/>
      <c r="AH2264" s="149"/>
      <c r="AO2264" s="67"/>
      <c r="AP2264" s="67"/>
      <c r="AQ2264" s="67"/>
      <c r="AR2264" s="67"/>
      <c r="AS2264" s="67"/>
      <c r="AT2264" s="67"/>
      <c r="AU2264" s="67"/>
      <c r="AV2264" s="67"/>
    </row>
    <row r="2265" spans="28:48">
      <c r="AB2265" s="67"/>
      <c r="AC2265" s="67"/>
      <c r="AD2265" s="67"/>
      <c r="AE2265" s="67"/>
      <c r="AF2265" s="67"/>
      <c r="AG2265" s="150"/>
      <c r="AH2265" s="149"/>
      <c r="AO2265" s="67"/>
      <c r="AP2265" s="67"/>
      <c r="AQ2265" s="67"/>
      <c r="AR2265" s="67"/>
      <c r="AS2265" s="67"/>
      <c r="AT2265" s="67"/>
      <c r="AU2265" s="67"/>
      <c r="AV2265" s="67"/>
    </row>
    <row r="2266" spans="28:48">
      <c r="AB2266" s="67"/>
      <c r="AC2266" s="67"/>
      <c r="AD2266" s="67"/>
      <c r="AE2266" s="67"/>
      <c r="AF2266" s="67"/>
      <c r="AG2266" s="150"/>
      <c r="AH2266" s="149"/>
      <c r="AO2266" s="67"/>
      <c r="AP2266" s="67"/>
      <c r="AQ2266" s="67"/>
      <c r="AR2266" s="67"/>
      <c r="AS2266" s="67"/>
      <c r="AT2266" s="67"/>
      <c r="AU2266" s="67"/>
      <c r="AV2266" s="67"/>
    </row>
    <row r="2267" spans="28:48">
      <c r="AB2267" s="67"/>
      <c r="AC2267" s="67"/>
      <c r="AD2267" s="67"/>
      <c r="AE2267" s="67"/>
      <c r="AF2267" s="67"/>
      <c r="AG2267" s="150"/>
      <c r="AH2267" s="149"/>
      <c r="AO2267" s="67"/>
      <c r="AP2267" s="67"/>
      <c r="AQ2267" s="67"/>
      <c r="AR2267" s="67"/>
      <c r="AS2267" s="67"/>
      <c r="AT2267" s="67"/>
      <c r="AU2267" s="67"/>
      <c r="AV2267" s="67"/>
    </row>
    <row r="2268" spans="28:48">
      <c r="AB2268" s="67"/>
      <c r="AC2268" s="67"/>
      <c r="AD2268" s="67"/>
      <c r="AE2268" s="67"/>
      <c r="AF2268" s="67"/>
      <c r="AG2268" s="150"/>
      <c r="AH2268" s="149"/>
      <c r="AO2268" s="67"/>
      <c r="AP2268" s="67"/>
      <c r="AQ2268" s="67"/>
      <c r="AR2268" s="67"/>
      <c r="AS2268" s="67"/>
      <c r="AT2268" s="67"/>
      <c r="AU2268" s="67"/>
      <c r="AV2268" s="67"/>
    </row>
    <row r="2269" spans="28:48">
      <c r="AB2269" s="67"/>
      <c r="AC2269" s="67"/>
      <c r="AD2269" s="67"/>
      <c r="AE2269" s="67"/>
      <c r="AF2269" s="67"/>
      <c r="AG2269" s="150"/>
      <c r="AH2269" s="149"/>
      <c r="AO2269" s="67"/>
      <c r="AP2269" s="67"/>
      <c r="AQ2269" s="67"/>
      <c r="AR2269" s="67"/>
      <c r="AS2269" s="67"/>
      <c r="AT2269" s="67"/>
      <c r="AU2269" s="67"/>
      <c r="AV2269" s="67"/>
    </row>
    <row r="2270" spans="28:48">
      <c r="AB2270" s="67"/>
      <c r="AC2270" s="67"/>
      <c r="AD2270" s="67"/>
      <c r="AE2270" s="67"/>
      <c r="AF2270" s="67"/>
      <c r="AG2270" s="150"/>
      <c r="AH2270" s="149"/>
      <c r="AO2270" s="67"/>
      <c r="AP2270" s="67"/>
      <c r="AQ2270" s="67"/>
      <c r="AR2270" s="67"/>
      <c r="AS2270" s="67"/>
      <c r="AT2270" s="67"/>
      <c r="AU2270" s="67"/>
      <c r="AV2270" s="67"/>
    </row>
    <row r="2271" spans="28:48">
      <c r="AB2271" s="67"/>
      <c r="AC2271" s="67"/>
      <c r="AD2271" s="67"/>
      <c r="AE2271" s="67"/>
      <c r="AF2271" s="67"/>
      <c r="AG2271" s="150"/>
      <c r="AH2271" s="149"/>
      <c r="AO2271" s="67"/>
      <c r="AP2271" s="67"/>
      <c r="AQ2271" s="67"/>
      <c r="AR2271" s="67"/>
      <c r="AS2271" s="67"/>
      <c r="AT2271" s="67"/>
      <c r="AU2271" s="67"/>
      <c r="AV2271" s="67"/>
    </row>
    <row r="2272" spans="28:48">
      <c r="AB2272" s="67"/>
      <c r="AC2272" s="67"/>
      <c r="AD2272" s="67"/>
      <c r="AE2272" s="67"/>
      <c r="AF2272" s="67"/>
      <c r="AG2272" s="150"/>
      <c r="AH2272" s="149"/>
      <c r="AO2272" s="67"/>
      <c r="AP2272" s="67"/>
      <c r="AQ2272" s="67"/>
      <c r="AR2272" s="67"/>
      <c r="AS2272" s="67"/>
      <c r="AT2272" s="67"/>
      <c r="AU2272" s="67"/>
      <c r="AV2272" s="67"/>
    </row>
    <row r="2273" spans="28:48">
      <c r="AB2273" s="67"/>
      <c r="AC2273" s="67"/>
      <c r="AD2273" s="67"/>
      <c r="AE2273" s="67"/>
      <c r="AF2273" s="67"/>
      <c r="AG2273" s="150"/>
      <c r="AH2273" s="149"/>
      <c r="AO2273" s="67"/>
      <c r="AP2273" s="67"/>
      <c r="AQ2273" s="67"/>
      <c r="AR2273" s="67"/>
      <c r="AS2273" s="67"/>
      <c r="AT2273" s="67"/>
      <c r="AU2273" s="67"/>
      <c r="AV2273" s="67"/>
    </row>
    <row r="2274" spans="28:48">
      <c r="AB2274" s="67"/>
      <c r="AC2274" s="67"/>
      <c r="AD2274" s="67"/>
      <c r="AE2274" s="67"/>
      <c r="AF2274" s="67"/>
      <c r="AG2274" s="150"/>
      <c r="AH2274" s="149"/>
      <c r="AO2274" s="67"/>
      <c r="AP2274" s="67"/>
      <c r="AQ2274" s="67"/>
      <c r="AR2274" s="67"/>
      <c r="AS2274" s="67"/>
      <c r="AT2274" s="67"/>
      <c r="AU2274" s="67"/>
      <c r="AV2274" s="67"/>
    </row>
    <row r="2275" spans="28:48">
      <c r="AB2275" s="67"/>
      <c r="AC2275" s="67"/>
      <c r="AD2275" s="67"/>
      <c r="AE2275" s="67"/>
      <c r="AF2275" s="67"/>
      <c r="AG2275" s="150"/>
      <c r="AH2275" s="149"/>
      <c r="AO2275" s="67"/>
      <c r="AP2275" s="67"/>
      <c r="AQ2275" s="67"/>
      <c r="AR2275" s="67"/>
      <c r="AS2275" s="67"/>
      <c r="AT2275" s="67"/>
      <c r="AU2275" s="67"/>
      <c r="AV2275" s="67"/>
    </row>
    <row r="2276" spans="28:48">
      <c r="AB2276" s="67"/>
      <c r="AC2276" s="67"/>
      <c r="AD2276" s="67"/>
      <c r="AE2276" s="67"/>
      <c r="AF2276" s="67"/>
      <c r="AG2276" s="150"/>
      <c r="AH2276" s="149"/>
      <c r="AO2276" s="67"/>
      <c r="AP2276" s="67"/>
      <c r="AQ2276" s="67"/>
      <c r="AR2276" s="67"/>
      <c r="AS2276" s="67"/>
      <c r="AT2276" s="67"/>
      <c r="AU2276" s="67"/>
      <c r="AV2276" s="67"/>
    </row>
    <row r="2277" spans="28:48">
      <c r="AB2277" s="67"/>
      <c r="AC2277" s="67"/>
      <c r="AD2277" s="67"/>
      <c r="AE2277" s="67"/>
      <c r="AF2277" s="67"/>
      <c r="AG2277" s="150"/>
      <c r="AH2277" s="149"/>
      <c r="AO2277" s="67"/>
      <c r="AP2277" s="67"/>
      <c r="AQ2277" s="67"/>
      <c r="AR2277" s="67"/>
      <c r="AS2277" s="67"/>
      <c r="AT2277" s="67"/>
      <c r="AU2277" s="67"/>
      <c r="AV2277" s="67"/>
    </row>
    <row r="2278" spans="28:48">
      <c r="AB2278" s="67"/>
      <c r="AC2278" s="67"/>
      <c r="AD2278" s="67"/>
      <c r="AE2278" s="67"/>
      <c r="AF2278" s="67"/>
      <c r="AG2278" s="150"/>
      <c r="AH2278" s="149"/>
      <c r="AO2278" s="67"/>
      <c r="AP2278" s="67"/>
      <c r="AQ2278" s="67"/>
      <c r="AR2278" s="67"/>
      <c r="AS2278" s="67"/>
      <c r="AT2278" s="67"/>
      <c r="AU2278" s="67"/>
      <c r="AV2278" s="67"/>
    </row>
    <row r="2279" spans="28:48">
      <c r="AB2279" s="67"/>
      <c r="AC2279" s="67"/>
      <c r="AD2279" s="67"/>
      <c r="AE2279" s="67"/>
      <c r="AF2279" s="67"/>
      <c r="AG2279" s="150"/>
      <c r="AH2279" s="149"/>
      <c r="AO2279" s="67"/>
      <c r="AP2279" s="67"/>
      <c r="AQ2279" s="67"/>
      <c r="AR2279" s="67"/>
      <c r="AS2279" s="67"/>
      <c r="AT2279" s="67"/>
      <c r="AU2279" s="67"/>
      <c r="AV2279" s="67"/>
    </row>
    <row r="2280" spans="28:48">
      <c r="AB2280" s="67"/>
      <c r="AC2280" s="67"/>
      <c r="AD2280" s="67"/>
      <c r="AE2280" s="67"/>
      <c r="AF2280" s="67"/>
      <c r="AG2280" s="150"/>
      <c r="AH2280" s="149"/>
      <c r="AO2280" s="67"/>
      <c r="AP2280" s="67"/>
      <c r="AQ2280" s="67"/>
      <c r="AR2280" s="67"/>
      <c r="AS2280" s="67"/>
      <c r="AT2280" s="67"/>
      <c r="AU2280" s="67"/>
      <c r="AV2280" s="67"/>
    </row>
    <row r="2281" spans="28:48">
      <c r="AB2281" s="67"/>
      <c r="AC2281" s="67"/>
      <c r="AD2281" s="67"/>
      <c r="AE2281" s="67"/>
      <c r="AF2281" s="67"/>
      <c r="AG2281" s="150"/>
      <c r="AH2281" s="149"/>
      <c r="AO2281" s="67"/>
      <c r="AP2281" s="67"/>
      <c r="AQ2281" s="67"/>
      <c r="AR2281" s="67"/>
      <c r="AS2281" s="67"/>
      <c r="AT2281" s="67"/>
      <c r="AU2281" s="67"/>
      <c r="AV2281" s="67"/>
    </row>
    <row r="2282" spans="28:48">
      <c r="AB2282" s="67"/>
      <c r="AC2282" s="67"/>
      <c r="AD2282" s="67"/>
      <c r="AE2282" s="67"/>
      <c r="AF2282" s="67"/>
      <c r="AG2282" s="150"/>
      <c r="AH2282" s="149"/>
      <c r="AO2282" s="67"/>
      <c r="AP2282" s="67"/>
      <c r="AQ2282" s="67"/>
      <c r="AR2282" s="67"/>
      <c r="AS2282" s="67"/>
      <c r="AT2282" s="67"/>
      <c r="AU2282" s="67"/>
      <c r="AV2282" s="67"/>
    </row>
    <row r="2283" spans="28:48">
      <c r="AB2283" s="67"/>
      <c r="AC2283" s="67"/>
      <c r="AD2283" s="67"/>
      <c r="AE2283" s="67"/>
      <c r="AF2283" s="67"/>
      <c r="AG2283" s="150"/>
      <c r="AH2283" s="149"/>
      <c r="AO2283" s="67"/>
      <c r="AP2283" s="67"/>
      <c r="AQ2283" s="67"/>
      <c r="AR2283" s="67"/>
      <c r="AS2283" s="67"/>
      <c r="AT2283" s="67"/>
      <c r="AU2283" s="67"/>
      <c r="AV2283" s="67"/>
    </row>
    <row r="2284" spans="28:48">
      <c r="AB2284" s="67"/>
      <c r="AC2284" s="67"/>
      <c r="AD2284" s="67"/>
      <c r="AE2284" s="67"/>
      <c r="AF2284" s="67"/>
      <c r="AG2284" s="150"/>
      <c r="AH2284" s="149"/>
      <c r="AO2284" s="67"/>
      <c r="AP2284" s="67"/>
      <c r="AQ2284" s="67"/>
      <c r="AR2284" s="67"/>
      <c r="AS2284" s="67"/>
      <c r="AT2284" s="67"/>
      <c r="AU2284" s="67"/>
      <c r="AV2284" s="67"/>
    </row>
    <row r="2285" spans="28:48">
      <c r="AB2285" s="67"/>
      <c r="AC2285" s="67"/>
      <c r="AD2285" s="67"/>
      <c r="AE2285" s="67"/>
      <c r="AF2285" s="67"/>
      <c r="AG2285" s="150"/>
      <c r="AH2285" s="149"/>
      <c r="AO2285" s="67"/>
      <c r="AP2285" s="67"/>
      <c r="AQ2285" s="67"/>
      <c r="AR2285" s="67"/>
      <c r="AS2285" s="67"/>
      <c r="AT2285" s="67"/>
      <c r="AU2285" s="67"/>
      <c r="AV2285" s="67"/>
    </row>
    <row r="2286" spans="28:48">
      <c r="AB2286" s="67"/>
      <c r="AC2286" s="67"/>
      <c r="AD2286" s="67"/>
      <c r="AE2286" s="67"/>
      <c r="AF2286" s="67"/>
      <c r="AG2286" s="150"/>
      <c r="AH2286" s="149"/>
      <c r="AO2286" s="67"/>
      <c r="AP2286" s="67"/>
      <c r="AQ2286" s="67"/>
      <c r="AR2286" s="67"/>
      <c r="AS2286" s="67"/>
      <c r="AT2286" s="67"/>
      <c r="AU2286" s="67"/>
      <c r="AV2286" s="67"/>
    </row>
    <row r="2287" spans="28:48">
      <c r="AB2287" s="67"/>
      <c r="AC2287" s="67"/>
      <c r="AD2287" s="67"/>
      <c r="AE2287" s="67"/>
      <c r="AF2287" s="67"/>
      <c r="AG2287" s="150"/>
      <c r="AH2287" s="149"/>
      <c r="AO2287" s="67"/>
      <c r="AP2287" s="67"/>
      <c r="AQ2287" s="67"/>
      <c r="AR2287" s="67"/>
      <c r="AS2287" s="67"/>
      <c r="AT2287" s="67"/>
      <c r="AU2287" s="67"/>
      <c r="AV2287" s="67"/>
    </row>
    <row r="2288" spans="28:48">
      <c r="AB2288" s="67"/>
      <c r="AC2288" s="67"/>
      <c r="AD2288" s="67"/>
      <c r="AE2288" s="67"/>
      <c r="AF2288" s="67"/>
      <c r="AG2288" s="150"/>
      <c r="AH2288" s="149"/>
      <c r="AO2288" s="67"/>
      <c r="AP2288" s="67"/>
      <c r="AQ2288" s="67"/>
      <c r="AR2288" s="67"/>
      <c r="AS2288" s="67"/>
      <c r="AT2288" s="67"/>
      <c r="AU2288" s="67"/>
      <c r="AV2288" s="67"/>
    </row>
    <row r="2289" spans="28:48">
      <c r="AB2289" s="67"/>
      <c r="AC2289" s="67"/>
      <c r="AD2289" s="67"/>
      <c r="AE2289" s="67"/>
      <c r="AF2289" s="67"/>
      <c r="AG2289" s="150"/>
      <c r="AH2289" s="149"/>
      <c r="AO2289" s="67"/>
      <c r="AP2289" s="67"/>
      <c r="AQ2289" s="67"/>
      <c r="AR2289" s="67"/>
      <c r="AS2289" s="67"/>
      <c r="AT2289" s="67"/>
      <c r="AU2289" s="67"/>
      <c r="AV2289" s="67"/>
    </row>
    <row r="2290" spans="28:48">
      <c r="AB2290" s="67"/>
      <c r="AC2290" s="67"/>
      <c r="AD2290" s="67"/>
      <c r="AE2290" s="67"/>
      <c r="AF2290" s="67"/>
      <c r="AG2290" s="150"/>
      <c r="AH2290" s="149"/>
      <c r="AO2290" s="67"/>
      <c r="AP2290" s="67"/>
      <c r="AQ2290" s="67"/>
      <c r="AR2290" s="67"/>
      <c r="AS2290" s="67"/>
      <c r="AT2290" s="67"/>
      <c r="AU2290" s="67"/>
      <c r="AV2290" s="67"/>
    </row>
    <row r="2291" spans="28:48">
      <c r="AB2291" s="67"/>
      <c r="AC2291" s="67"/>
      <c r="AD2291" s="67"/>
      <c r="AE2291" s="67"/>
      <c r="AF2291" s="67"/>
      <c r="AG2291" s="150"/>
      <c r="AH2291" s="149"/>
      <c r="AO2291" s="67"/>
      <c r="AP2291" s="67"/>
      <c r="AQ2291" s="67"/>
      <c r="AR2291" s="67"/>
      <c r="AS2291" s="67"/>
      <c r="AT2291" s="67"/>
      <c r="AU2291" s="67"/>
      <c r="AV2291" s="67"/>
    </row>
    <row r="2292" spans="28:48">
      <c r="AB2292" s="67"/>
      <c r="AC2292" s="67"/>
      <c r="AD2292" s="67"/>
      <c r="AE2292" s="67"/>
      <c r="AF2292" s="67"/>
      <c r="AG2292" s="150"/>
      <c r="AH2292" s="149"/>
      <c r="AO2292" s="67"/>
      <c r="AP2292" s="67"/>
      <c r="AQ2292" s="67"/>
      <c r="AR2292" s="67"/>
      <c r="AS2292" s="67"/>
      <c r="AT2292" s="67"/>
      <c r="AU2292" s="67"/>
      <c r="AV2292" s="67"/>
    </row>
    <row r="2293" spans="28:48">
      <c r="AB2293" s="67"/>
      <c r="AC2293" s="67"/>
      <c r="AD2293" s="67"/>
      <c r="AE2293" s="67"/>
      <c r="AF2293" s="67"/>
      <c r="AG2293" s="150"/>
      <c r="AH2293" s="149"/>
      <c r="AO2293" s="67"/>
      <c r="AP2293" s="67"/>
      <c r="AQ2293" s="67"/>
      <c r="AR2293" s="67"/>
      <c r="AS2293" s="67"/>
      <c r="AT2293" s="67"/>
      <c r="AU2293" s="67"/>
      <c r="AV2293" s="67"/>
    </row>
    <row r="2294" spans="28:48">
      <c r="AB2294" s="67"/>
      <c r="AC2294" s="67"/>
      <c r="AD2294" s="67"/>
      <c r="AE2294" s="67"/>
      <c r="AF2294" s="67"/>
      <c r="AG2294" s="150"/>
      <c r="AH2294" s="149"/>
      <c r="AO2294" s="67"/>
      <c r="AP2294" s="67"/>
      <c r="AQ2294" s="67"/>
      <c r="AR2294" s="67"/>
      <c r="AS2294" s="67"/>
      <c r="AT2294" s="67"/>
      <c r="AU2294" s="67"/>
      <c r="AV2294" s="67"/>
    </row>
    <row r="2295" spans="28:48">
      <c r="AB2295" s="67"/>
      <c r="AC2295" s="67"/>
      <c r="AD2295" s="67"/>
      <c r="AE2295" s="67"/>
      <c r="AF2295" s="67"/>
      <c r="AG2295" s="150"/>
      <c r="AH2295" s="149"/>
      <c r="AO2295" s="67"/>
      <c r="AP2295" s="67"/>
      <c r="AQ2295" s="67"/>
      <c r="AR2295" s="67"/>
      <c r="AS2295" s="67"/>
      <c r="AT2295" s="67"/>
      <c r="AU2295" s="67"/>
      <c r="AV2295" s="67"/>
    </row>
    <row r="2296" spans="28:48">
      <c r="AB2296" s="67"/>
      <c r="AC2296" s="67"/>
      <c r="AD2296" s="67"/>
      <c r="AE2296" s="67"/>
      <c r="AF2296" s="67"/>
      <c r="AG2296" s="150"/>
      <c r="AH2296" s="149"/>
      <c r="AO2296" s="67"/>
      <c r="AP2296" s="67"/>
      <c r="AQ2296" s="67"/>
      <c r="AR2296" s="67"/>
      <c r="AS2296" s="67"/>
      <c r="AT2296" s="67"/>
      <c r="AU2296" s="67"/>
      <c r="AV2296" s="67"/>
    </row>
    <row r="2297" spans="28:48">
      <c r="AB2297" s="67"/>
      <c r="AC2297" s="67"/>
      <c r="AD2297" s="67"/>
      <c r="AE2297" s="67"/>
      <c r="AF2297" s="67"/>
      <c r="AG2297" s="150"/>
      <c r="AH2297" s="149"/>
      <c r="AO2297" s="67"/>
      <c r="AP2297" s="67"/>
      <c r="AQ2297" s="67"/>
      <c r="AR2297" s="67"/>
      <c r="AS2297" s="67"/>
      <c r="AT2297" s="67"/>
      <c r="AU2297" s="67"/>
      <c r="AV2297" s="67"/>
    </row>
    <row r="2298" spans="28:48">
      <c r="AB2298" s="67"/>
      <c r="AC2298" s="67"/>
      <c r="AD2298" s="67"/>
      <c r="AE2298" s="67"/>
      <c r="AF2298" s="67"/>
      <c r="AG2298" s="150"/>
      <c r="AH2298" s="149"/>
      <c r="AO2298" s="67"/>
      <c r="AP2298" s="67"/>
      <c r="AQ2298" s="67"/>
      <c r="AR2298" s="67"/>
      <c r="AS2298" s="67"/>
      <c r="AT2298" s="67"/>
      <c r="AU2298" s="67"/>
      <c r="AV2298" s="67"/>
    </row>
    <row r="2299" spans="28:48">
      <c r="AB2299" s="67"/>
      <c r="AC2299" s="67"/>
      <c r="AD2299" s="67"/>
      <c r="AE2299" s="67"/>
      <c r="AF2299" s="67"/>
      <c r="AG2299" s="150"/>
      <c r="AH2299" s="149"/>
      <c r="AO2299" s="67"/>
      <c r="AP2299" s="67"/>
      <c r="AQ2299" s="67"/>
      <c r="AR2299" s="67"/>
      <c r="AS2299" s="67"/>
      <c r="AT2299" s="67"/>
      <c r="AU2299" s="67"/>
      <c r="AV2299" s="67"/>
    </row>
    <row r="2300" spans="28:48">
      <c r="AB2300" s="67"/>
      <c r="AC2300" s="67"/>
      <c r="AD2300" s="67"/>
      <c r="AE2300" s="67"/>
      <c r="AF2300" s="67"/>
      <c r="AG2300" s="150"/>
      <c r="AH2300" s="149"/>
      <c r="AO2300" s="67"/>
      <c r="AP2300" s="67"/>
      <c r="AQ2300" s="67"/>
      <c r="AR2300" s="67"/>
      <c r="AS2300" s="67"/>
      <c r="AT2300" s="67"/>
      <c r="AU2300" s="67"/>
      <c r="AV2300" s="67"/>
    </row>
    <row r="2301" spans="28:48">
      <c r="AB2301" s="67"/>
      <c r="AC2301" s="67"/>
      <c r="AD2301" s="67"/>
      <c r="AE2301" s="67"/>
      <c r="AF2301" s="67"/>
      <c r="AG2301" s="150"/>
      <c r="AH2301" s="149"/>
      <c r="AO2301" s="67"/>
      <c r="AP2301" s="67"/>
      <c r="AQ2301" s="67"/>
      <c r="AR2301" s="67"/>
      <c r="AS2301" s="67"/>
      <c r="AT2301" s="67"/>
      <c r="AU2301" s="67"/>
      <c r="AV2301" s="67"/>
    </row>
    <row r="2302" spans="28:48">
      <c r="AB2302" s="67"/>
      <c r="AC2302" s="67"/>
      <c r="AD2302" s="67"/>
      <c r="AE2302" s="67"/>
      <c r="AF2302" s="67"/>
      <c r="AG2302" s="150"/>
      <c r="AH2302" s="149"/>
      <c r="AO2302" s="67"/>
      <c r="AP2302" s="67"/>
      <c r="AQ2302" s="67"/>
      <c r="AR2302" s="67"/>
      <c r="AS2302" s="67"/>
      <c r="AT2302" s="67"/>
      <c r="AU2302" s="67"/>
      <c r="AV2302" s="67"/>
    </row>
    <row r="2303" spans="28:48">
      <c r="AB2303" s="67"/>
      <c r="AC2303" s="67"/>
      <c r="AD2303" s="67"/>
      <c r="AE2303" s="67"/>
      <c r="AF2303" s="67"/>
      <c r="AG2303" s="150"/>
      <c r="AH2303" s="149"/>
      <c r="AO2303" s="67"/>
      <c r="AP2303" s="67"/>
      <c r="AQ2303" s="67"/>
      <c r="AR2303" s="67"/>
      <c r="AS2303" s="67"/>
      <c r="AT2303" s="67"/>
      <c r="AU2303" s="67"/>
      <c r="AV2303" s="67"/>
    </row>
    <row r="2304" spans="28:48">
      <c r="AB2304" s="67"/>
      <c r="AC2304" s="67"/>
      <c r="AD2304" s="67"/>
      <c r="AE2304" s="67"/>
      <c r="AF2304" s="67"/>
      <c r="AG2304" s="150"/>
      <c r="AH2304" s="149"/>
      <c r="AO2304" s="67"/>
      <c r="AP2304" s="67"/>
      <c r="AQ2304" s="67"/>
      <c r="AR2304" s="67"/>
      <c r="AS2304" s="67"/>
      <c r="AT2304" s="67"/>
      <c r="AU2304" s="67"/>
      <c r="AV2304" s="67"/>
    </row>
    <row r="2305" spans="28:48">
      <c r="AB2305" s="67"/>
      <c r="AC2305" s="67"/>
      <c r="AD2305" s="67"/>
      <c r="AE2305" s="67"/>
      <c r="AF2305" s="67"/>
      <c r="AG2305" s="150"/>
      <c r="AH2305" s="149"/>
      <c r="AO2305" s="67"/>
      <c r="AP2305" s="67"/>
      <c r="AQ2305" s="67"/>
      <c r="AR2305" s="67"/>
      <c r="AS2305" s="67"/>
      <c r="AT2305" s="67"/>
      <c r="AU2305" s="67"/>
      <c r="AV2305" s="67"/>
    </row>
    <row r="2306" spans="28:48">
      <c r="AB2306" s="67"/>
      <c r="AC2306" s="67"/>
      <c r="AD2306" s="67"/>
      <c r="AE2306" s="67"/>
      <c r="AF2306" s="67"/>
      <c r="AG2306" s="150"/>
      <c r="AH2306" s="149"/>
      <c r="AO2306" s="67"/>
      <c r="AP2306" s="67"/>
      <c r="AQ2306" s="67"/>
      <c r="AR2306" s="67"/>
      <c r="AS2306" s="67"/>
      <c r="AT2306" s="67"/>
      <c r="AU2306" s="67"/>
      <c r="AV2306" s="67"/>
    </row>
    <row r="2307" spans="28:48">
      <c r="AB2307" s="67"/>
      <c r="AC2307" s="67"/>
      <c r="AD2307" s="67"/>
      <c r="AE2307" s="67"/>
      <c r="AF2307" s="67"/>
      <c r="AG2307" s="150"/>
      <c r="AH2307" s="149"/>
      <c r="AO2307" s="67"/>
      <c r="AP2307" s="67"/>
      <c r="AQ2307" s="67"/>
      <c r="AR2307" s="67"/>
      <c r="AS2307" s="67"/>
      <c r="AT2307" s="67"/>
      <c r="AU2307" s="67"/>
      <c r="AV2307" s="67"/>
    </row>
    <row r="2308" spans="28:48">
      <c r="AB2308" s="67"/>
      <c r="AC2308" s="67"/>
      <c r="AD2308" s="67"/>
      <c r="AE2308" s="67"/>
      <c r="AF2308" s="67"/>
      <c r="AG2308" s="150"/>
      <c r="AH2308" s="149"/>
      <c r="AO2308" s="67"/>
      <c r="AP2308" s="67"/>
      <c r="AQ2308" s="67"/>
      <c r="AR2308" s="67"/>
      <c r="AS2308" s="67"/>
      <c r="AT2308" s="67"/>
      <c r="AU2308" s="67"/>
      <c r="AV2308" s="67"/>
    </row>
    <row r="2309" spans="28:48">
      <c r="AB2309" s="67"/>
      <c r="AC2309" s="67"/>
      <c r="AD2309" s="67"/>
      <c r="AE2309" s="67"/>
      <c r="AF2309" s="67"/>
      <c r="AG2309" s="150"/>
      <c r="AH2309" s="149"/>
      <c r="AO2309" s="67"/>
      <c r="AP2309" s="67"/>
      <c r="AQ2309" s="67"/>
      <c r="AR2309" s="67"/>
      <c r="AS2309" s="67"/>
      <c r="AT2309" s="67"/>
      <c r="AU2309" s="67"/>
      <c r="AV2309" s="67"/>
    </row>
    <row r="2310" spans="28:48">
      <c r="AB2310" s="67"/>
      <c r="AC2310" s="67"/>
      <c r="AD2310" s="67"/>
      <c r="AE2310" s="67"/>
      <c r="AF2310" s="67"/>
      <c r="AG2310" s="150"/>
      <c r="AH2310" s="149"/>
      <c r="AO2310" s="67"/>
      <c r="AP2310" s="67"/>
      <c r="AQ2310" s="67"/>
      <c r="AR2310" s="67"/>
      <c r="AS2310" s="67"/>
      <c r="AT2310" s="67"/>
      <c r="AU2310" s="67"/>
      <c r="AV2310" s="67"/>
    </row>
    <row r="2311" spans="28:48">
      <c r="AB2311" s="67"/>
      <c r="AC2311" s="67"/>
      <c r="AD2311" s="67"/>
      <c r="AE2311" s="67"/>
      <c r="AF2311" s="67"/>
      <c r="AG2311" s="150"/>
      <c r="AH2311" s="149"/>
      <c r="AO2311" s="67"/>
      <c r="AP2311" s="67"/>
      <c r="AQ2311" s="67"/>
      <c r="AR2311" s="67"/>
      <c r="AS2311" s="67"/>
      <c r="AT2311" s="67"/>
      <c r="AU2311" s="67"/>
      <c r="AV2311" s="67"/>
    </row>
    <row r="2312" spans="28:48">
      <c r="AB2312" s="67"/>
      <c r="AC2312" s="67"/>
      <c r="AD2312" s="67"/>
      <c r="AE2312" s="67"/>
      <c r="AF2312" s="67"/>
      <c r="AG2312" s="150"/>
      <c r="AH2312" s="149"/>
      <c r="AO2312" s="67"/>
      <c r="AP2312" s="67"/>
      <c r="AQ2312" s="67"/>
      <c r="AR2312" s="67"/>
      <c r="AS2312" s="67"/>
      <c r="AT2312" s="67"/>
      <c r="AU2312" s="67"/>
      <c r="AV2312" s="67"/>
    </row>
    <row r="2313" spans="28:48">
      <c r="AB2313" s="67"/>
      <c r="AC2313" s="67"/>
      <c r="AD2313" s="67"/>
      <c r="AE2313" s="67"/>
      <c r="AF2313" s="67"/>
      <c r="AG2313" s="150"/>
      <c r="AH2313" s="149"/>
      <c r="AO2313" s="67"/>
      <c r="AP2313" s="67"/>
      <c r="AQ2313" s="67"/>
      <c r="AR2313" s="67"/>
      <c r="AS2313" s="67"/>
      <c r="AT2313" s="67"/>
      <c r="AU2313" s="67"/>
      <c r="AV2313" s="67"/>
    </row>
    <row r="2314" spans="28:48">
      <c r="AB2314" s="67"/>
      <c r="AC2314" s="67"/>
      <c r="AD2314" s="67"/>
      <c r="AE2314" s="67"/>
      <c r="AF2314" s="67"/>
      <c r="AG2314" s="150"/>
      <c r="AH2314" s="149"/>
      <c r="AO2314" s="67"/>
      <c r="AP2314" s="67"/>
      <c r="AQ2314" s="67"/>
      <c r="AR2314" s="67"/>
      <c r="AS2314" s="67"/>
      <c r="AT2314" s="67"/>
      <c r="AU2314" s="67"/>
      <c r="AV2314" s="67"/>
    </row>
    <row r="2315" spans="28:48">
      <c r="AB2315" s="67"/>
      <c r="AC2315" s="67"/>
      <c r="AD2315" s="67"/>
      <c r="AE2315" s="67"/>
      <c r="AF2315" s="67"/>
      <c r="AG2315" s="150"/>
      <c r="AH2315" s="149"/>
      <c r="AO2315" s="67"/>
      <c r="AP2315" s="67"/>
      <c r="AQ2315" s="67"/>
      <c r="AR2315" s="67"/>
      <c r="AS2315" s="67"/>
      <c r="AT2315" s="67"/>
      <c r="AU2315" s="67"/>
      <c r="AV2315" s="67"/>
    </row>
    <row r="2316" spans="28:48">
      <c r="AB2316" s="67"/>
      <c r="AC2316" s="67"/>
      <c r="AD2316" s="67"/>
      <c r="AE2316" s="67"/>
      <c r="AF2316" s="67"/>
      <c r="AG2316" s="150"/>
      <c r="AH2316" s="149"/>
      <c r="AO2316" s="67"/>
      <c r="AP2316" s="67"/>
      <c r="AQ2316" s="67"/>
      <c r="AR2316" s="67"/>
      <c r="AS2316" s="67"/>
      <c r="AT2316" s="67"/>
      <c r="AU2316" s="67"/>
      <c r="AV2316" s="67"/>
    </row>
    <row r="2317" spans="28:48">
      <c r="AB2317" s="67"/>
      <c r="AC2317" s="67"/>
      <c r="AD2317" s="67"/>
      <c r="AE2317" s="67"/>
      <c r="AF2317" s="67"/>
      <c r="AG2317" s="150"/>
      <c r="AH2317" s="149"/>
      <c r="AO2317" s="67"/>
      <c r="AP2317" s="67"/>
      <c r="AQ2317" s="67"/>
      <c r="AR2317" s="67"/>
      <c r="AS2317" s="67"/>
      <c r="AT2317" s="67"/>
      <c r="AU2317" s="67"/>
      <c r="AV2317" s="67"/>
    </row>
    <row r="2318" spans="28:48">
      <c r="AB2318" s="67"/>
      <c r="AC2318" s="67"/>
      <c r="AD2318" s="67"/>
      <c r="AE2318" s="67"/>
      <c r="AF2318" s="67"/>
      <c r="AG2318" s="150"/>
      <c r="AH2318" s="149"/>
      <c r="AO2318" s="67"/>
      <c r="AP2318" s="67"/>
      <c r="AQ2318" s="67"/>
      <c r="AR2318" s="67"/>
      <c r="AS2318" s="67"/>
      <c r="AT2318" s="67"/>
      <c r="AU2318" s="67"/>
      <c r="AV2318" s="67"/>
    </row>
    <row r="2319" spans="28:48">
      <c r="AB2319" s="67"/>
      <c r="AC2319" s="67"/>
      <c r="AD2319" s="67"/>
      <c r="AE2319" s="67"/>
      <c r="AF2319" s="67"/>
      <c r="AG2319" s="150"/>
      <c r="AH2319" s="149"/>
      <c r="AO2319" s="67"/>
      <c r="AP2319" s="67"/>
      <c r="AQ2319" s="67"/>
      <c r="AR2319" s="67"/>
      <c r="AS2319" s="67"/>
      <c r="AT2319" s="67"/>
      <c r="AU2319" s="67"/>
      <c r="AV2319" s="67"/>
    </row>
    <row r="2320" spans="28:48">
      <c r="AB2320" s="67"/>
      <c r="AC2320" s="67"/>
      <c r="AD2320" s="67"/>
      <c r="AE2320" s="67"/>
      <c r="AF2320" s="67"/>
      <c r="AG2320" s="150"/>
      <c r="AH2320" s="149"/>
      <c r="AO2320" s="67"/>
      <c r="AP2320" s="67"/>
      <c r="AQ2320" s="67"/>
      <c r="AR2320" s="67"/>
      <c r="AS2320" s="67"/>
      <c r="AT2320" s="67"/>
      <c r="AU2320" s="67"/>
      <c r="AV2320" s="67"/>
    </row>
    <row r="2321" spans="28:48">
      <c r="AB2321" s="67"/>
      <c r="AC2321" s="67"/>
      <c r="AD2321" s="67"/>
      <c r="AE2321" s="67"/>
      <c r="AF2321" s="67"/>
      <c r="AG2321" s="150"/>
      <c r="AH2321" s="149"/>
      <c r="AO2321" s="67"/>
      <c r="AP2321" s="67"/>
      <c r="AQ2321" s="67"/>
      <c r="AR2321" s="67"/>
      <c r="AS2321" s="67"/>
      <c r="AT2321" s="67"/>
      <c r="AU2321" s="67"/>
      <c r="AV2321" s="67"/>
    </row>
    <row r="2322" spans="28:48">
      <c r="AB2322" s="67"/>
      <c r="AC2322" s="67"/>
      <c r="AD2322" s="67"/>
      <c r="AE2322" s="67"/>
      <c r="AF2322" s="67"/>
      <c r="AG2322" s="150"/>
      <c r="AH2322" s="149"/>
      <c r="AO2322" s="67"/>
      <c r="AP2322" s="67"/>
      <c r="AQ2322" s="67"/>
      <c r="AR2322" s="67"/>
      <c r="AS2322" s="67"/>
      <c r="AT2322" s="67"/>
      <c r="AU2322" s="67"/>
      <c r="AV2322" s="67"/>
    </row>
    <row r="2323" spans="28:48">
      <c r="AB2323" s="67"/>
      <c r="AC2323" s="67"/>
      <c r="AD2323" s="67"/>
      <c r="AE2323" s="67"/>
      <c r="AF2323" s="67"/>
      <c r="AG2323" s="150"/>
      <c r="AH2323" s="149"/>
      <c r="AO2323" s="67"/>
      <c r="AP2323" s="67"/>
      <c r="AQ2323" s="67"/>
      <c r="AR2323" s="67"/>
      <c r="AS2323" s="67"/>
      <c r="AT2323" s="67"/>
      <c r="AU2323" s="67"/>
      <c r="AV2323" s="67"/>
    </row>
    <row r="2324" spans="28:48">
      <c r="AB2324" s="67"/>
      <c r="AC2324" s="67"/>
      <c r="AD2324" s="67"/>
      <c r="AE2324" s="67"/>
      <c r="AF2324" s="67"/>
      <c r="AG2324" s="150"/>
      <c r="AH2324" s="149"/>
      <c r="AO2324" s="67"/>
      <c r="AP2324" s="67"/>
      <c r="AQ2324" s="67"/>
      <c r="AR2324" s="67"/>
      <c r="AS2324" s="67"/>
      <c r="AT2324" s="67"/>
      <c r="AU2324" s="67"/>
      <c r="AV2324" s="67"/>
    </row>
    <row r="2325" spans="28:48">
      <c r="AB2325" s="67"/>
      <c r="AC2325" s="67"/>
      <c r="AD2325" s="67"/>
      <c r="AE2325" s="67"/>
      <c r="AF2325" s="67"/>
      <c r="AG2325" s="150"/>
      <c r="AH2325" s="149"/>
      <c r="AO2325" s="67"/>
      <c r="AP2325" s="67"/>
      <c r="AQ2325" s="67"/>
      <c r="AR2325" s="67"/>
      <c r="AS2325" s="67"/>
      <c r="AT2325" s="67"/>
      <c r="AU2325" s="67"/>
      <c r="AV2325" s="67"/>
    </row>
    <row r="2326" spans="28:48">
      <c r="AB2326" s="67"/>
      <c r="AC2326" s="67"/>
      <c r="AD2326" s="67"/>
      <c r="AE2326" s="67"/>
      <c r="AF2326" s="67"/>
      <c r="AG2326" s="150"/>
      <c r="AH2326" s="149"/>
      <c r="AO2326" s="67"/>
      <c r="AP2326" s="67"/>
      <c r="AQ2326" s="67"/>
      <c r="AR2326" s="67"/>
      <c r="AS2326" s="67"/>
      <c r="AT2326" s="67"/>
      <c r="AU2326" s="67"/>
      <c r="AV2326" s="67"/>
    </row>
    <row r="2327" spans="28:48">
      <c r="AB2327" s="67"/>
      <c r="AC2327" s="67"/>
      <c r="AD2327" s="67"/>
      <c r="AE2327" s="67"/>
      <c r="AF2327" s="67"/>
      <c r="AG2327" s="150"/>
      <c r="AH2327" s="149"/>
      <c r="AO2327" s="67"/>
      <c r="AP2327" s="67"/>
      <c r="AQ2327" s="67"/>
      <c r="AR2327" s="67"/>
      <c r="AS2327" s="67"/>
      <c r="AT2327" s="67"/>
      <c r="AU2327" s="67"/>
      <c r="AV2327" s="67"/>
    </row>
    <row r="2328" spans="28:48">
      <c r="AB2328" s="67"/>
      <c r="AC2328" s="67"/>
      <c r="AD2328" s="67"/>
      <c r="AE2328" s="67"/>
      <c r="AF2328" s="67"/>
      <c r="AG2328" s="150"/>
      <c r="AH2328" s="149"/>
      <c r="AO2328" s="67"/>
      <c r="AP2328" s="67"/>
      <c r="AQ2328" s="67"/>
      <c r="AR2328" s="67"/>
      <c r="AS2328" s="67"/>
      <c r="AT2328" s="67"/>
      <c r="AU2328" s="67"/>
      <c r="AV2328" s="67"/>
    </row>
    <row r="2329" spans="28:48">
      <c r="AB2329" s="67"/>
      <c r="AC2329" s="67"/>
      <c r="AD2329" s="67"/>
      <c r="AE2329" s="67"/>
      <c r="AF2329" s="67"/>
      <c r="AG2329" s="150"/>
      <c r="AH2329" s="149"/>
      <c r="AO2329" s="67"/>
      <c r="AP2329" s="67"/>
      <c r="AQ2329" s="67"/>
      <c r="AR2329" s="67"/>
      <c r="AS2329" s="67"/>
      <c r="AT2329" s="67"/>
      <c r="AU2329" s="67"/>
      <c r="AV2329" s="67"/>
    </row>
    <row r="2330" spans="28:48">
      <c r="AB2330" s="67"/>
      <c r="AC2330" s="67"/>
      <c r="AD2330" s="67"/>
      <c r="AE2330" s="67"/>
      <c r="AF2330" s="67"/>
      <c r="AG2330" s="150"/>
      <c r="AH2330" s="149"/>
      <c r="AO2330" s="67"/>
      <c r="AP2330" s="67"/>
      <c r="AQ2330" s="67"/>
      <c r="AR2330" s="67"/>
      <c r="AS2330" s="67"/>
      <c r="AT2330" s="67"/>
      <c r="AU2330" s="67"/>
      <c r="AV2330" s="67"/>
    </row>
    <row r="2331" spans="28:48">
      <c r="AB2331" s="67"/>
      <c r="AC2331" s="67"/>
      <c r="AD2331" s="67"/>
      <c r="AE2331" s="67"/>
      <c r="AF2331" s="67"/>
      <c r="AG2331" s="150"/>
      <c r="AH2331" s="149"/>
      <c r="AO2331" s="67"/>
      <c r="AP2331" s="67"/>
      <c r="AQ2331" s="67"/>
      <c r="AR2331" s="67"/>
      <c r="AS2331" s="67"/>
      <c r="AT2331" s="67"/>
      <c r="AU2331" s="67"/>
      <c r="AV2331" s="67"/>
    </row>
    <row r="2332" spans="28:48">
      <c r="AB2332" s="67"/>
      <c r="AC2332" s="67"/>
      <c r="AD2332" s="67"/>
      <c r="AE2332" s="67"/>
      <c r="AF2332" s="67"/>
      <c r="AG2332" s="150"/>
      <c r="AH2332" s="149"/>
      <c r="AO2332" s="67"/>
      <c r="AP2332" s="67"/>
      <c r="AQ2332" s="67"/>
      <c r="AR2332" s="67"/>
      <c r="AS2332" s="67"/>
      <c r="AT2332" s="67"/>
      <c r="AU2332" s="67"/>
      <c r="AV2332" s="67"/>
    </row>
    <row r="2333" spans="28:48">
      <c r="AB2333" s="67"/>
      <c r="AC2333" s="67"/>
      <c r="AD2333" s="67"/>
      <c r="AE2333" s="67"/>
      <c r="AF2333" s="67"/>
      <c r="AG2333" s="150"/>
      <c r="AH2333" s="149"/>
      <c r="AO2333" s="67"/>
      <c r="AP2333" s="67"/>
      <c r="AQ2333" s="67"/>
      <c r="AR2333" s="67"/>
      <c r="AS2333" s="67"/>
      <c r="AT2333" s="67"/>
      <c r="AU2333" s="67"/>
      <c r="AV2333" s="67"/>
    </row>
    <row r="2334" spans="28:48">
      <c r="AB2334" s="67"/>
      <c r="AC2334" s="67"/>
      <c r="AD2334" s="67"/>
      <c r="AE2334" s="67"/>
      <c r="AF2334" s="67"/>
      <c r="AG2334" s="150"/>
      <c r="AH2334" s="149"/>
      <c r="AO2334" s="67"/>
      <c r="AP2334" s="67"/>
      <c r="AQ2334" s="67"/>
      <c r="AR2334" s="67"/>
      <c r="AS2334" s="67"/>
      <c r="AT2334" s="67"/>
      <c r="AU2334" s="67"/>
      <c r="AV2334" s="67"/>
    </row>
    <row r="2335" spans="28:48">
      <c r="AB2335" s="67"/>
      <c r="AC2335" s="67"/>
      <c r="AD2335" s="67"/>
      <c r="AE2335" s="67"/>
      <c r="AF2335" s="67"/>
      <c r="AG2335" s="150"/>
      <c r="AH2335" s="149"/>
      <c r="AO2335" s="67"/>
      <c r="AP2335" s="67"/>
      <c r="AQ2335" s="67"/>
      <c r="AR2335" s="67"/>
      <c r="AS2335" s="67"/>
      <c r="AT2335" s="67"/>
      <c r="AU2335" s="67"/>
      <c r="AV2335" s="67"/>
    </row>
    <row r="2336" spans="28:48">
      <c r="AB2336" s="67"/>
      <c r="AC2336" s="67"/>
      <c r="AD2336" s="67"/>
      <c r="AE2336" s="67"/>
      <c r="AF2336" s="67"/>
      <c r="AG2336" s="150"/>
      <c r="AH2336" s="149"/>
      <c r="AO2336" s="67"/>
      <c r="AP2336" s="67"/>
      <c r="AQ2336" s="67"/>
      <c r="AR2336" s="67"/>
      <c r="AS2336" s="67"/>
      <c r="AT2336" s="67"/>
      <c r="AU2336" s="67"/>
      <c r="AV2336" s="67"/>
    </row>
    <row r="2337" spans="28:48">
      <c r="AB2337" s="67"/>
      <c r="AC2337" s="67"/>
      <c r="AD2337" s="67"/>
      <c r="AE2337" s="67"/>
      <c r="AF2337" s="67"/>
      <c r="AG2337" s="150"/>
      <c r="AH2337" s="149"/>
      <c r="AO2337" s="67"/>
      <c r="AP2337" s="67"/>
      <c r="AQ2337" s="67"/>
      <c r="AR2337" s="67"/>
      <c r="AS2337" s="67"/>
      <c r="AT2337" s="67"/>
      <c r="AU2337" s="67"/>
      <c r="AV2337" s="67"/>
    </row>
    <row r="2338" spans="28:48">
      <c r="AB2338" s="67"/>
      <c r="AC2338" s="67"/>
      <c r="AD2338" s="67"/>
      <c r="AE2338" s="67"/>
      <c r="AF2338" s="67"/>
      <c r="AG2338" s="150"/>
      <c r="AH2338" s="149"/>
      <c r="AO2338" s="67"/>
      <c r="AP2338" s="67"/>
      <c r="AQ2338" s="67"/>
      <c r="AR2338" s="67"/>
      <c r="AS2338" s="67"/>
      <c r="AT2338" s="67"/>
      <c r="AU2338" s="67"/>
      <c r="AV2338" s="67"/>
    </row>
    <row r="2339" spans="28:48">
      <c r="AB2339" s="67"/>
      <c r="AC2339" s="67"/>
      <c r="AD2339" s="67"/>
      <c r="AE2339" s="67"/>
      <c r="AF2339" s="67"/>
      <c r="AG2339" s="150"/>
      <c r="AH2339" s="149"/>
      <c r="AO2339" s="67"/>
      <c r="AP2339" s="67"/>
      <c r="AQ2339" s="67"/>
      <c r="AR2339" s="67"/>
      <c r="AS2339" s="67"/>
      <c r="AT2339" s="67"/>
      <c r="AU2339" s="67"/>
      <c r="AV2339" s="67"/>
    </row>
    <row r="2340" spans="28:48">
      <c r="AB2340" s="67"/>
      <c r="AC2340" s="67"/>
      <c r="AD2340" s="67"/>
      <c r="AE2340" s="67"/>
      <c r="AF2340" s="67"/>
      <c r="AG2340" s="150"/>
      <c r="AH2340" s="149"/>
      <c r="AO2340" s="67"/>
      <c r="AP2340" s="67"/>
      <c r="AQ2340" s="67"/>
      <c r="AR2340" s="67"/>
      <c r="AS2340" s="67"/>
      <c r="AT2340" s="67"/>
      <c r="AU2340" s="67"/>
      <c r="AV2340" s="67"/>
    </row>
    <row r="2341" spans="28:48">
      <c r="AB2341" s="67"/>
      <c r="AC2341" s="67"/>
      <c r="AD2341" s="67"/>
      <c r="AE2341" s="67"/>
      <c r="AF2341" s="67"/>
      <c r="AG2341" s="150"/>
      <c r="AH2341" s="149"/>
      <c r="AO2341" s="67"/>
      <c r="AP2341" s="67"/>
      <c r="AQ2341" s="67"/>
      <c r="AR2341" s="67"/>
      <c r="AS2341" s="67"/>
      <c r="AT2341" s="67"/>
      <c r="AU2341" s="67"/>
      <c r="AV2341" s="67"/>
    </row>
    <row r="2342" spans="28:48">
      <c r="AB2342" s="67"/>
      <c r="AC2342" s="67"/>
      <c r="AD2342" s="67"/>
      <c r="AE2342" s="67"/>
      <c r="AF2342" s="67"/>
      <c r="AG2342" s="150"/>
      <c r="AH2342" s="149"/>
      <c r="AO2342" s="67"/>
      <c r="AP2342" s="67"/>
      <c r="AQ2342" s="67"/>
      <c r="AR2342" s="67"/>
      <c r="AS2342" s="67"/>
      <c r="AT2342" s="67"/>
      <c r="AU2342" s="67"/>
      <c r="AV2342" s="67"/>
    </row>
    <row r="2343" spans="28:48">
      <c r="AB2343" s="67"/>
      <c r="AC2343" s="67"/>
      <c r="AD2343" s="67"/>
      <c r="AE2343" s="67"/>
      <c r="AF2343" s="67"/>
      <c r="AG2343" s="150"/>
      <c r="AH2343" s="149"/>
      <c r="AO2343" s="67"/>
      <c r="AP2343" s="67"/>
      <c r="AQ2343" s="67"/>
      <c r="AR2343" s="67"/>
      <c r="AS2343" s="67"/>
      <c r="AT2343" s="67"/>
      <c r="AU2343" s="67"/>
      <c r="AV2343" s="67"/>
    </row>
    <row r="2344" spans="28:48">
      <c r="AB2344" s="67"/>
      <c r="AC2344" s="67"/>
      <c r="AD2344" s="67"/>
      <c r="AE2344" s="67"/>
      <c r="AF2344" s="67"/>
      <c r="AG2344" s="150"/>
      <c r="AH2344" s="149"/>
      <c r="AO2344" s="67"/>
      <c r="AP2344" s="67"/>
      <c r="AQ2344" s="67"/>
      <c r="AR2344" s="67"/>
      <c r="AS2344" s="67"/>
      <c r="AT2344" s="67"/>
      <c r="AU2344" s="67"/>
      <c r="AV2344" s="67"/>
    </row>
    <row r="2345" spans="28:48">
      <c r="AB2345" s="67"/>
      <c r="AC2345" s="67"/>
      <c r="AD2345" s="67"/>
      <c r="AE2345" s="67"/>
      <c r="AF2345" s="67"/>
      <c r="AG2345" s="150"/>
      <c r="AH2345" s="149"/>
      <c r="AO2345" s="67"/>
      <c r="AP2345" s="67"/>
      <c r="AQ2345" s="67"/>
      <c r="AR2345" s="67"/>
      <c r="AS2345" s="67"/>
      <c r="AT2345" s="67"/>
      <c r="AU2345" s="67"/>
      <c r="AV2345" s="67"/>
    </row>
    <row r="2346" spans="28:48">
      <c r="AB2346" s="67"/>
      <c r="AC2346" s="67"/>
      <c r="AD2346" s="67"/>
      <c r="AE2346" s="67"/>
      <c r="AF2346" s="67"/>
      <c r="AG2346" s="150"/>
      <c r="AH2346" s="149"/>
      <c r="AO2346" s="67"/>
      <c r="AP2346" s="67"/>
      <c r="AQ2346" s="67"/>
      <c r="AR2346" s="67"/>
      <c r="AS2346" s="67"/>
      <c r="AT2346" s="67"/>
      <c r="AU2346" s="67"/>
      <c r="AV2346" s="67"/>
    </row>
    <row r="2347" spans="28:48">
      <c r="AB2347" s="67"/>
      <c r="AC2347" s="67"/>
      <c r="AD2347" s="67"/>
      <c r="AE2347" s="67"/>
      <c r="AF2347" s="67"/>
      <c r="AG2347" s="150"/>
      <c r="AH2347" s="149"/>
      <c r="AO2347" s="67"/>
      <c r="AP2347" s="67"/>
      <c r="AQ2347" s="67"/>
      <c r="AR2347" s="67"/>
      <c r="AS2347" s="67"/>
      <c r="AT2347" s="67"/>
      <c r="AU2347" s="67"/>
      <c r="AV2347" s="67"/>
    </row>
    <row r="2348" spans="28:48">
      <c r="AB2348" s="67"/>
      <c r="AC2348" s="67"/>
      <c r="AD2348" s="67"/>
      <c r="AE2348" s="67"/>
      <c r="AF2348" s="67"/>
      <c r="AG2348" s="150"/>
      <c r="AH2348" s="149"/>
      <c r="AO2348" s="67"/>
      <c r="AP2348" s="67"/>
      <c r="AQ2348" s="67"/>
      <c r="AR2348" s="67"/>
      <c r="AS2348" s="67"/>
      <c r="AT2348" s="67"/>
      <c r="AU2348" s="67"/>
      <c r="AV2348" s="67"/>
    </row>
    <row r="2349" spans="28:48">
      <c r="AB2349" s="67"/>
      <c r="AC2349" s="67"/>
      <c r="AD2349" s="67"/>
      <c r="AE2349" s="67"/>
      <c r="AF2349" s="67"/>
      <c r="AG2349" s="150"/>
      <c r="AH2349" s="149"/>
      <c r="AO2349" s="67"/>
      <c r="AP2349" s="67"/>
      <c r="AQ2349" s="67"/>
      <c r="AR2349" s="67"/>
      <c r="AS2349" s="67"/>
      <c r="AT2349" s="67"/>
      <c r="AU2349" s="67"/>
      <c r="AV2349" s="67"/>
    </row>
    <row r="2350" spans="28:48">
      <c r="AB2350" s="67"/>
      <c r="AC2350" s="67"/>
      <c r="AD2350" s="67"/>
      <c r="AE2350" s="67"/>
      <c r="AF2350" s="67"/>
      <c r="AG2350" s="150"/>
      <c r="AH2350" s="149"/>
      <c r="AO2350" s="67"/>
      <c r="AP2350" s="67"/>
      <c r="AQ2350" s="67"/>
      <c r="AR2350" s="67"/>
      <c r="AS2350" s="67"/>
      <c r="AT2350" s="67"/>
      <c r="AU2350" s="67"/>
      <c r="AV2350" s="67"/>
    </row>
    <row r="2351" spans="28:48">
      <c r="AB2351" s="67"/>
      <c r="AC2351" s="67"/>
      <c r="AD2351" s="67"/>
      <c r="AE2351" s="67"/>
      <c r="AF2351" s="67"/>
      <c r="AG2351" s="150"/>
      <c r="AH2351" s="149"/>
      <c r="AO2351" s="67"/>
      <c r="AP2351" s="67"/>
      <c r="AQ2351" s="67"/>
      <c r="AR2351" s="67"/>
      <c r="AS2351" s="67"/>
      <c r="AT2351" s="67"/>
      <c r="AU2351" s="67"/>
      <c r="AV2351" s="67"/>
    </row>
    <row r="2352" spans="28:48">
      <c r="AB2352" s="67"/>
      <c r="AC2352" s="67"/>
      <c r="AD2352" s="67"/>
      <c r="AE2352" s="67"/>
      <c r="AF2352" s="67"/>
      <c r="AG2352" s="150"/>
      <c r="AH2352" s="149"/>
      <c r="AO2352" s="67"/>
      <c r="AP2352" s="67"/>
      <c r="AQ2352" s="67"/>
      <c r="AR2352" s="67"/>
      <c r="AS2352" s="67"/>
      <c r="AT2352" s="67"/>
      <c r="AU2352" s="67"/>
      <c r="AV2352" s="67"/>
    </row>
    <row r="2353" spans="28:48">
      <c r="AB2353" s="67"/>
      <c r="AC2353" s="67"/>
      <c r="AD2353" s="67"/>
      <c r="AE2353" s="67"/>
      <c r="AF2353" s="67"/>
      <c r="AG2353" s="150"/>
      <c r="AH2353" s="149"/>
      <c r="AO2353" s="67"/>
      <c r="AP2353" s="67"/>
      <c r="AQ2353" s="67"/>
      <c r="AR2353" s="67"/>
      <c r="AS2353" s="67"/>
      <c r="AT2353" s="67"/>
      <c r="AU2353" s="67"/>
      <c r="AV2353" s="67"/>
    </row>
    <row r="2354" spans="28:48">
      <c r="AB2354" s="67"/>
      <c r="AC2354" s="67"/>
      <c r="AD2354" s="67"/>
      <c r="AE2354" s="67"/>
      <c r="AF2354" s="67"/>
      <c r="AG2354" s="150"/>
      <c r="AH2354" s="149"/>
      <c r="AO2354" s="67"/>
      <c r="AP2354" s="67"/>
      <c r="AQ2354" s="67"/>
      <c r="AR2354" s="67"/>
      <c r="AS2354" s="67"/>
      <c r="AT2354" s="67"/>
      <c r="AU2354" s="67"/>
      <c r="AV2354" s="67"/>
    </row>
    <row r="2355" spans="28:48">
      <c r="AB2355" s="67"/>
      <c r="AC2355" s="67"/>
      <c r="AD2355" s="67"/>
      <c r="AE2355" s="67"/>
      <c r="AF2355" s="67"/>
      <c r="AG2355" s="150"/>
      <c r="AH2355" s="149"/>
      <c r="AO2355" s="67"/>
      <c r="AP2355" s="67"/>
      <c r="AQ2355" s="67"/>
      <c r="AR2355" s="67"/>
      <c r="AS2355" s="67"/>
      <c r="AT2355" s="67"/>
      <c r="AU2355" s="67"/>
      <c r="AV2355" s="67"/>
    </row>
    <row r="2356" spans="28:48">
      <c r="AB2356" s="67"/>
      <c r="AC2356" s="67"/>
      <c r="AD2356" s="67"/>
      <c r="AE2356" s="67"/>
      <c r="AF2356" s="67"/>
      <c r="AG2356" s="150"/>
      <c r="AH2356" s="149"/>
      <c r="AO2356" s="67"/>
      <c r="AP2356" s="67"/>
      <c r="AQ2356" s="67"/>
      <c r="AR2356" s="67"/>
      <c r="AS2356" s="67"/>
      <c r="AT2356" s="67"/>
      <c r="AU2356" s="67"/>
      <c r="AV2356" s="67"/>
    </row>
    <row r="2357" spans="28:48">
      <c r="AB2357" s="67"/>
      <c r="AC2357" s="67"/>
      <c r="AD2357" s="67"/>
      <c r="AE2357" s="67"/>
      <c r="AF2357" s="67"/>
      <c r="AG2357" s="150"/>
      <c r="AH2357" s="149"/>
      <c r="AO2357" s="67"/>
      <c r="AP2357" s="67"/>
      <c r="AQ2357" s="67"/>
      <c r="AR2357" s="67"/>
      <c r="AS2357" s="67"/>
      <c r="AT2357" s="67"/>
      <c r="AU2357" s="67"/>
      <c r="AV2357" s="67"/>
    </row>
    <row r="2358" spans="28:48">
      <c r="AB2358" s="67"/>
      <c r="AC2358" s="67"/>
      <c r="AD2358" s="67"/>
      <c r="AE2358" s="67"/>
      <c r="AF2358" s="67"/>
      <c r="AG2358" s="150"/>
      <c r="AH2358" s="149"/>
      <c r="AO2358" s="67"/>
      <c r="AP2358" s="67"/>
      <c r="AQ2358" s="67"/>
      <c r="AR2358" s="67"/>
      <c r="AS2358" s="67"/>
      <c r="AT2358" s="67"/>
      <c r="AU2358" s="67"/>
      <c r="AV2358" s="67"/>
    </row>
    <row r="2359" spans="28:48">
      <c r="AB2359" s="67"/>
      <c r="AC2359" s="67"/>
      <c r="AD2359" s="67"/>
      <c r="AE2359" s="67"/>
      <c r="AF2359" s="67"/>
      <c r="AG2359" s="150"/>
      <c r="AH2359" s="149"/>
      <c r="AO2359" s="67"/>
      <c r="AP2359" s="67"/>
      <c r="AQ2359" s="67"/>
      <c r="AR2359" s="67"/>
      <c r="AS2359" s="67"/>
      <c r="AT2359" s="67"/>
      <c r="AU2359" s="67"/>
      <c r="AV2359" s="67"/>
    </row>
    <row r="2360" spans="28:48">
      <c r="AB2360" s="67"/>
      <c r="AC2360" s="67"/>
      <c r="AD2360" s="67"/>
      <c r="AE2360" s="67"/>
      <c r="AF2360" s="67"/>
      <c r="AG2360" s="150"/>
      <c r="AH2360" s="149"/>
      <c r="AO2360" s="67"/>
      <c r="AP2360" s="67"/>
      <c r="AQ2360" s="67"/>
      <c r="AR2360" s="67"/>
      <c r="AS2360" s="67"/>
      <c r="AT2360" s="67"/>
      <c r="AU2360" s="67"/>
      <c r="AV2360" s="67"/>
    </row>
    <row r="2361" spans="28:48">
      <c r="AB2361" s="67"/>
      <c r="AC2361" s="67"/>
      <c r="AD2361" s="67"/>
      <c r="AE2361" s="67"/>
      <c r="AF2361" s="67"/>
      <c r="AG2361" s="150"/>
      <c r="AH2361" s="149"/>
      <c r="AO2361" s="67"/>
      <c r="AP2361" s="67"/>
      <c r="AQ2361" s="67"/>
      <c r="AR2361" s="67"/>
      <c r="AS2361" s="67"/>
      <c r="AT2361" s="67"/>
      <c r="AU2361" s="67"/>
      <c r="AV2361" s="67"/>
    </row>
    <row r="2362" spans="28:48">
      <c r="AB2362" s="67"/>
      <c r="AC2362" s="67"/>
      <c r="AD2362" s="67"/>
      <c r="AE2362" s="67"/>
      <c r="AF2362" s="67"/>
      <c r="AG2362" s="150"/>
      <c r="AH2362" s="149"/>
      <c r="AO2362" s="67"/>
      <c r="AP2362" s="67"/>
      <c r="AQ2362" s="67"/>
      <c r="AR2362" s="67"/>
      <c r="AS2362" s="67"/>
      <c r="AT2362" s="67"/>
      <c r="AU2362" s="67"/>
      <c r="AV2362" s="67"/>
    </row>
    <row r="2363" spans="28:48">
      <c r="AB2363" s="67"/>
      <c r="AC2363" s="67"/>
      <c r="AD2363" s="67"/>
      <c r="AE2363" s="67"/>
      <c r="AF2363" s="67"/>
      <c r="AG2363" s="150"/>
      <c r="AH2363" s="149"/>
      <c r="AO2363" s="67"/>
      <c r="AP2363" s="67"/>
      <c r="AQ2363" s="67"/>
      <c r="AR2363" s="67"/>
      <c r="AS2363" s="67"/>
      <c r="AT2363" s="67"/>
      <c r="AU2363" s="67"/>
      <c r="AV2363" s="67"/>
    </row>
    <row r="2364" spans="28:48">
      <c r="AB2364" s="67"/>
      <c r="AC2364" s="67"/>
      <c r="AD2364" s="67"/>
      <c r="AE2364" s="67"/>
      <c r="AF2364" s="67"/>
      <c r="AG2364" s="150"/>
      <c r="AH2364" s="149"/>
      <c r="AO2364" s="67"/>
      <c r="AP2364" s="67"/>
      <c r="AQ2364" s="67"/>
      <c r="AR2364" s="67"/>
      <c r="AS2364" s="67"/>
      <c r="AT2364" s="67"/>
      <c r="AU2364" s="67"/>
      <c r="AV2364" s="67"/>
    </row>
    <row r="2365" spans="28:48">
      <c r="AB2365" s="67"/>
      <c r="AC2365" s="67"/>
      <c r="AD2365" s="67"/>
      <c r="AE2365" s="67"/>
      <c r="AF2365" s="67"/>
      <c r="AG2365" s="150"/>
      <c r="AH2365" s="149"/>
      <c r="AO2365" s="67"/>
      <c r="AP2365" s="67"/>
      <c r="AQ2365" s="67"/>
      <c r="AR2365" s="67"/>
      <c r="AS2365" s="67"/>
      <c r="AT2365" s="67"/>
      <c r="AU2365" s="67"/>
      <c r="AV2365" s="67"/>
    </row>
    <row r="2366" spans="28:48">
      <c r="AB2366" s="67"/>
      <c r="AC2366" s="67"/>
      <c r="AD2366" s="67"/>
      <c r="AE2366" s="67"/>
      <c r="AF2366" s="67"/>
      <c r="AG2366" s="150"/>
      <c r="AH2366" s="149"/>
      <c r="AO2366" s="67"/>
      <c r="AP2366" s="67"/>
      <c r="AQ2366" s="67"/>
      <c r="AR2366" s="67"/>
      <c r="AS2366" s="67"/>
      <c r="AT2366" s="67"/>
      <c r="AU2366" s="67"/>
      <c r="AV2366" s="67"/>
    </row>
    <row r="2367" spans="28:48">
      <c r="AB2367" s="67"/>
      <c r="AC2367" s="67"/>
      <c r="AD2367" s="67"/>
      <c r="AE2367" s="67"/>
      <c r="AF2367" s="67"/>
      <c r="AG2367" s="150"/>
      <c r="AH2367" s="149"/>
      <c r="AO2367" s="67"/>
      <c r="AP2367" s="67"/>
      <c r="AQ2367" s="67"/>
      <c r="AR2367" s="67"/>
      <c r="AS2367" s="67"/>
      <c r="AT2367" s="67"/>
      <c r="AU2367" s="67"/>
      <c r="AV2367" s="67"/>
    </row>
    <row r="2368" spans="28:48">
      <c r="AB2368" s="67"/>
      <c r="AC2368" s="67"/>
      <c r="AD2368" s="67"/>
      <c r="AE2368" s="67"/>
      <c r="AF2368" s="67"/>
      <c r="AG2368" s="150"/>
      <c r="AH2368" s="149"/>
      <c r="AO2368" s="67"/>
      <c r="AP2368" s="67"/>
      <c r="AQ2368" s="67"/>
      <c r="AR2368" s="67"/>
      <c r="AS2368" s="67"/>
      <c r="AT2368" s="67"/>
      <c r="AU2368" s="67"/>
      <c r="AV2368" s="67"/>
    </row>
    <row r="2369" spans="28:48">
      <c r="AB2369" s="67"/>
      <c r="AC2369" s="67"/>
      <c r="AD2369" s="67"/>
      <c r="AE2369" s="67"/>
      <c r="AF2369" s="67"/>
      <c r="AG2369" s="150"/>
      <c r="AH2369" s="149"/>
      <c r="AO2369" s="67"/>
      <c r="AP2369" s="67"/>
      <c r="AQ2369" s="67"/>
      <c r="AR2369" s="67"/>
      <c r="AS2369" s="67"/>
      <c r="AT2369" s="67"/>
      <c r="AU2369" s="67"/>
      <c r="AV2369" s="67"/>
    </row>
    <row r="2370" spans="28:48">
      <c r="AB2370" s="67"/>
      <c r="AC2370" s="67"/>
      <c r="AD2370" s="67"/>
      <c r="AE2370" s="67"/>
      <c r="AF2370" s="67"/>
      <c r="AG2370" s="150"/>
      <c r="AH2370" s="149"/>
      <c r="AO2370" s="67"/>
      <c r="AP2370" s="67"/>
      <c r="AQ2370" s="67"/>
      <c r="AR2370" s="67"/>
      <c r="AS2370" s="67"/>
      <c r="AT2370" s="67"/>
      <c r="AU2370" s="67"/>
      <c r="AV2370" s="67"/>
    </row>
    <row r="2371" spans="28:48">
      <c r="AB2371" s="67"/>
      <c r="AC2371" s="67"/>
      <c r="AD2371" s="67"/>
      <c r="AE2371" s="67"/>
      <c r="AF2371" s="67"/>
      <c r="AG2371" s="150"/>
      <c r="AH2371" s="149"/>
      <c r="AO2371" s="67"/>
      <c r="AP2371" s="67"/>
      <c r="AQ2371" s="67"/>
      <c r="AR2371" s="67"/>
      <c r="AS2371" s="67"/>
      <c r="AT2371" s="67"/>
      <c r="AU2371" s="67"/>
      <c r="AV2371" s="67"/>
    </row>
    <row r="2372" spans="28:48">
      <c r="AB2372" s="67"/>
      <c r="AC2372" s="67"/>
      <c r="AD2372" s="67"/>
      <c r="AE2372" s="67"/>
      <c r="AF2372" s="67"/>
      <c r="AG2372" s="150"/>
      <c r="AH2372" s="149"/>
      <c r="AO2372" s="67"/>
      <c r="AP2372" s="67"/>
      <c r="AQ2372" s="67"/>
      <c r="AR2372" s="67"/>
      <c r="AS2372" s="67"/>
      <c r="AT2372" s="67"/>
      <c r="AU2372" s="67"/>
      <c r="AV2372" s="67"/>
    </row>
    <row r="2373" spans="28:48">
      <c r="AB2373" s="67"/>
      <c r="AC2373" s="67"/>
      <c r="AD2373" s="67"/>
      <c r="AE2373" s="67"/>
      <c r="AF2373" s="67"/>
      <c r="AG2373" s="150"/>
      <c r="AH2373" s="149"/>
      <c r="AO2373" s="67"/>
      <c r="AP2373" s="67"/>
      <c r="AQ2373" s="67"/>
      <c r="AR2373" s="67"/>
      <c r="AS2373" s="67"/>
      <c r="AT2373" s="67"/>
      <c r="AU2373" s="67"/>
      <c r="AV2373" s="67"/>
    </row>
    <row r="2374" spans="28:48">
      <c r="AB2374" s="67"/>
      <c r="AC2374" s="67"/>
      <c r="AD2374" s="67"/>
      <c r="AE2374" s="67"/>
      <c r="AF2374" s="67"/>
      <c r="AG2374" s="150"/>
      <c r="AH2374" s="149"/>
      <c r="AO2374" s="67"/>
      <c r="AP2374" s="67"/>
      <c r="AQ2374" s="67"/>
      <c r="AR2374" s="67"/>
      <c r="AS2374" s="67"/>
      <c r="AT2374" s="67"/>
      <c r="AU2374" s="67"/>
      <c r="AV2374" s="67"/>
    </row>
    <row r="2375" spans="28:48">
      <c r="AB2375" s="67"/>
      <c r="AC2375" s="67"/>
      <c r="AD2375" s="67"/>
      <c r="AE2375" s="67"/>
      <c r="AF2375" s="67"/>
      <c r="AG2375" s="150"/>
      <c r="AH2375" s="149"/>
      <c r="AO2375" s="67"/>
      <c r="AP2375" s="67"/>
      <c r="AQ2375" s="67"/>
      <c r="AR2375" s="67"/>
      <c r="AS2375" s="67"/>
      <c r="AT2375" s="67"/>
      <c r="AU2375" s="67"/>
      <c r="AV2375" s="67"/>
    </row>
    <row r="2376" spans="28:48">
      <c r="AB2376" s="67"/>
      <c r="AC2376" s="67"/>
      <c r="AD2376" s="67"/>
      <c r="AE2376" s="67"/>
      <c r="AF2376" s="67"/>
      <c r="AG2376" s="150"/>
      <c r="AH2376" s="149"/>
      <c r="AO2376" s="67"/>
      <c r="AP2376" s="67"/>
      <c r="AQ2376" s="67"/>
      <c r="AR2376" s="67"/>
      <c r="AS2376" s="67"/>
      <c r="AT2376" s="67"/>
      <c r="AU2376" s="67"/>
      <c r="AV2376" s="67"/>
    </row>
    <row r="2377" spans="28:48">
      <c r="AB2377" s="67"/>
      <c r="AC2377" s="67"/>
      <c r="AD2377" s="67"/>
      <c r="AE2377" s="67"/>
      <c r="AF2377" s="67"/>
      <c r="AG2377" s="150"/>
      <c r="AH2377" s="149"/>
      <c r="AO2377" s="67"/>
      <c r="AP2377" s="67"/>
      <c r="AQ2377" s="67"/>
      <c r="AR2377" s="67"/>
      <c r="AS2377" s="67"/>
      <c r="AT2377" s="67"/>
      <c r="AU2377" s="67"/>
      <c r="AV2377" s="67"/>
    </row>
    <row r="2378" spans="28:48">
      <c r="AB2378" s="67"/>
      <c r="AC2378" s="67"/>
      <c r="AD2378" s="67"/>
      <c r="AE2378" s="67"/>
      <c r="AF2378" s="67"/>
      <c r="AG2378" s="150"/>
      <c r="AH2378" s="149"/>
      <c r="AO2378" s="67"/>
      <c r="AP2378" s="67"/>
      <c r="AQ2378" s="67"/>
      <c r="AR2378" s="67"/>
      <c r="AS2378" s="67"/>
      <c r="AT2378" s="67"/>
      <c r="AU2378" s="67"/>
      <c r="AV2378" s="67"/>
    </row>
    <row r="2379" spans="28:48">
      <c r="AB2379" s="67"/>
      <c r="AC2379" s="67"/>
      <c r="AD2379" s="67"/>
      <c r="AE2379" s="67"/>
      <c r="AF2379" s="67"/>
      <c r="AG2379" s="150"/>
      <c r="AH2379" s="149"/>
      <c r="AO2379" s="67"/>
      <c r="AP2379" s="67"/>
      <c r="AQ2379" s="67"/>
      <c r="AR2379" s="67"/>
      <c r="AS2379" s="67"/>
      <c r="AT2379" s="67"/>
      <c r="AU2379" s="67"/>
      <c r="AV2379" s="67"/>
    </row>
    <row r="2380" spans="28:48">
      <c r="AB2380" s="67"/>
      <c r="AC2380" s="67"/>
      <c r="AD2380" s="67"/>
      <c r="AE2380" s="67"/>
      <c r="AF2380" s="67"/>
      <c r="AG2380" s="150"/>
      <c r="AH2380" s="149"/>
      <c r="AO2380" s="67"/>
      <c r="AP2380" s="67"/>
      <c r="AQ2380" s="67"/>
      <c r="AR2380" s="67"/>
      <c r="AS2380" s="67"/>
      <c r="AT2380" s="67"/>
      <c r="AU2380" s="67"/>
      <c r="AV2380" s="67"/>
    </row>
    <row r="2381" spans="28:48">
      <c r="AB2381" s="67"/>
      <c r="AC2381" s="67"/>
      <c r="AD2381" s="67"/>
      <c r="AE2381" s="67"/>
      <c r="AF2381" s="67"/>
      <c r="AG2381" s="150"/>
      <c r="AH2381" s="149"/>
      <c r="AO2381" s="67"/>
      <c r="AP2381" s="67"/>
      <c r="AQ2381" s="67"/>
      <c r="AR2381" s="67"/>
      <c r="AS2381" s="67"/>
      <c r="AT2381" s="67"/>
      <c r="AU2381" s="67"/>
      <c r="AV2381" s="67"/>
    </row>
    <row r="2382" spans="28:48">
      <c r="AB2382" s="67"/>
      <c r="AC2382" s="67"/>
      <c r="AD2382" s="67"/>
      <c r="AE2382" s="67"/>
      <c r="AF2382" s="67"/>
      <c r="AG2382" s="150"/>
      <c r="AH2382" s="149"/>
      <c r="AO2382" s="67"/>
      <c r="AP2382" s="67"/>
      <c r="AQ2382" s="67"/>
      <c r="AR2382" s="67"/>
      <c r="AS2382" s="67"/>
      <c r="AT2382" s="67"/>
      <c r="AU2382" s="67"/>
      <c r="AV2382" s="67"/>
    </row>
    <row r="2383" spans="28:48">
      <c r="AB2383" s="67"/>
      <c r="AC2383" s="67"/>
      <c r="AD2383" s="67"/>
      <c r="AE2383" s="67"/>
      <c r="AF2383" s="67"/>
      <c r="AG2383" s="150"/>
      <c r="AH2383" s="149"/>
      <c r="AO2383" s="67"/>
      <c r="AP2383" s="67"/>
      <c r="AQ2383" s="67"/>
      <c r="AR2383" s="67"/>
      <c r="AS2383" s="67"/>
      <c r="AT2383" s="67"/>
      <c r="AU2383" s="67"/>
      <c r="AV2383" s="67"/>
    </row>
    <row r="2384" spans="28:48">
      <c r="AB2384" s="67"/>
      <c r="AC2384" s="67"/>
      <c r="AD2384" s="67"/>
      <c r="AE2384" s="67"/>
      <c r="AF2384" s="67"/>
      <c r="AG2384" s="150"/>
      <c r="AH2384" s="149"/>
      <c r="AO2384" s="67"/>
      <c r="AP2384" s="67"/>
      <c r="AQ2384" s="67"/>
      <c r="AR2384" s="67"/>
      <c r="AS2384" s="67"/>
      <c r="AT2384" s="67"/>
      <c r="AU2384" s="67"/>
      <c r="AV2384" s="67"/>
    </row>
    <row r="2385" spans="28:48">
      <c r="AB2385" s="67"/>
      <c r="AC2385" s="67"/>
      <c r="AD2385" s="67"/>
      <c r="AE2385" s="67"/>
      <c r="AF2385" s="67"/>
      <c r="AG2385" s="150"/>
      <c r="AH2385" s="149"/>
      <c r="AO2385" s="67"/>
      <c r="AP2385" s="67"/>
      <c r="AQ2385" s="67"/>
      <c r="AR2385" s="67"/>
      <c r="AS2385" s="67"/>
      <c r="AT2385" s="67"/>
      <c r="AU2385" s="67"/>
      <c r="AV2385" s="67"/>
    </row>
    <row r="2386" spans="28:48">
      <c r="AB2386" s="67"/>
      <c r="AC2386" s="67"/>
      <c r="AD2386" s="67"/>
      <c r="AE2386" s="67"/>
      <c r="AF2386" s="67"/>
      <c r="AG2386" s="150"/>
      <c r="AH2386" s="149"/>
      <c r="AO2386" s="67"/>
      <c r="AP2386" s="67"/>
      <c r="AQ2386" s="67"/>
      <c r="AR2386" s="67"/>
      <c r="AS2386" s="67"/>
      <c r="AT2386" s="67"/>
      <c r="AU2386" s="67"/>
      <c r="AV2386" s="67"/>
    </row>
    <row r="2387" spans="28:48">
      <c r="AB2387" s="67"/>
      <c r="AC2387" s="67"/>
      <c r="AD2387" s="67"/>
      <c r="AE2387" s="67"/>
      <c r="AF2387" s="67"/>
      <c r="AG2387" s="150"/>
      <c r="AH2387" s="149"/>
      <c r="AO2387" s="67"/>
      <c r="AP2387" s="67"/>
      <c r="AQ2387" s="67"/>
      <c r="AR2387" s="67"/>
      <c r="AS2387" s="67"/>
      <c r="AT2387" s="67"/>
      <c r="AU2387" s="67"/>
      <c r="AV2387" s="67"/>
    </row>
    <row r="2388" spans="28:48">
      <c r="AB2388" s="67"/>
      <c r="AC2388" s="67"/>
      <c r="AD2388" s="67"/>
      <c r="AE2388" s="67"/>
      <c r="AF2388" s="67"/>
      <c r="AG2388" s="150"/>
      <c r="AH2388" s="149"/>
      <c r="AO2388" s="67"/>
      <c r="AP2388" s="67"/>
      <c r="AQ2388" s="67"/>
      <c r="AR2388" s="67"/>
      <c r="AS2388" s="67"/>
      <c r="AT2388" s="67"/>
      <c r="AU2388" s="67"/>
      <c r="AV2388" s="67"/>
    </row>
    <row r="2389" spans="28:48">
      <c r="AB2389" s="67"/>
      <c r="AC2389" s="67"/>
      <c r="AD2389" s="67"/>
      <c r="AE2389" s="67"/>
      <c r="AF2389" s="67"/>
      <c r="AG2389" s="150"/>
      <c r="AH2389" s="149"/>
      <c r="AO2389" s="67"/>
      <c r="AP2389" s="67"/>
      <c r="AQ2389" s="67"/>
      <c r="AR2389" s="67"/>
      <c r="AS2389" s="67"/>
      <c r="AT2389" s="67"/>
      <c r="AU2389" s="67"/>
      <c r="AV2389" s="67"/>
    </row>
    <row r="2390" spans="28:48">
      <c r="AB2390" s="67"/>
      <c r="AC2390" s="67"/>
      <c r="AD2390" s="67"/>
      <c r="AE2390" s="67"/>
      <c r="AF2390" s="67"/>
      <c r="AG2390" s="150"/>
      <c r="AH2390" s="149"/>
      <c r="AO2390" s="67"/>
      <c r="AP2390" s="67"/>
      <c r="AQ2390" s="67"/>
      <c r="AR2390" s="67"/>
      <c r="AS2390" s="67"/>
      <c r="AT2390" s="67"/>
      <c r="AU2390" s="67"/>
      <c r="AV2390" s="67"/>
    </row>
    <row r="2391" spans="28:48">
      <c r="AB2391" s="67"/>
      <c r="AC2391" s="67"/>
      <c r="AD2391" s="67"/>
      <c r="AE2391" s="67"/>
      <c r="AF2391" s="67"/>
      <c r="AG2391" s="150"/>
      <c r="AH2391" s="149"/>
      <c r="AO2391" s="67"/>
      <c r="AP2391" s="67"/>
      <c r="AQ2391" s="67"/>
      <c r="AR2391" s="67"/>
      <c r="AS2391" s="67"/>
      <c r="AT2391" s="67"/>
      <c r="AU2391" s="67"/>
      <c r="AV2391" s="67"/>
    </row>
    <row r="2392" spans="28:48">
      <c r="AB2392" s="67"/>
      <c r="AC2392" s="67"/>
      <c r="AD2392" s="67"/>
      <c r="AE2392" s="67"/>
      <c r="AF2392" s="67"/>
      <c r="AG2392" s="150"/>
      <c r="AH2392" s="149"/>
      <c r="AO2392" s="67"/>
      <c r="AP2392" s="67"/>
      <c r="AQ2392" s="67"/>
      <c r="AR2392" s="67"/>
      <c r="AS2392" s="67"/>
      <c r="AT2392" s="67"/>
      <c r="AU2392" s="67"/>
      <c r="AV2392" s="67"/>
    </row>
    <row r="2393" spans="28:48">
      <c r="AB2393" s="67"/>
      <c r="AC2393" s="67"/>
      <c r="AD2393" s="67"/>
      <c r="AE2393" s="67"/>
      <c r="AF2393" s="67"/>
      <c r="AG2393" s="150"/>
      <c r="AH2393" s="149"/>
      <c r="AO2393" s="67"/>
      <c r="AP2393" s="67"/>
      <c r="AQ2393" s="67"/>
      <c r="AR2393" s="67"/>
      <c r="AS2393" s="67"/>
      <c r="AT2393" s="67"/>
      <c r="AU2393" s="67"/>
      <c r="AV2393" s="67"/>
    </row>
    <row r="2394" spans="28:48">
      <c r="AB2394" s="67"/>
      <c r="AC2394" s="67"/>
      <c r="AD2394" s="67"/>
      <c r="AE2394" s="67"/>
      <c r="AF2394" s="67"/>
      <c r="AG2394" s="150"/>
      <c r="AH2394" s="149"/>
      <c r="AO2394" s="67"/>
      <c r="AP2394" s="67"/>
      <c r="AQ2394" s="67"/>
      <c r="AR2394" s="67"/>
      <c r="AS2394" s="67"/>
      <c r="AT2394" s="67"/>
      <c r="AU2394" s="67"/>
      <c r="AV2394" s="67"/>
    </row>
    <row r="2395" spans="28:48">
      <c r="AB2395" s="67"/>
      <c r="AC2395" s="67"/>
      <c r="AD2395" s="67"/>
      <c r="AE2395" s="67"/>
      <c r="AF2395" s="67"/>
      <c r="AG2395" s="150"/>
      <c r="AH2395" s="149"/>
      <c r="AO2395" s="67"/>
      <c r="AP2395" s="67"/>
      <c r="AQ2395" s="67"/>
      <c r="AR2395" s="67"/>
      <c r="AS2395" s="67"/>
      <c r="AT2395" s="67"/>
      <c r="AU2395" s="67"/>
      <c r="AV2395" s="67"/>
    </row>
    <row r="2396" spans="28:48">
      <c r="AB2396" s="67"/>
      <c r="AC2396" s="67"/>
      <c r="AD2396" s="67"/>
      <c r="AE2396" s="67"/>
      <c r="AF2396" s="67"/>
      <c r="AG2396" s="150"/>
      <c r="AH2396" s="149"/>
      <c r="AO2396" s="67"/>
      <c r="AP2396" s="67"/>
      <c r="AQ2396" s="67"/>
      <c r="AR2396" s="67"/>
      <c r="AS2396" s="67"/>
      <c r="AT2396" s="67"/>
      <c r="AU2396" s="67"/>
      <c r="AV2396" s="67"/>
    </row>
    <row r="2397" spans="28:48">
      <c r="AB2397" s="67"/>
      <c r="AC2397" s="67"/>
      <c r="AD2397" s="67"/>
      <c r="AE2397" s="67"/>
      <c r="AF2397" s="67"/>
      <c r="AG2397" s="150"/>
      <c r="AH2397" s="149"/>
      <c r="AO2397" s="67"/>
      <c r="AP2397" s="67"/>
      <c r="AQ2397" s="67"/>
      <c r="AR2397" s="67"/>
      <c r="AS2397" s="67"/>
      <c r="AT2397" s="67"/>
      <c r="AU2397" s="67"/>
      <c r="AV2397" s="67"/>
    </row>
    <row r="2398" spans="28:48">
      <c r="AB2398" s="67"/>
      <c r="AC2398" s="67"/>
      <c r="AD2398" s="67"/>
      <c r="AE2398" s="67"/>
      <c r="AF2398" s="67"/>
      <c r="AG2398" s="150"/>
      <c r="AH2398" s="149"/>
      <c r="AO2398" s="67"/>
      <c r="AP2398" s="67"/>
      <c r="AQ2398" s="67"/>
      <c r="AR2398" s="67"/>
      <c r="AS2398" s="67"/>
      <c r="AT2398" s="67"/>
      <c r="AU2398" s="67"/>
      <c r="AV2398" s="67"/>
    </row>
    <row r="2399" spans="28:48">
      <c r="AB2399" s="67"/>
      <c r="AC2399" s="67"/>
      <c r="AD2399" s="67"/>
      <c r="AE2399" s="67"/>
      <c r="AF2399" s="67"/>
      <c r="AG2399" s="150"/>
      <c r="AH2399" s="149"/>
      <c r="AO2399" s="67"/>
      <c r="AP2399" s="67"/>
      <c r="AQ2399" s="67"/>
      <c r="AR2399" s="67"/>
      <c r="AS2399" s="67"/>
      <c r="AT2399" s="67"/>
      <c r="AU2399" s="67"/>
      <c r="AV2399" s="67"/>
    </row>
    <row r="2400" spans="28:48">
      <c r="AB2400" s="67"/>
      <c r="AC2400" s="67"/>
      <c r="AD2400" s="67"/>
      <c r="AE2400" s="67"/>
      <c r="AF2400" s="67"/>
      <c r="AG2400" s="150"/>
      <c r="AH2400" s="149"/>
      <c r="AO2400" s="67"/>
      <c r="AP2400" s="67"/>
      <c r="AQ2400" s="67"/>
      <c r="AR2400" s="67"/>
      <c r="AS2400" s="67"/>
      <c r="AT2400" s="67"/>
      <c r="AU2400" s="67"/>
      <c r="AV2400" s="67"/>
    </row>
    <row r="2401" spans="28:48">
      <c r="AB2401" s="67"/>
      <c r="AC2401" s="67"/>
      <c r="AD2401" s="67"/>
      <c r="AE2401" s="67"/>
      <c r="AF2401" s="67"/>
      <c r="AG2401" s="150"/>
      <c r="AH2401" s="149"/>
      <c r="AO2401" s="67"/>
      <c r="AP2401" s="67"/>
      <c r="AQ2401" s="67"/>
      <c r="AR2401" s="67"/>
      <c r="AS2401" s="67"/>
      <c r="AT2401" s="67"/>
      <c r="AU2401" s="67"/>
      <c r="AV2401" s="67"/>
    </row>
    <row r="2402" spans="28:48">
      <c r="AB2402" s="67"/>
      <c r="AC2402" s="67"/>
      <c r="AD2402" s="67"/>
      <c r="AE2402" s="67"/>
      <c r="AF2402" s="67"/>
      <c r="AG2402" s="150"/>
      <c r="AH2402" s="149"/>
      <c r="AO2402" s="67"/>
      <c r="AP2402" s="67"/>
      <c r="AQ2402" s="67"/>
      <c r="AR2402" s="67"/>
      <c r="AS2402" s="67"/>
      <c r="AT2402" s="67"/>
      <c r="AU2402" s="67"/>
      <c r="AV2402" s="67"/>
    </row>
    <row r="2403" spans="28:48">
      <c r="AB2403" s="67"/>
      <c r="AC2403" s="67"/>
      <c r="AD2403" s="67"/>
      <c r="AE2403" s="67"/>
      <c r="AF2403" s="67"/>
      <c r="AG2403" s="150"/>
      <c r="AH2403" s="149"/>
      <c r="AO2403" s="67"/>
      <c r="AP2403" s="67"/>
      <c r="AQ2403" s="67"/>
      <c r="AR2403" s="67"/>
      <c r="AS2403" s="67"/>
      <c r="AT2403" s="67"/>
      <c r="AU2403" s="67"/>
      <c r="AV2403" s="67"/>
    </row>
    <row r="2404" spans="28:48">
      <c r="AB2404" s="67"/>
      <c r="AC2404" s="67"/>
      <c r="AD2404" s="67"/>
      <c r="AE2404" s="67"/>
      <c r="AF2404" s="67"/>
      <c r="AG2404" s="150"/>
      <c r="AH2404" s="149"/>
      <c r="AO2404" s="67"/>
      <c r="AP2404" s="67"/>
      <c r="AQ2404" s="67"/>
      <c r="AR2404" s="67"/>
      <c r="AS2404" s="67"/>
      <c r="AT2404" s="67"/>
      <c r="AU2404" s="67"/>
      <c r="AV2404" s="67"/>
    </row>
    <row r="2405" spans="28:48">
      <c r="AB2405" s="67"/>
      <c r="AC2405" s="67"/>
      <c r="AD2405" s="67"/>
      <c r="AE2405" s="67"/>
      <c r="AF2405" s="67"/>
      <c r="AG2405" s="150"/>
      <c r="AH2405" s="149"/>
      <c r="AO2405" s="67"/>
      <c r="AP2405" s="67"/>
      <c r="AQ2405" s="67"/>
      <c r="AR2405" s="67"/>
      <c r="AS2405" s="67"/>
      <c r="AT2405" s="67"/>
      <c r="AU2405" s="67"/>
      <c r="AV2405" s="67"/>
    </row>
    <row r="2406" spans="28:48">
      <c r="AB2406" s="67"/>
      <c r="AC2406" s="67"/>
      <c r="AD2406" s="67"/>
      <c r="AE2406" s="67"/>
      <c r="AF2406" s="67"/>
      <c r="AG2406" s="150"/>
      <c r="AH2406" s="149"/>
      <c r="AO2406" s="67"/>
      <c r="AP2406" s="67"/>
      <c r="AQ2406" s="67"/>
      <c r="AR2406" s="67"/>
      <c r="AS2406" s="67"/>
      <c r="AT2406" s="67"/>
      <c r="AU2406" s="67"/>
      <c r="AV2406" s="67"/>
    </row>
    <row r="2407" spans="28:48">
      <c r="AB2407" s="67"/>
      <c r="AC2407" s="67"/>
      <c r="AD2407" s="67"/>
      <c r="AE2407" s="67"/>
      <c r="AF2407" s="67"/>
      <c r="AG2407" s="150"/>
      <c r="AH2407" s="149"/>
      <c r="AO2407" s="67"/>
      <c r="AP2407" s="67"/>
      <c r="AQ2407" s="67"/>
      <c r="AR2407" s="67"/>
      <c r="AS2407" s="67"/>
      <c r="AT2407" s="67"/>
      <c r="AU2407" s="67"/>
      <c r="AV2407" s="67"/>
    </row>
    <row r="2408" spans="28:48">
      <c r="AB2408" s="67"/>
      <c r="AC2408" s="67"/>
      <c r="AD2408" s="67"/>
      <c r="AE2408" s="67"/>
      <c r="AF2408" s="67"/>
      <c r="AG2408" s="150"/>
      <c r="AH2408" s="149"/>
      <c r="AO2408" s="67"/>
      <c r="AP2408" s="67"/>
      <c r="AQ2408" s="67"/>
      <c r="AR2408" s="67"/>
      <c r="AS2408" s="67"/>
      <c r="AT2408" s="67"/>
      <c r="AU2408" s="67"/>
      <c r="AV2408" s="67"/>
    </row>
    <row r="2409" spans="28:48">
      <c r="AB2409" s="67"/>
      <c r="AC2409" s="67"/>
      <c r="AD2409" s="67"/>
      <c r="AE2409" s="67"/>
      <c r="AF2409" s="67"/>
      <c r="AG2409" s="150"/>
      <c r="AH2409" s="149"/>
      <c r="AO2409" s="67"/>
      <c r="AP2409" s="67"/>
      <c r="AQ2409" s="67"/>
      <c r="AR2409" s="67"/>
      <c r="AS2409" s="67"/>
      <c r="AT2409" s="67"/>
      <c r="AU2409" s="67"/>
      <c r="AV2409" s="67"/>
    </row>
    <row r="2410" spans="28:48">
      <c r="AB2410" s="67"/>
      <c r="AC2410" s="67"/>
      <c r="AD2410" s="67"/>
      <c r="AE2410" s="67"/>
      <c r="AF2410" s="67"/>
      <c r="AG2410" s="150"/>
      <c r="AH2410" s="149"/>
      <c r="AO2410" s="67"/>
      <c r="AP2410" s="67"/>
      <c r="AQ2410" s="67"/>
      <c r="AR2410" s="67"/>
      <c r="AS2410" s="67"/>
      <c r="AT2410" s="67"/>
      <c r="AU2410" s="67"/>
      <c r="AV2410" s="67"/>
    </row>
    <row r="2411" spans="28:48">
      <c r="AB2411" s="67"/>
      <c r="AC2411" s="67"/>
      <c r="AD2411" s="67"/>
      <c r="AE2411" s="67"/>
      <c r="AF2411" s="67"/>
      <c r="AG2411" s="150"/>
      <c r="AH2411" s="149"/>
      <c r="AO2411" s="67"/>
      <c r="AP2411" s="67"/>
      <c r="AQ2411" s="67"/>
      <c r="AR2411" s="67"/>
      <c r="AS2411" s="67"/>
      <c r="AT2411" s="67"/>
      <c r="AU2411" s="67"/>
      <c r="AV2411" s="67"/>
    </row>
    <row r="2412" spans="28:48">
      <c r="AB2412" s="67"/>
      <c r="AC2412" s="67"/>
      <c r="AD2412" s="67"/>
      <c r="AE2412" s="67"/>
      <c r="AF2412" s="67"/>
      <c r="AG2412" s="150"/>
      <c r="AH2412" s="149"/>
      <c r="AO2412" s="67"/>
      <c r="AP2412" s="67"/>
      <c r="AQ2412" s="67"/>
      <c r="AR2412" s="67"/>
      <c r="AS2412" s="67"/>
      <c r="AT2412" s="67"/>
      <c r="AU2412" s="67"/>
      <c r="AV2412" s="67"/>
    </row>
    <row r="2413" spans="28:48">
      <c r="AB2413" s="67"/>
      <c r="AC2413" s="67"/>
      <c r="AD2413" s="67"/>
      <c r="AE2413" s="67"/>
      <c r="AF2413" s="67"/>
      <c r="AG2413" s="150"/>
      <c r="AH2413" s="149"/>
      <c r="AO2413" s="67"/>
      <c r="AP2413" s="67"/>
      <c r="AQ2413" s="67"/>
      <c r="AR2413" s="67"/>
      <c r="AS2413" s="67"/>
      <c r="AT2413" s="67"/>
      <c r="AU2413" s="67"/>
      <c r="AV2413" s="67"/>
    </row>
    <row r="2414" spans="28:48">
      <c r="AB2414" s="67"/>
      <c r="AC2414" s="67"/>
      <c r="AD2414" s="67"/>
      <c r="AE2414" s="67"/>
      <c r="AF2414" s="67"/>
      <c r="AG2414" s="150"/>
      <c r="AH2414" s="149"/>
      <c r="AO2414" s="67"/>
      <c r="AP2414" s="67"/>
      <c r="AQ2414" s="67"/>
      <c r="AR2414" s="67"/>
      <c r="AS2414" s="67"/>
      <c r="AT2414" s="67"/>
      <c r="AU2414" s="67"/>
      <c r="AV2414" s="67"/>
    </row>
    <row r="2415" spans="28:48">
      <c r="AB2415" s="67"/>
      <c r="AC2415" s="67"/>
      <c r="AD2415" s="67"/>
      <c r="AE2415" s="67"/>
      <c r="AF2415" s="67"/>
      <c r="AG2415" s="150"/>
      <c r="AH2415" s="149"/>
      <c r="AO2415" s="67"/>
      <c r="AP2415" s="67"/>
      <c r="AQ2415" s="67"/>
      <c r="AR2415" s="67"/>
      <c r="AS2415" s="67"/>
      <c r="AT2415" s="67"/>
      <c r="AU2415" s="67"/>
      <c r="AV2415" s="67"/>
    </row>
    <row r="2416" spans="28:48">
      <c r="AB2416" s="67"/>
      <c r="AC2416" s="67"/>
      <c r="AD2416" s="67"/>
      <c r="AE2416" s="67"/>
      <c r="AF2416" s="67"/>
      <c r="AG2416" s="150"/>
      <c r="AH2416" s="149"/>
      <c r="AO2416" s="67"/>
      <c r="AP2416" s="67"/>
      <c r="AQ2416" s="67"/>
      <c r="AR2416" s="67"/>
      <c r="AS2416" s="67"/>
      <c r="AT2416" s="67"/>
      <c r="AU2416" s="67"/>
      <c r="AV2416" s="67"/>
    </row>
    <row r="2417" spans="28:48">
      <c r="AB2417" s="67"/>
      <c r="AC2417" s="67"/>
      <c r="AD2417" s="67"/>
      <c r="AE2417" s="67"/>
      <c r="AF2417" s="67"/>
      <c r="AG2417" s="150"/>
      <c r="AH2417" s="149"/>
      <c r="AO2417" s="67"/>
      <c r="AP2417" s="67"/>
      <c r="AQ2417" s="67"/>
      <c r="AR2417" s="67"/>
      <c r="AS2417" s="67"/>
      <c r="AT2417" s="67"/>
      <c r="AU2417" s="67"/>
      <c r="AV2417" s="67"/>
    </row>
    <row r="2418" spans="28:48">
      <c r="AB2418" s="67"/>
      <c r="AC2418" s="67"/>
      <c r="AD2418" s="67"/>
      <c r="AE2418" s="67"/>
      <c r="AF2418" s="67"/>
      <c r="AG2418" s="150"/>
      <c r="AH2418" s="149"/>
      <c r="AO2418" s="67"/>
      <c r="AP2418" s="67"/>
      <c r="AQ2418" s="67"/>
      <c r="AR2418" s="67"/>
      <c r="AS2418" s="67"/>
      <c r="AT2418" s="67"/>
      <c r="AU2418" s="67"/>
      <c r="AV2418" s="67"/>
    </row>
    <row r="2419" spans="28:48">
      <c r="AB2419" s="67"/>
      <c r="AC2419" s="67"/>
      <c r="AD2419" s="67"/>
      <c r="AE2419" s="67"/>
      <c r="AF2419" s="67"/>
      <c r="AG2419" s="150"/>
      <c r="AH2419" s="149"/>
      <c r="AO2419" s="67"/>
      <c r="AP2419" s="67"/>
      <c r="AQ2419" s="67"/>
      <c r="AR2419" s="67"/>
      <c r="AS2419" s="67"/>
      <c r="AT2419" s="67"/>
      <c r="AU2419" s="67"/>
      <c r="AV2419" s="67"/>
    </row>
    <row r="2420" spans="28:48">
      <c r="AB2420" s="67"/>
      <c r="AC2420" s="67"/>
      <c r="AD2420" s="67"/>
      <c r="AE2420" s="67"/>
      <c r="AF2420" s="67"/>
      <c r="AG2420" s="150"/>
      <c r="AH2420" s="149"/>
      <c r="AO2420" s="67"/>
      <c r="AP2420" s="67"/>
      <c r="AQ2420" s="67"/>
      <c r="AR2420" s="67"/>
      <c r="AS2420" s="67"/>
      <c r="AT2420" s="67"/>
      <c r="AU2420" s="67"/>
      <c r="AV2420" s="67"/>
    </row>
    <row r="2421" spans="28:48">
      <c r="AB2421" s="67"/>
      <c r="AC2421" s="67"/>
      <c r="AD2421" s="67"/>
      <c r="AE2421" s="67"/>
      <c r="AF2421" s="67"/>
      <c r="AG2421" s="150"/>
      <c r="AH2421" s="149"/>
      <c r="AO2421" s="67"/>
      <c r="AP2421" s="67"/>
      <c r="AQ2421" s="67"/>
      <c r="AR2421" s="67"/>
      <c r="AS2421" s="67"/>
      <c r="AT2421" s="67"/>
      <c r="AU2421" s="67"/>
      <c r="AV2421" s="67"/>
    </row>
    <row r="2422" spans="28:48">
      <c r="AB2422" s="67"/>
      <c r="AC2422" s="67"/>
      <c r="AD2422" s="67"/>
      <c r="AE2422" s="67"/>
      <c r="AF2422" s="67"/>
      <c r="AG2422" s="150"/>
      <c r="AH2422" s="149"/>
      <c r="AO2422" s="67"/>
      <c r="AP2422" s="67"/>
      <c r="AQ2422" s="67"/>
      <c r="AR2422" s="67"/>
      <c r="AS2422" s="67"/>
      <c r="AT2422" s="67"/>
      <c r="AU2422" s="67"/>
      <c r="AV2422" s="67"/>
    </row>
    <row r="2423" spans="28:48">
      <c r="AB2423" s="67"/>
      <c r="AC2423" s="67"/>
      <c r="AD2423" s="67"/>
      <c r="AE2423" s="67"/>
      <c r="AF2423" s="67"/>
      <c r="AG2423" s="150"/>
      <c r="AH2423" s="149"/>
      <c r="AO2423" s="67"/>
      <c r="AP2423" s="67"/>
      <c r="AQ2423" s="67"/>
      <c r="AR2423" s="67"/>
      <c r="AS2423" s="67"/>
      <c r="AT2423" s="67"/>
      <c r="AU2423" s="67"/>
      <c r="AV2423" s="67"/>
    </row>
    <row r="2424" spans="28:48">
      <c r="AB2424" s="67"/>
      <c r="AC2424" s="67"/>
      <c r="AD2424" s="67"/>
      <c r="AE2424" s="67"/>
      <c r="AF2424" s="67"/>
      <c r="AG2424" s="150"/>
      <c r="AH2424" s="149"/>
      <c r="AO2424" s="67"/>
      <c r="AP2424" s="67"/>
      <c r="AQ2424" s="67"/>
      <c r="AR2424" s="67"/>
      <c r="AS2424" s="67"/>
      <c r="AT2424" s="67"/>
      <c r="AU2424" s="67"/>
      <c r="AV2424" s="67"/>
    </row>
    <row r="2425" spans="28:48">
      <c r="AB2425" s="67"/>
      <c r="AC2425" s="67"/>
      <c r="AD2425" s="67"/>
      <c r="AE2425" s="67"/>
      <c r="AF2425" s="67"/>
      <c r="AG2425" s="150"/>
      <c r="AH2425" s="149"/>
      <c r="AO2425" s="67"/>
      <c r="AP2425" s="67"/>
      <c r="AQ2425" s="67"/>
      <c r="AR2425" s="67"/>
      <c r="AS2425" s="67"/>
      <c r="AT2425" s="67"/>
      <c r="AU2425" s="67"/>
      <c r="AV2425" s="67"/>
    </row>
    <row r="2426" spans="28:48">
      <c r="AB2426" s="67"/>
      <c r="AC2426" s="67"/>
      <c r="AD2426" s="67"/>
      <c r="AE2426" s="67"/>
      <c r="AF2426" s="67"/>
      <c r="AG2426" s="150"/>
      <c r="AH2426" s="149"/>
      <c r="AO2426" s="67"/>
      <c r="AP2426" s="67"/>
      <c r="AQ2426" s="67"/>
      <c r="AR2426" s="67"/>
      <c r="AS2426" s="67"/>
      <c r="AT2426" s="67"/>
      <c r="AU2426" s="67"/>
      <c r="AV2426" s="67"/>
    </row>
    <row r="2427" spans="28:48">
      <c r="AB2427" s="67"/>
      <c r="AC2427" s="67"/>
      <c r="AD2427" s="67"/>
      <c r="AE2427" s="67"/>
      <c r="AF2427" s="67"/>
      <c r="AG2427" s="150"/>
      <c r="AH2427" s="149"/>
      <c r="AO2427" s="67"/>
      <c r="AP2427" s="67"/>
      <c r="AQ2427" s="67"/>
      <c r="AR2427" s="67"/>
      <c r="AS2427" s="67"/>
      <c r="AT2427" s="67"/>
      <c r="AU2427" s="67"/>
      <c r="AV2427" s="67"/>
    </row>
    <row r="2428" spans="28:48">
      <c r="AB2428" s="67"/>
      <c r="AC2428" s="67"/>
      <c r="AD2428" s="67"/>
      <c r="AE2428" s="67"/>
      <c r="AF2428" s="67"/>
      <c r="AG2428" s="150"/>
      <c r="AH2428" s="149"/>
      <c r="AO2428" s="67"/>
      <c r="AP2428" s="67"/>
      <c r="AQ2428" s="67"/>
      <c r="AR2428" s="67"/>
      <c r="AS2428" s="67"/>
      <c r="AT2428" s="67"/>
      <c r="AU2428" s="67"/>
      <c r="AV2428" s="67"/>
    </row>
    <row r="2429" spans="28:48">
      <c r="AB2429" s="67"/>
      <c r="AC2429" s="67"/>
      <c r="AD2429" s="67"/>
      <c r="AE2429" s="67"/>
      <c r="AF2429" s="67"/>
      <c r="AG2429" s="150"/>
      <c r="AH2429" s="149"/>
      <c r="AO2429" s="67"/>
      <c r="AP2429" s="67"/>
      <c r="AQ2429" s="67"/>
      <c r="AR2429" s="67"/>
      <c r="AS2429" s="67"/>
      <c r="AT2429" s="67"/>
      <c r="AU2429" s="67"/>
      <c r="AV2429" s="67"/>
    </row>
    <row r="2430" spans="28:48">
      <c r="AB2430" s="67"/>
      <c r="AC2430" s="67"/>
      <c r="AD2430" s="67"/>
      <c r="AE2430" s="67"/>
      <c r="AF2430" s="67"/>
      <c r="AG2430" s="150"/>
      <c r="AH2430" s="149"/>
      <c r="AO2430" s="67"/>
      <c r="AP2430" s="67"/>
      <c r="AQ2430" s="67"/>
      <c r="AR2430" s="67"/>
      <c r="AS2430" s="67"/>
      <c r="AT2430" s="67"/>
      <c r="AU2430" s="67"/>
      <c r="AV2430" s="67"/>
    </row>
    <row r="2431" spans="28:48">
      <c r="AB2431" s="67"/>
      <c r="AC2431" s="67"/>
      <c r="AD2431" s="67"/>
      <c r="AE2431" s="67"/>
      <c r="AF2431" s="67"/>
      <c r="AG2431" s="150"/>
      <c r="AH2431" s="149"/>
      <c r="AO2431" s="67"/>
      <c r="AP2431" s="67"/>
      <c r="AQ2431" s="67"/>
      <c r="AR2431" s="67"/>
      <c r="AS2431" s="67"/>
      <c r="AT2431" s="67"/>
      <c r="AU2431" s="67"/>
      <c r="AV2431" s="67"/>
    </row>
    <row r="2432" spans="28:48">
      <c r="AB2432" s="67"/>
      <c r="AC2432" s="67"/>
      <c r="AD2432" s="67"/>
      <c r="AE2432" s="67"/>
      <c r="AF2432" s="67"/>
      <c r="AG2432" s="150"/>
      <c r="AH2432" s="149"/>
      <c r="AO2432" s="67"/>
      <c r="AP2432" s="67"/>
      <c r="AQ2432" s="67"/>
      <c r="AR2432" s="67"/>
      <c r="AS2432" s="67"/>
      <c r="AT2432" s="67"/>
      <c r="AU2432" s="67"/>
      <c r="AV2432" s="67"/>
    </row>
    <row r="2433" spans="28:48">
      <c r="AB2433" s="67"/>
      <c r="AC2433" s="67"/>
      <c r="AD2433" s="67"/>
      <c r="AE2433" s="67"/>
      <c r="AF2433" s="67"/>
      <c r="AG2433" s="150"/>
      <c r="AH2433" s="149"/>
      <c r="AO2433" s="67"/>
      <c r="AP2433" s="67"/>
      <c r="AQ2433" s="67"/>
      <c r="AR2433" s="67"/>
      <c r="AS2433" s="67"/>
      <c r="AT2433" s="67"/>
      <c r="AU2433" s="67"/>
      <c r="AV2433" s="67"/>
    </row>
    <row r="2434" spans="28:48">
      <c r="AB2434" s="67"/>
      <c r="AC2434" s="67"/>
      <c r="AD2434" s="67"/>
      <c r="AE2434" s="67"/>
      <c r="AF2434" s="67"/>
      <c r="AG2434" s="150"/>
      <c r="AH2434" s="149"/>
      <c r="AO2434" s="67"/>
      <c r="AP2434" s="67"/>
      <c r="AQ2434" s="67"/>
      <c r="AR2434" s="67"/>
      <c r="AS2434" s="67"/>
      <c r="AT2434" s="67"/>
      <c r="AU2434" s="67"/>
      <c r="AV2434" s="67"/>
    </row>
    <row r="2435" spans="28:48">
      <c r="AB2435" s="67"/>
      <c r="AC2435" s="67"/>
      <c r="AD2435" s="67"/>
      <c r="AE2435" s="67"/>
      <c r="AF2435" s="67"/>
      <c r="AG2435" s="150"/>
      <c r="AH2435" s="149"/>
      <c r="AO2435" s="67"/>
      <c r="AP2435" s="67"/>
      <c r="AQ2435" s="67"/>
      <c r="AR2435" s="67"/>
      <c r="AS2435" s="67"/>
      <c r="AT2435" s="67"/>
      <c r="AU2435" s="67"/>
      <c r="AV2435" s="67"/>
    </row>
    <row r="2436" spans="28:48">
      <c r="AB2436" s="67"/>
      <c r="AC2436" s="67"/>
      <c r="AD2436" s="67"/>
      <c r="AE2436" s="67"/>
      <c r="AF2436" s="67"/>
      <c r="AG2436" s="150"/>
      <c r="AH2436" s="149"/>
      <c r="AO2436" s="67"/>
      <c r="AP2436" s="67"/>
      <c r="AQ2436" s="67"/>
      <c r="AR2436" s="67"/>
      <c r="AS2436" s="67"/>
      <c r="AT2436" s="67"/>
      <c r="AU2436" s="67"/>
      <c r="AV2436" s="67"/>
    </row>
    <row r="2437" spans="28:48">
      <c r="AB2437" s="67"/>
      <c r="AC2437" s="67"/>
      <c r="AD2437" s="67"/>
      <c r="AE2437" s="67"/>
      <c r="AF2437" s="67"/>
      <c r="AG2437" s="150"/>
      <c r="AH2437" s="149"/>
      <c r="AO2437" s="67"/>
      <c r="AP2437" s="67"/>
      <c r="AQ2437" s="67"/>
      <c r="AR2437" s="67"/>
      <c r="AS2437" s="67"/>
      <c r="AT2437" s="67"/>
      <c r="AU2437" s="67"/>
      <c r="AV2437" s="67"/>
    </row>
    <row r="2438" spans="28:48">
      <c r="AB2438" s="67"/>
      <c r="AC2438" s="67"/>
      <c r="AD2438" s="67"/>
      <c r="AE2438" s="67"/>
      <c r="AF2438" s="67"/>
      <c r="AG2438" s="150"/>
      <c r="AH2438" s="149"/>
      <c r="AO2438" s="67"/>
      <c r="AP2438" s="67"/>
      <c r="AQ2438" s="67"/>
      <c r="AR2438" s="67"/>
      <c r="AS2438" s="67"/>
      <c r="AT2438" s="67"/>
      <c r="AU2438" s="67"/>
      <c r="AV2438" s="67"/>
    </row>
    <row r="2439" spans="28:48">
      <c r="AB2439" s="67"/>
      <c r="AC2439" s="67"/>
      <c r="AD2439" s="67"/>
      <c r="AE2439" s="67"/>
      <c r="AF2439" s="67"/>
      <c r="AG2439" s="150"/>
      <c r="AH2439" s="149"/>
      <c r="AO2439" s="67"/>
      <c r="AP2439" s="67"/>
      <c r="AQ2439" s="67"/>
      <c r="AR2439" s="67"/>
      <c r="AS2439" s="67"/>
      <c r="AT2439" s="67"/>
      <c r="AU2439" s="67"/>
      <c r="AV2439" s="67"/>
    </row>
    <row r="2440" spans="28:48">
      <c r="AB2440" s="67"/>
      <c r="AC2440" s="67"/>
      <c r="AD2440" s="67"/>
      <c r="AE2440" s="67"/>
      <c r="AF2440" s="67"/>
      <c r="AG2440" s="150"/>
      <c r="AH2440" s="149"/>
      <c r="AO2440" s="67"/>
      <c r="AP2440" s="67"/>
      <c r="AQ2440" s="67"/>
      <c r="AR2440" s="67"/>
      <c r="AS2440" s="67"/>
      <c r="AT2440" s="67"/>
      <c r="AU2440" s="67"/>
      <c r="AV2440" s="67"/>
    </row>
    <row r="2441" spans="28:48">
      <c r="AB2441" s="67"/>
      <c r="AC2441" s="67"/>
      <c r="AD2441" s="67"/>
      <c r="AE2441" s="67"/>
      <c r="AF2441" s="67"/>
      <c r="AG2441" s="150"/>
      <c r="AH2441" s="149"/>
      <c r="AO2441" s="67"/>
      <c r="AP2441" s="67"/>
      <c r="AQ2441" s="67"/>
      <c r="AR2441" s="67"/>
      <c r="AS2441" s="67"/>
      <c r="AT2441" s="67"/>
      <c r="AU2441" s="67"/>
      <c r="AV2441" s="67"/>
    </row>
    <row r="2442" spans="28:48">
      <c r="AB2442" s="67"/>
      <c r="AC2442" s="67"/>
      <c r="AD2442" s="67"/>
      <c r="AE2442" s="67"/>
      <c r="AF2442" s="67"/>
      <c r="AG2442" s="150"/>
      <c r="AH2442" s="149"/>
      <c r="AO2442" s="67"/>
      <c r="AP2442" s="67"/>
      <c r="AQ2442" s="67"/>
      <c r="AR2442" s="67"/>
      <c r="AS2442" s="67"/>
      <c r="AT2442" s="67"/>
      <c r="AU2442" s="67"/>
      <c r="AV2442" s="67"/>
    </row>
    <row r="2443" spans="28:48">
      <c r="AB2443" s="67"/>
      <c r="AC2443" s="67"/>
      <c r="AD2443" s="67"/>
      <c r="AE2443" s="67"/>
      <c r="AF2443" s="67"/>
      <c r="AG2443" s="150"/>
      <c r="AH2443" s="149"/>
      <c r="AO2443" s="67"/>
      <c r="AP2443" s="67"/>
      <c r="AQ2443" s="67"/>
      <c r="AR2443" s="67"/>
      <c r="AS2443" s="67"/>
      <c r="AT2443" s="67"/>
      <c r="AU2443" s="67"/>
      <c r="AV2443" s="67"/>
    </row>
    <row r="2444" spans="28:48">
      <c r="AB2444" s="67"/>
      <c r="AC2444" s="67"/>
      <c r="AD2444" s="67"/>
      <c r="AE2444" s="67"/>
      <c r="AF2444" s="67"/>
      <c r="AG2444" s="150"/>
      <c r="AH2444" s="149"/>
      <c r="AO2444" s="67"/>
      <c r="AP2444" s="67"/>
      <c r="AQ2444" s="67"/>
      <c r="AR2444" s="67"/>
      <c r="AS2444" s="67"/>
      <c r="AT2444" s="67"/>
      <c r="AU2444" s="67"/>
      <c r="AV2444" s="67"/>
    </row>
    <row r="2445" spans="28:48">
      <c r="AB2445" s="67"/>
      <c r="AC2445" s="67"/>
      <c r="AD2445" s="67"/>
      <c r="AE2445" s="67"/>
      <c r="AF2445" s="67"/>
      <c r="AG2445" s="150"/>
      <c r="AH2445" s="149"/>
      <c r="AO2445" s="67"/>
      <c r="AP2445" s="67"/>
      <c r="AQ2445" s="67"/>
      <c r="AR2445" s="67"/>
      <c r="AS2445" s="67"/>
      <c r="AT2445" s="67"/>
      <c r="AU2445" s="67"/>
      <c r="AV2445" s="67"/>
    </row>
    <row r="2446" spans="28:48">
      <c r="AB2446" s="67"/>
      <c r="AC2446" s="67"/>
      <c r="AD2446" s="67"/>
      <c r="AE2446" s="67"/>
      <c r="AF2446" s="67"/>
      <c r="AG2446" s="150"/>
      <c r="AH2446" s="149"/>
      <c r="AO2446" s="67"/>
      <c r="AP2446" s="67"/>
      <c r="AQ2446" s="67"/>
      <c r="AR2446" s="67"/>
      <c r="AS2446" s="67"/>
      <c r="AT2446" s="67"/>
      <c r="AU2446" s="67"/>
      <c r="AV2446" s="67"/>
    </row>
    <row r="2447" spans="28:48">
      <c r="AB2447" s="67"/>
      <c r="AC2447" s="67"/>
      <c r="AD2447" s="67"/>
      <c r="AE2447" s="67"/>
      <c r="AF2447" s="67"/>
      <c r="AG2447" s="150"/>
      <c r="AH2447" s="149"/>
      <c r="AO2447" s="67"/>
      <c r="AP2447" s="67"/>
      <c r="AQ2447" s="67"/>
      <c r="AR2447" s="67"/>
      <c r="AS2447" s="67"/>
      <c r="AT2447" s="67"/>
      <c r="AU2447" s="67"/>
      <c r="AV2447" s="67"/>
    </row>
    <row r="2448" spans="28:48">
      <c r="AB2448" s="67"/>
      <c r="AC2448" s="67"/>
      <c r="AD2448" s="67"/>
      <c r="AE2448" s="67"/>
      <c r="AF2448" s="67"/>
      <c r="AG2448" s="150"/>
      <c r="AH2448" s="149"/>
      <c r="AO2448" s="67"/>
      <c r="AP2448" s="67"/>
      <c r="AQ2448" s="67"/>
      <c r="AR2448" s="67"/>
      <c r="AS2448" s="67"/>
      <c r="AT2448" s="67"/>
      <c r="AU2448" s="67"/>
      <c r="AV2448" s="67"/>
    </row>
    <row r="2449" spans="28:48">
      <c r="AB2449" s="67"/>
      <c r="AC2449" s="67"/>
      <c r="AD2449" s="67"/>
      <c r="AE2449" s="67"/>
      <c r="AF2449" s="67"/>
      <c r="AG2449" s="150"/>
      <c r="AH2449" s="149"/>
      <c r="AO2449" s="67"/>
      <c r="AP2449" s="67"/>
      <c r="AQ2449" s="67"/>
      <c r="AR2449" s="67"/>
      <c r="AS2449" s="67"/>
      <c r="AT2449" s="67"/>
      <c r="AU2449" s="67"/>
      <c r="AV2449" s="67"/>
    </row>
    <row r="2450" spans="28:48">
      <c r="AB2450" s="67"/>
      <c r="AC2450" s="67"/>
      <c r="AD2450" s="67"/>
      <c r="AE2450" s="67"/>
      <c r="AF2450" s="67"/>
      <c r="AG2450" s="150"/>
      <c r="AH2450" s="149"/>
      <c r="AO2450" s="67"/>
      <c r="AP2450" s="67"/>
      <c r="AQ2450" s="67"/>
      <c r="AR2450" s="67"/>
      <c r="AS2450" s="67"/>
      <c r="AT2450" s="67"/>
      <c r="AU2450" s="67"/>
      <c r="AV2450" s="67"/>
    </row>
    <row r="2451" spans="28:48">
      <c r="AB2451" s="67"/>
      <c r="AC2451" s="67"/>
      <c r="AD2451" s="67"/>
      <c r="AE2451" s="67"/>
      <c r="AF2451" s="67"/>
      <c r="AG2451" s="150"/>
      <c r="AH2451" s="149"/>
      <c r="AO2451" s="67"/>
      <c r="AP2451" s="67"/>
      <c r="AQ2451" s="67"/>
      <c r="AR2451" s="67"/>
      <c r="AS2451" s="67"/>
      <c r="AT2451" s="67"/>
      <c r="AU2451" s="67"/>
      <c r="AV2451" s="67"/>
    </row>
    <row r="2452" spans="28:48">
      <c r="AB2452" s="67"/>
      <c r="AC2452" s="67"/>
      <c r="AD2452" s="67"/>
      <c r="AE2452" s="67"/>
      <c r="AF2452" s="67"/>
      <c r="AG2452" s="150"/>
      <c r="AH2452" s="149"/>
      <c r="AO2452" s="67"/>
      <c r="AP2452" s="67"/>
      <c r="AQ2452" s="67"/>
      <c r="AR2452" s="67"/>
      <c r="AS2452" s="67"/>
      <c r="AT2452" s="67"/>
      <c r="AU2452" s="67"/>
      <c r="AV2452" s="67"/>
    </row>
    <row r="2453" spans="28:48">
      <c r="AB2453" s="67"/>
      <c r="AC2453" s="67"/>
      <c r="AD2453" s="67"/>
      <c r="AE2453" s="67"/>
      <c r="AF2453" s="67"/>
      <c r="AG2453" s="150"/>
      <c r="AH2453" s="149"/>
      <c r="AO2453" s="67"/>
      <c r="AP2453" s="67"/>
      <c r="AQ2453" s="67"/>
      <c r="AR2453" s="67"/>
      <c r="AS2453" s="67"/>
      <c r="AT2453" s="67"/>
      <c r="AU2453" s="67"/>
      <c r="AV2453" s="67"/>
    </row>
    <row r="2454" spans="28:48">
      <c r="AB2454" s="67"/>
      <c r="AC2454" s="67"/>
      <c r="AD2454" s="67"/>
      <c r="AE2454" s="67"/>
      <c r="AF2454" s="67"/>
      <c r="AG2454" s="150"/>
      <c r="AH2454" s="149"/>
      <c r="AO2454" s="67"/>
      <c r="AP2454" s="67"/>
      <c r="AQ2454" s="67"/>
      <c r="AR2454" s="67"/>
      <c r="AS2454" s="67"/>
      <c r="AT2454" s="67"/>
      <c r="AU2454" s="67"/>
      <c r="AV2454" s="67"/>
    </row>
    <row r="2455" spans="28:48">
      <c r="AB2455" s="67"/>
      <c r="AC2455" s="67"/>
      <c r="AD2455" s="67"/>
      <c r="AE2455" s="67"/>
      <c r="AF2455" s="67"/>
      <c r="AG2455" s="150"/>
      <c r="AH2455" s="149"/>
      <c r="AO2455" s="67"/>
      <c r="AP2455" s="67"/>
      <c r="AQ2455" s="67"/>
      <c r="AR2455" s="67"/>
      <c r="AS2455" s="67"/>
      <c r="AT2455" s="67"/>
      <c r="AU2455" s="67"/>
      <c r="AV2455" s="67"/>
    </row>
    <row r="2456" spans="28:48">
      <c r="AB2456" s="67"/>
      <c r="AC2456" s="67"/>
      <c r="AD2456" s="67"/>
      <c r="AE2456" s="67"/>
      <c r="AF2456" s="67"/>
      <c r="AG2456" s="150"/>
      <c r="AH2456" s="149"/>
      <c r="AO2456" s="67"/>
      <c r="AP2456" s="67"/>
      <c r="AQ2456" s="67"/>
      <c r="AR2456" s="67"/>
      <c r="AS2456" s="67"/>
      <c r="AT2456" s="67"/>
      <c r="AU2456" s="67"/>
      <c r="AV2456" s="67"/>
    </row>
    <row r="2457" spans="28:48">
      <c r="AB2457" s="67"/>
      <c r="AC2457" s="67"/>
      <c r="AD2457" s="67"/>
      <c r="AE2457" s="67"/>
      <c r="AF2457" s="67"/>
      <c r="AG2457" s="150"/>
      <c r="AH2457" s="149"/>
      <c r="AO2457" s="67"/>
      <c r="AP2457" s="67"/>
      <c r="AQ2457" s="67"/>
      <c r="AR2457" s="67"/>
      <c r="AS2457" s="67"/>
      <c r="AT2457" s="67"/>
      <c r="AU2457" s="67"/>
      <c r="AV2457" s="67"/>
    </row>
    <row r="2458" spans="28:48">
      <c r="AB2458" s="67"/>
      <c r="AC2458" s="67"/>
      <c r="AD2458" s="67"/>
      <c r="AE2458" s="67"/>
      <c r="AF2458" s="67"/>
      <c r="AG2458" s="150"/>
      <c r="AH2458" s="149"/>
      <c r="AO2458" s="67"/>
      <c r="AP2458" s="67"/>
      <c r="AQ2458" s="67"/>
      <c r="AR2458" s="67"/>
      <c r="AS2458" s="67"/>
      <c r="AT2458" s="67"/>
      <c r="AU2458" s="67"/>
      <c r="AV2458" s="67"/>
    </row>
    <row r="2459" spans="28:48">
      <c r="AB2459" s="67"/>
      <c r="AC2459" s="67"/>
      <c r="AD2459" s="67"/>
      <c r="AE2459" s="67"/>
      <c r="AF2459" s="67"/>
      <c r="AG2459" s="150"/>
      <c r="AH2459" s="149"/>
      <c r="AO2459" s="67"/>
      <c r="AP2459" s="67"/>
      <c r="AQ2459" s="67"/>
      <c r="AR2459" s="67"/>
      <c r="AS2459" s="67"/>
      <c r="AT2459" s="67"/>
      <c r="AU2459" s="67"/>
      <c r="AV2459" s="67"/>
    </row>
    <row r="2460" spans="28:48">
      <c r="AB2460" s="67"/>
      <c r="AC2460" s="67"/>
      <c r="AD2460" s="67"/>
      <c r="AE2460" s="67"/>
      <c r="AF2460" s="67"/>
      <c r="AG2460" s="150"/>
      <c r="AH2460" s="149"/>
      <c r="AO2460" s="67"/>
      <c r="AP2460" s="67"/>
      <c r="AQ2460" s="67"/>
      <c r="AR2460" s="67"/>
      <c r="AS2460" s="67"/>
      <c r="AT2460" s="67"/>
      <c r="AU2460" s="67"/>
      <c r="AV2460" s="67"/>
    </row>
    <row r="2461" spans="28:48">
      <c r="AB2461" s="67"/>
      <c r="AC2461" s="67"/>
      <c r="AD2461" s="67"/>
      <c r="AE2461" s="67"/>
      <c r="AF2461" s="67"/>
      <c r="AG2461" s="150"/>
      <c r="AH2461" s="149"/>
      <c r="AO2461" s="67"/>
      <c r="AP2461" s="67"/>
      <c r="AQ2461" s="67"/>
      <c r="AR2461" s="67"/>
      <c r="AS2461" s="67"/>
      <c r="AT2461" s="67"/>
      <c r="AU2461" s="67"/>
      <c r="AV2461" s="67"/>
    </row>
    <row r="2462" spans="28:48">
      <c r="AB2462" s="67"/>
      <c r="AC2462" s="67"/>
      <c r="AD2462" s="67"/>
      <c r="AE2462" s="67"/>
      <c r="AF2462" s="67"/>
      <c r="AG2462" s="150"/>
      <c r="AH2462" s="149"/>
      <c r="AO2462" s="67"/>
      <c r="AP2462" s="67"/>
      <c r="AQ2462" s="67"/>
      <c r="AR2462" s="67"/>
      <c r="AS2462" s="67"/>
      <c r="AT2462" s="67"/>
      <c r="AU2462" s="67"/>
      <c r="AV2462" s="67"/>
    </row>
    <row r="2463" spans="28:48">
      <c r="AB2463" s="67"/>
      <c r="AC2463" s="67"/>
      <c r="AD2463" s="67"/>
      <c r="AE2463" s="67"/>
      <c r="AF2463" s="67"/>
      <c r="AG2463" s="150"/>
      <c r="AH2463" s="149"/>
      <c r="AO2463" s="67"/>
      <c r="AP2463" s="67"/>
      <c r="AQ2463" s="67"/>
      <c r="AR2463" s="67"/>
      <c r="AS2463" s="67"/>
      <c r="AT2463" s="67"/>
      <c r="AU2463" s="67"/>
      <c r="AV2463" s="67"/>
    </row>
    <row r="2464" spans="28:48">
      <c r="AB2464" s="67"/>
      <c r="AC2464" s="67"/>
      <c r="AD2464" s="67"/>
      <c r="AE2464" s="67"/>
      <c r="AF2464" s="67"/>
      <c r="AG2464" s="150"/>
      <c r="AH2464" s="149"/>
      <c r="AO2464" s="67"/>
      <c r="AP2464" s="67"/>
      <c r="AQ2464" s="67"/>
      <c r="AR2464" s="67"/>
      <c r="AS2464" s="67"/>
      <c r="AT2464" s="67"/>
      <c r="AU2464" s="67"/>
      <c r="AV2464" s="67"/>
    </row>
    <row r="2465" spans="28:48">
      <c r="AB2465" s="67"/>
      <c r="AC2465" s="67"/>
      <c r="AD2465" s="67"/>
      <c r="AE2465" s="67"/>
      <c r="AF2465" s="67"/>
      <c r="AG2465" s="150"/>
      <c r="AH2465" s="149"/>
      <c r="AO2465" s="67"/>
      <c r="AP2465" s="67"/>
      <c r="AQ2465" s="67"/>
      <c r="AR2465" s="67"/>
      <c r="AS2465" s="67"/>
      <c r="AT2465" s="67"/>
      <c r="AU2465" s="67"/>
      <c r="AV2465" s="67"/>
    </row>
    <row r="2466" spans="28:48">
      <c r="AB2466" s="67"/>
      <c r="AC2466" s="67"/>
      <c r="AD2466" s="67"/>
      <c r="AE2466" s="67"/>
      <c r="AF2466" s="67"/>
      <c r="AG2466" s="150"/>
      <c r="AH2466" s="149"/>
      <c r="AO2466" s="67"/>
      <c r="AP2466" s="67"/>
      <c r="AQ2466" s="67"/>
      <c r="AR2466" s="67"/>
      <c r="AS2466" s="67"/>
      <c r="AT2466" s="67"/>
      <c r="AU2466" s="67"/>
      <c r="AV2466" s="67"/>
    </row>
    <row r="2467" spans="28:48">
      <c r="AB2467" s="67"/>
      <c r="AC2467" s="67"/>
      <c r="AD2467" s="67"/>
      <c r="AE2467" s="67"/>
      <c r="AF2467" s="67"/>
      <c r="AG2467" s="150"/>
      <c r="AH2467" s="149"/>
      <c r="AO2467" s="67"/>
      <c r="AP2467" s="67"/>
      <c r="AQ2467" s="67"/>
      <c r="AR2467" s="67"/>
      <c r="AS2467" s="67"/>
      <c r="AT2467" s="67"/>
      <c r="AU2467" s="67"/>
      <c r="AV2467" s="67"/>
    </row>
    <row r="2468" spans="28:48">
      <c r="AB2468" s="67"/>
      <c r="AC2468" s="67"/>
      <c r="AD2468" s="67"/>
      <c r="AE2468" s="67"/>
      <c r="AF2468" s="67"/>
      <c r="AG2468" s="150"/>
      <c r="AH2468" s="149"/>
      <c r="AO2468" s="67"/>
      <c r="AP2468" s="67"/>
      <c r="AQ2468" s="67"/>
      <c r="AR2468" s="67"/>
      <c r="AS2468" s="67"/>
      <c r="AT2468" s="67"/>
      <c r="AU2468" s="67"/>
      <c r="AV2468" s="67"/>
    </row>
    <row r="2469" spans="28:48">
      <c r="AB2469" s="67"/>
      <c r="AC2469" s="67"/>
      <c r="AD2469" s="67"/>
      <c r="AE2469" s="67"/>
      <c r="AF2469" s="67"/>
      <c r="AG2469" s="150"/>
      <c r="AH2469" s="149"/>
      <c r="AO2469" s="67"/>
      <c r="AP2469" s="67"/>
      <c r="AQ2469" s="67"/>
      <c r="AR2469" s="67"/>
      <c r="AS2469" s="67"/>
      <c r="AT2469" s="67"/>
      <c r="AU2469" s="67"/>
      <c r="AV2469" s="67"/>
    </row>
    <row r="2470" spans="28:48">
      <c r="AB2470" s="67"/>
      <c r="AC2470" s="67"/>
      <c r="AD2470" s="67"/>
      <c r="AE2470" s="67"/>
      <c r="AF2470" s="67"/>
      <c r="AG2470" s="150"/>
      <c r="AH2470" s="149"/>
      <c r="AO2470" s="67"/>
      <c r="AP2470" s="67"/>
      <c r="AQ2470" s="67"/>
      <c r="AR2470" s="67"/>
      <c r="AS2470" s="67"/>
      <c r="AT2470" s="67"/>
      <c r="AU2470" s="67"/>
      <c r="AV2470" s="67"/>
    </row>
    <row r="2471" spans="28:48">
      <c r="AB2471" s="67"/>
      <c r="AC2471" s="67"/>
      <c r="AD2471" s="67"/>
      <c r="AE2471" s="67"/>
      <c r="AF2471" s="67"/>
      <c r="AG2471" s="150"/>
      <c r="AH2471" s="149"/>
      <c r="AO2471" s="67"/>
      <c r="AP2471" s="67"/>
      <c r="AQ2471" s="67"/>
      <c r="AR2471" s="67"/>
      <c r="AS2471" s="67"/>
      <c r="AT2471" s="67"/>
      <c r="AU2471" s="67"/>
      <c r="AV2471" s="67"/>
    </row>
    <row r="2472" spans="28:48">
      <c r="AB2472" s="67"/>
      <c r="AC2472" s="67"/>
      <c r="AD2472" s="67"/>
      <c r="AE2472" s="67"/>
      <c r="AF2472" s="67"/>
      <c r="AG2472" s="150"/>
      <c r="AH2472" s="149"/>
      <c r="AO2472" s="67"/>
      <c r="AP2472" s="67"/>
      <c r="AQ2472" s="67"/>
      <c r="AR2472" s="67"/>
      <c r="AS2472" s="67"/>
      <c r="AT2472" s="67"/>
      <c r="AU2472" s="67"/>
      <c r="AV2472" s="67"/>
    </row>
    <row r="2473" spans="28:48">
      <c r="AB2473" s="67"/>
      <c r="AC2473" s="67"/>
      <c r="AD2473" s="67"/>
      <c r="AE2473" s="67"/>
      <c r="AF2473" s="67"/>
      <c r="AG2473" s="150"/>
      <c r="AH2473" s="149"/>
      <c r="AO2473" s="67"/>
      <c r="AP2473" s="67"/>
      <c r="AQ2473" s="67"/>
      <c r="AR2473" s="67"/>
      <c r="AS2473" s="67"/>
      <c r="AT2473" s="67"/>
      <c r="AU2473" s="67"/>
      <c r="AV2473" s="67"/>
    </row>
    <row r="2474" spans="28:48">
      <c r="AB2474" s="67"/>
      <c r="AC2474" s="67"/>
      <c r="AD2474" s="67"/>
      <c r="AE2474" s="67"/>
      <c r="AF2474" s="67"/>
      <c r="AG2474" s="150"/>
      <c r="AH2474" s="149"/>
      <c r="AO2474" s="67"/>
      <c r="AP2474" s="67"/>
      <c r="AQ2474" s="67"/>
      <c r="AR2474" s="67"/>
      <c r="AS2474" s="67"/>
      <c r="AT2474" s="67"/>
      <c r="AU2474" s="67"/>
      <c r="AV2474" s="67"/>
    </row>
    <row r="2475" spans="28:48">
      <c r="AB2475" s="67"/>
      <c r="AC2475" s="67"/>
      <c r="AD2475" s="67"/>
      <c r="AE2475" s="67"/>
      <c r="AF2475" s="67"/>
      <c r="AG2475" s="150"/>
      <c r="AH2475" s="149"/>
      <c r="AO2475" s="67"/>
      <c r="AP2475" s="67"/>
      <c r="AQ2475" s="67"/>
      <c r="AR2475" s="67"/>
      <c r="AS2475" s="67"/>
      <c r="AT2475" s="67"/>
      <c r="AU2475" s="67"/>
      <c r="AV2475" s="67"/>
    </row>
    <row r="2476" spans="28:48">
      <c r="AB2476" s="67"/>
      <c r="AC2476" s="67"/>
      <c r="AD2476" s="67"/>
      <c r="AE2476" s="67"/>
      <c r="AF2476" s="67"/>
      <c r="AG2476" s="150"/>
      <c r="AH2476" s="149"/>
      <c r="AO2476" s="67"/>
      <c r="AP2476" s="67"/>
      <c r="AQ2476" s="67"/>
      <c r="AR2476" s="67"/>
      <c r="AS2476" s="67"/>
      <c r="AT2476" s="67"/>
      <c r="AU2476" s="67"/>
      <c r="AV2476" s="67"/>
    </row>
    <row r="2477" spans="28:48">
      <c r="AB2477" s="67"/>
      <c r="AC2477" s="67"/>
      <c r="AD2477" s="67"/>
      <c r="AE2477" s="67"/>
      <c r="AF2477" s="67"/>
      <c r="AG2477" s="150"/>
      <c r="AH2477" s="149"/>
      <c r="AO2477" s="67"/>
      <c r="AP2477" s="67"/>
      <c r="AQ2477" s="67"/>
      <c r="AR2477" s="67"/>
      <c r="AS2477" s="67"/>
      <c r="AT2477" s="67"/>
      <c r="AU2477" s="67"/>
      <c r="AV2477" s="67"/>
    </row>
    <row r="2478" spans="28:48">
      <c r="AB2478" s="67"/>
      <c r="AC2478" s="67"/>
      <c r="AD2478" s="67"/>
      <c r="AE2478" s="67"/>
      <c r="AF2478" s="67"/>
      <c r="AG2478" s="150"/>
      <c r="AH2478" s="149"/>
      <c r="AO2478" s="67"/>
      <c r="AP2478" s="67"/>
      <c r="AQ2478" s="67"/>
      <c r="AR2478" s="67"/>
      <c r="AS2478" s="67"/>
      <c r="AT2478" s="67"/>
      <c r="AU2478" s="67"/>
      <c r="AV2478" s="67"/>
    </row>
    <row r="2479" spans="28:48">
      <c r="AB2479" s="67"/>
      <c r="AC2479" s="67"/>
      <c r="AD2479" s="67"/>
      <c r="AE2479" s="67"/>
      <c r="AF2479" s="67"/>
      <c r="AG2479" s="150"/>
      <c r="AH2479" s="149"/>
      <c r="AO2479" s="67"/>
      <c r="AP2479" s="67"/>
      <c r="AQ2479" s="67"/>
      <c r="AR2479" s="67"/>
      <c r="AS2479" s="67"/>
      <c r="AT2479" s="67"/>
      <c r="AU2479" s="67"/>
      <c r="AV2479" s="67"/>
    </row>
    <row r="2480" spans="28:48">
      <c r="AB2480" s="67"/>
      <c r="AC2480" s="67"/>
      <c r="AD2480" s="67"/>
      <c r="AE2480" s="67"/>
      <c r="AF2480" s="67"/>
      <c r="AG2480" s="150"/>
      <c r="AH2480" s="149"/>
      <c r="AO2480" s="67"/>
      <c r="AP2480" s="67"/>
      <c r="AQ2480" s="67"/>
      <c r="AR2480" s="67"/>
      <c r="AS2480" s="67"/>
      <c r="AT2480" s="67"/>
      <c r="AU2480" s="67"/>
      <c r="AV2480" s="67"/>
    </row>
    <row r="2481" spans="28:48">
      <c r="AB2481" s="67"/>
      <c r="AC2481" s="67"/>
      <c r="AD2481" s="67"/>
      <c r="AE2481" s="67"/>
      <c r="AF2481" s="67"/>
      <c r="AG2481" s="150"/>
      <c r="AH2481" s="149"/>
      <c r="AO2481" s="67"/>
      <c r="AP2481" s="67"/>
      <c r="AQ2481" s="67"/>
      <c r="AR2481" s="67"/>
      <c r="AS2481" s="67"/>
      <c r="AT2481" s="67"/>
      <c r="AU2481" s="67"/>
      <c r="AV2481" s="67"/>
    </row>
    <row r="2482" spans="28:48">
      <c r="AB2482" s="67"/>
      <c r="AC2482" s="67"/>
      <c r="AD2482" s="67"/>
      <c r="AE2482" s="67"/>
      <c r="AF2482" s="67"/>
      <c r="AG2482" s="150"/>
      <c r="AH2482" s="149"/>
      <c r="AO2482" s="67"/>
      <c r="AP2482" s="67"/>
      <c r="AQ2482" s="67"/>
      <c r="AR2482" s="67"/>
      <c r="AS2482" s="67"/>
      <c r="AT2482" s="67"/>
      <c r="AU2482" s="67"/>
      <c r="AV2482" s="67"/>
    </row>
    <row r="2483" spans="28:48">
      <c r="AB2483" s="67"/>
      <c r="AC2483" s="67"/>
      <c r="AD2483" s="67"/>
      <c r="AE2483" s="67"/>
      <c r="AF2483" s="67"/>
      <c r="AG2483" s="150"/>
      <c r="AH2483" s="149"/>
      <c r="AO2483" s="67"/>
      <c r="AP2483" s="67"/>
      <c r="AQ2483" s="67"/>
      <c r="AR2483" s="67"/>
      <c r="AS2483" s="67"/>
      <c r="AT2483" s="67"/>
      <c r="AU2483" s="67"/>
      <c r="AV2483" s="67"/>
    </row>
    <row r="2484" spans="28:48">
      <c r="AB2484" s="67"/>
      <c r="AC2484" s="67"/>
      <c r="AD2484" s="67"/>
      <c r="AE2484" s="67"/>
      <c r="AF2484" s="67"/>
      <c r="AG2484" s="150"/>
      <c r="AH2484" s="149"/>
      <c r="AO2484" s="67"/>
      <c r="AP2484" s="67"/>
      <c r="AQ2484" s="67"/>
      <c r="AR2484" s="67"/>
      <c r="AS2484" s="67"/>
      <c r="AT2484" s="67"/>
      <c r="AU2484" s="67"/>
      <c r="AV2484" s="67"/>
    </row>
    <row r="2485" spans="28:48">
      <c r="AB2485" s="67"/>
      <c r="AC2485" s="67"/>
      <c r="AD2485" s="67"/>
      <c r="AE2485" s="67"/>
      <c r="AF2485" s="67"/>
      <c r="AG2485" s="150"/>
      <c r="AH2485" s="149"/>
      <c r="AO2485" s="67"/>
      <c r="AP2485" s="67"/>
      <c r="AQ2485" s="67"/>
      <c r="AR2485" s="67"/>
      <c r="AS2485" s="67"/>
      <c r="AT2485" s="67"/>
      <c r="AU2485" s="67"/>
      <c r="AV2485" s="67"/>
    </row>
    <row r="2486" spans="28:48">
      <c r="AB2486" s="67"/>
      <c r="AC2486" s="67"/>
      <c r="AD2486" s="67"/>
      <c r="AE2486" s="67"/>
      <c r="AF2486" s="67"/>
      <c r="AG2486" s="150"/>
      <c r="AH2486" s="149"/>
      <c r="AO2486" s="67"/>
      <c r="AP2486" s="67"/>
      <c r="AQ2486" s="67"/>
      <c r="AR2486" s="67"/>
      <c r="AS2486" s="67"/>
      <c r="AT2486" s="67"/>
      <c r="AU2486" s="67"/>
      <c r="AV2486" s="67"/>
    </row>
    <row r="2487" spans="28:48">
      <c r="AB2487" s="67"/>
      <c r="AC2487" s="67"/>
      <c r="AD2487" s="67"/>
      <c r="AE2487" s="67"/>
      <c r="AF2487" s="67"/>
      <c r="AG2487" s="150"/>
      <c r="AH2487" s="149"/>
      <c r="AO2487" s="67"/>
      <c r="AP2487" s="67"/>
      <c r="AQ2487" s="67"/>
      <c r="AR2487" s="67"/>
      <c r="AS2487" s="67"/>
      <c r="AT2487" s="67"/>
      <c r="AU2487" s="67"/>
      <c r="AV2487" s="67"/>
    </row>
    <row r="2488" spans="28:48">
      <c r="AB2488" s="67"/>
      <c r="AC2488" s="67"/>
      <c r="AD2488" s="67"/>
      <c r="AE2488" s="67"/>
      <c r="AF2488" s="67"/>
      <c r="AG2488" s="150"/>
      <c r="AH2488" s="149"/>
      <c r="AO2488" s="67"/>
      <c r="AP2488" s="67"/>
      <c r="AQ2488" s="67"/>
      <c r="AR2488" s="67"/>
      <c r="AS2488" s="67"/>
      <c r="AT2488" s="67"/>
      <c r="AU2488" s="67"/>
      <c r="AV2488" s="67"/>
    </row>
    <row r="2489" spans="28:48">
      <c r="AB2489" s="67"/>
      <c r="AC2489" s="67"/>
      <c r="AD2489" s="67"/>
      <c r="AE2489" s="67"/>
      <c r="AF2489" s="67"/>
      <c r="AG2489" s="150"/>
      <c r="AH2489" s="149"/>
      <c r="AO2489" s="67"/>
      <c r="AP2489" s="67"/>
      <c r="AQ2489" s="67"/>
      <c r="AR2489" s="67"/>
      <c r="AS2489" s="67"/>
      <c r="AT2489" s="67"/>
      <c r="AU2489" s="67"/>
      <c r="AV2489" s="67"/>
    </row>
    <row r="2490" spans="28:48">
      <c r="AB2490" s="67"/>
      <c r="AC2490" s="67"/>
      <c r="AD2490" s="67"/>
      <c r="AE2490" s="67"/>
      <c r="AF2490" s="67"/>
      <c r="AG2490" s="150"/>
      <c r="AH2490" s="149"/>
      <c r="AO2490" s="67"/>
      <c r="AP2490" s="67"/>
      <c r="AQ2490" s="67"/>
      <c r="AR2490" s="67"/>
      <c r="AS2490" s="67"/>
      <c r="AT2490" s="67"/>
      <c r="AU2490" s="67"/>
      <c r="AV2490" s="67"/>
    </row>
    <row r="2491" spans="28:48">
      <c r="AB2491" s="67"/>
      <c r="AC2491" s="67"/>
      <c r="AD2491" s="67"/>
      <c r="AE2491" s="67"/>
      <c r="AF2491" s="67"/>
      <c r="AG2491" s="150"/>
      <c r="AH2491" s="149"/>
      <c r="AO2491" s="67"/>
      <c r="AP2491" s="67"/>
      <c r="AQ2491" s="67"/>
      <c r="AR2491" s="67"/>
      <c r="AS2491" s="67"/>
      <c r="AT2491" s="67"/>
      <c r="AU2491" s="67"/>
      <c r="AV2491" s="67"/>
    </row>
    <row r="2492" spans="28:48">
      <c r="AB2492" s="67"/>
      <c r="AC2492" s="67"/>
      <c r="AD2492" s="67"/>
      <c r="AE2492" s="67"/>
      <c r="AF2492" s="67"/>
      <c r="AG2492" s="150"/>
      <c r="AH2492" s="149"/>
      <c r="AO2492" s="67"/>
      <c r="AP2492" s="67"/>
      <c r="AQ2492" s="67"/>
      <c r="AR2492" s="67"/>
      <c r="AS2492" s="67"/>
      <c r="AT2492" s="67"/>
      <c r="AU2492" s="67"/>
      <c r="AV2492" s="67"/>
    </row>
    <row r="2493" spans="28:48">
      <c r="AB2493" s="67"/>
      <c r="AC2493" s="67"/>
      <c r="AD2493" s="67"/>
      <c r="AE2493" s="67"/>
      <c r="AF2493" s="67"/>
      <c r="AG2493" s="150"/>
      <c r="AH2493" s="149"/>
      <c r="AO2493" s="67"/>
      <c r="AP2493" s="67"/>
      <c r="AQ2493" s="67"/>
      <c r="AR2493" s="67"/>
      <c r="AS2493" s="67"/>
      <c r="AT2493" s="67"/>
      <c r="AU2493" s="67"/>
      <c r="AV2493" s="67"/>
    </row>
    <row r="2494" spans="28:48">
      <c r="AB2494" s="67"/>
      <c r="AC2494" s="67"/>
      <c r="AD2494" s="67"/>
      <c r="AE2494" s="67"/>
      <c r="AF2494" s="67"/>
      <c r="AG2494" s="150"/>
      <c r="AH2494" s="149"/>
      <c r="AO2494" s="67"/>
      <c r="AP2494" s="67"/>
      <c r="AQ2494" s="67"/>
      <c r="AR2494" s="67"/>
      <c r="AS2494" s="67"/>
      <c r="AT2494" s="67"/>
      <c r="AU2494" s="67"/>
      <c r="AV2494" s="67"/>
    </row>
    <row r="2495" spans="28:48">
      <c r="AB2495" s="67"/>
      <c r="AC2495" s="67"/>
      <c r="AD2495" s="67"/>
      <c r="AE2495" s="67"/>
      <c r="AF2495" s="67"/>
      <c r="AG2495" s="150"/>
      <c r="AH2495" s="149"/>
      <c r="AO2495" s="67"/>
      <c r="AP2495" s="67"/>
      <c r="AQ2495" s="67"/>
      <c r="AR2495" s="67"/>
      <c r="AS2495" s="67"/>
      <c r="AT2495" s="67"/>
      <c r="AU2495" s="67"/>
      <c r="AV2495" s="67"/>
    </row>
    <row r="2496" spans="28:48">
      <c r="AB2496" s="67"/>
      <c r="AC2496" s="67"/>
      <c r="AD2496" s="67"/>
      <c r="AE2496" s="67"/>
      <c r="AF2496" s="67"/>
      <c r="AG2496" s="150"/>
      <c r="AH2496" s="149"/>
      <c r="AO2496" s="67"/>
      <c r="AP2496" s="67"/>
      <c r="AQ2496" s="67"/>
      <c r="AR2496" s="67"/>
      <c r="AS2496" s="67"/>
      <c r="AT2496" s="67"/>
      <c r="AU2496" s="67"/>
      <c r="AV2496" s="67"/>
    </row>
    <row r="2497" spans="28:48">
      <c r="AB2497" s="67"/>
      <c r="AC2497" s="67"/>
      <c r="AD2497" s="67"/>
      <c r="AE2497" s="67"/>
      <c r="AF2497" s="67"/>
      <c r="AG2497" s="150"/>
      <c r="AH2497" s="149"/>
      <c r="AO2497" s="67"/>
      <c r="AP2497" s="67"/>
      <c r="AQ2497" s="67"/>
      <c r="AR2497" s="67"/>
      <c r="AS2497" s="67"/>
      <c r="AT2497" s="67"/>
      <c r="AU2497" s="67"/>
      <c r="AV2497" s="67"/>
    </row>
    <row r="2498" spans="28:48">
      <c r="AB2498" s="67"/>
      <c r="AC2498" s="67"/>
      <c r="AD2498" s="67"/>
      <c r="AE2498" s="67"/>
      <c r="AF2498" s="67"/>
      <c r="AG2498" s="150"/>
      <c r="AH2498" s="149"/>
      <c r="AO2498" s="67"/>
      <c r="AP2498" s="67"/>
      <c r="AQ2498" s="67"/>
      <c r="AR2498" s="67"/>
      <c r="AS2498" s="67"/>
      <c r="AT2498" s="67"/>
      <c r="AU2498" s="67"/>
      <c r="AV2498" s="67"/>
    </row>
    <row r="2499" spans="28:48">
      <c r="AB2499" s="67"/>
      <c r="AC2499" s="67"/>
      <c r="AD2499" s="67"/>
      <c r="AE2499" s="67"/>
      <c r="AF2499" s="67"/>
      <c r="AG2499" s="150"/>
      <c r="AH2499" s="149"/>
      <c r="AO2499" s="67"/>
      <c r="AP2499" s="67"/>
      <c r="AQ2499" s="67"/>
      <c r="AR2499" s="67"/>
      <c r="AS2499" s="67"/>
      <c r="AT2499" s="67"/>
      <c r="AU2499" s="67"/>
      <c r="AV2499" s="67"/>
    </row>
    <row r="2500" spans="28:48">
      <c r="AB2500" s="67"/>
      <c r="AC2500" s="67"/>
      <c r="AD2500" s="67"/>
      <c r="AE2500" s="67"/>
      <c r="AF2500" s="67"/>
      <c r="AG2500" s="150"/>
      <c r="AH2500" s="149"/>
      <c r="AO2500" s="67"/>
      <c r="AP2500" s="67"/>
      <c r="AQ2500" s="67"/>
      <c r="AR2500" s="67"/>
      <c r="AS2500" s="67"/>
      <c r="AT2500" s="67"/>
      <c r="AU2500" s="67"/>
      <c r="AV2500" s="67"/>
    </row>
    <row r="2501" spans="28:48">
      <c r="AB2501" s="67"/>
      <c r="AC2501" s="67"/>
      <c r="AD2501" s="67"/>
      <c r="AE2501" s="67"/>
      <c r="AF2501" s="67"/>
      <c r="AG2501" s="150"/>
      <c r="AH2501" s="149"/>
      <c r="AO2501" s="67"/>
      <c r="AP2501" s="67"/>
      <c r="AQ2501" s="67"/>
      <c r="AR2501" s="67"/>
      <c r="AS2501" s="67"/>
      <c r="AT2501" s="67"/>
      <c r="AU2501" s="67"/>
      <c r="AV2501" s="67"/>
    </row>
    <row r="2502" spans="28:48">
      <c r="AB2502" s="67"/>
      <c r="AC2502" s="67"/>
      <c r="AD2502" s="67"/>
      <c r="AE2502" s="67"/>
      <c r="AF2502" s="67"/>
      <c r="AG2502" s="150"/>
      <c r="AH2502" s="149"/>
      <c r="AO2502" s="67"/>
      <c r="AP2502" s="67"/>
      <c r="AQ2502" s="67"/>
      <c r="AR2502" s="67"/>
      <c r="AS2502" s="67"/>
      <c r="AT2502" s="67"/>
      <c r="AU2502" s="67"/>
      <c r="AV2502" s="67"/>
    </row>
    <row r="2503" spans="28:48">
      <c r="AB2503" s="67"/>
      <c r="AC2503" s="67"/>
      <c r="AD2503" s="67"/>
      <c r="AE2503" s="67"/>
      <c r="AF2503" s="67"/>
      <c r="AG2503" s="150"/>
      <c r="AH2503" s="149"/>
      <c r="AO2503" s="67"/>
      <c r="AP2503" s="67"/>
      <c r="AQ2503" s="67"/>
      <c r="AR2503" s="67"/>
      <c r="AS2503" s="67"/>
      <c r="AT2503" s="67"/>
      <c r="AU2503" s="67"/>
      <c r="AV2503" s="67"/>
    </row>
    <row r="2504" spans="28:48">
      <c r="AB2504" s="67"/>
      <c r="AC2504" s="67"/>
      <c r="AD2504" s="67"/>
      <c r="AE2504" s="67"/>
      <c r="AF2504" s="67"/>
      <c r="AG2504" s="150"/>
      <c r="AH2504" s="149"/>
      <c r="AO2504" s="67"/>
      <c r="AP2504" s="67"/>
      <c r="AQ2504" s="67"/>
      <c r="AR2504" s="67"/>
      <c r="AS2504" s="67"/>
      <c r="AT2504" s="67"/>
      <c r="AU2504" s="67"/>
      <c r="AV2504" s="67"/>
    </row>
    <row r="2505" spans="28:48">
      <c r="AB2505" s="67"/>
      <c r="AC2505" s="67"/>
      <c r="AD2505" s="67"/>
      <c r="AE2505" s="67"/>
      <c r="AF2505" s="67"/>
      <c r="AG2505" s="150"/>
      <c r="AH2505" s="149"/>
      <c r="AO2505" s="67"/>
      <c r="AP2505" s="67"/>
      <c r="AQ2505" s="67"/>
      <c r="AR2505" s="67"/>
      <c r="AS2505" s="67"/>
      <c r="AT2505" s="67"/>
      <c r="AU2505" s="67"/>
      <c r="AV2505" s="67"/>
    </row>
    <row r="2506" spans="28:48">
      <c r="AB2506" s="67"/>
      <c r="AC2506" s="67"/>
      <c r="AD2506" s="67"/>
      <c r="AE2506" s="67"/>
      <c r="AF2506" s="67"/>
      <c r="AG2506" s="150"/>
      <c r="AH2506" s="149"/>
      <c r="AO2506" s="67"/>
      <c r="AP2506" s="67"/>
      <c r="AQ2506" s="67"/>
      <c r="AR2506" s="67"/>
      <c r="AS2506" s="67"/>
      <c r="AT2506" s="67"/>
      <c r="AU2506" s="67"/>
      <c r="AV2506" s="67"/>
    </row>
    <row r="2507" spans="28:48">
      <c r="AB2507" s="67"/>
      <c r="AC2507" s="67"/>
      <c r="AD2507" s="67"/>
      <c r="AE2507" s="67"/>
      <c r="AF2507" s="67"/>
      <c r="AG2507" s="150"/>
      <c r="AH2507" s="149"/>
      <c r="AO2507" s="67"/>
      <c r="AP2507" s="67"/>
      <c r="AQ2507" s="67"/>
      <c r="AR2507" s="67"/>
      <c r="AS2507" s="67"/>
      <c r="AT2507" s="67"/>
      <c r="AU2507" s="67"/>
      <c r="AV2507" s="67"/>
    </row>
    <row r="2508" spans="28:48">
      <c r="AB2508" s="67"/>
      <c r="AC2508" s="67"/>
      <c r="AD2508" s="67"/>
      <c r="AE2508" s="67"/>
      <c r="AF2508" s="67"/>
      <c r="AG2508" s="150"/>
      <c r="AH2508" s="149"/>
      <c r="AO2508" s="67"/>
      <c r="AP2508" s="67"/>
      <c r="AQ2508" s="67"/>
      <c r="AR2508" s="67"/>
      <c r="AS2508" s="67"/>
      <c r="AT2508" s="67"/>
      <c r="AU2508" s="67"/>
      <c r="AV2508" s="67"/>
    </row>
    <row r="2509" spans="28:48">
      <c r="AB2509" s="67"/>
      <c r="AC2509" s="67"/>
      <c r="AD2509" s="67"/>
      <c r="AE2509" s="67"/>
      <c r="AF2509" s="67"/>
      <c r="AG2509" s="150"/>
      <c r="AH2509" s="149"/>
      <c r="AO2509" s="67"/>
      <c r="AP2509" s="67"/>
      <c r="AQ2509" s="67"/>
      <c r="AR2509" s="67"/>
      <c r="AS2509" s="67"/>
      <c r="AT2509" s="67"/>
      <c r="AU2509" s="67"/>
      <c r="AV2509" s="67"/>
    </row>
    <row r="2510" spans="28:48">
      <c r="AB2510" s="67"/>
      <c r="AC2510" s="67"/>
      <c r="AD2510" s="67"/>
      <c r="AE2510" s="67"/>
      <c r="AF2510" s="67"/>
      <c r="AG2510" s="150"/>
      <c r="AH2510" s="149"/>
      <c r="AO2510" s="67"/>
      <c r="AP2510" s="67"/>
      <c r="AQ2510" s="67"/>
      <c r="AR2510" s="67"/>
      <c r="AS2510" s="67"/>
      <c r="AT2510" s="67"/>
      <c r="AU2510" s="67"/>
      <c r="AV2510" s="67"/>
    </row>
    <row r="2511" spans="28:48">
      <c r="AB2511" s="67"/>
      <c r="AC2511" s="67"/>
      <c r="AD2511" s="67"/>
      <c r="AE2511" s="67"/>
      <c r="AF2511" s="67"/>
      <c r="AG2511" s="150"/>
      <c r="AH2511" s="149"/>
      <c r="AO2511" s="67"/>
      <c r="AP2511" s="67"/>
      <c r="AQ2511" s="67"/>
      <c r="AR2511" s="67"/>
      <c r="AS2511" s="67"/>
      <c r="AT2511" s="67"/>
      <c r="AU2511" s="67"/>
      <c r="AV2511" s="67"/>
    </row>
    <row r="2512" spans="28:48">
      <c r="AB2512" s="67"/>
      <c r="AC2512" s="67"/>
      <c r="AD2512" s="67"/>
      <c r="AE2512" s="67"/>
      <c r="AF2512" s="67"/>
      <c r="AG2512" s="150"/>
      <c r="AH2512" s="149"/>
      <c r="AO2512" s="67"/>
      <c r="AP2512" s="67"/>
      <c r="AQ2512" s="67"/>
      <c r="AR2512" s="67"/>
      <c r="AS2512" s="67"/>
      <c r="AT2512" s="67"/>
      <c r="AU2512" s="67"/>
      <c r="AV2512" s="67"/>
    </row>
    <row r="2513" spans="28:48">
      <c r="AB2513" s="67"/>
      <c r="AC2513" s="67"/>
      <c r="AD2513" s="67"/>
      <c r="AE2513" s="67"/>
      <c r="AF2513" s="67"/>
      <c r="AG2513" s="150"/>
      <c r="AH2513" s="149"/>
      <c r="AO2513" s="67"/>
      <c r="AP2513" s="67"/>
      <c r="AQ2513" s="67"/>
      <c r="AR2513" s="67"/>
      <c r="AS2513" s="67"/>
      <c r="AT2513" s="67"/>
      <c r="AU2513" s="67"/>
      <c r="AV2513" s="67"/>
    </row>
    <row r="2514" spans="28:48">
      <c r="AB2514" s="67"/>
      <c r="AC2514" s="67"/>
      <c r="AD2514" s="67"/>
      <c r="AE2514" s="67"/>
      <c r="AF2514" s="67"/>
      <c r="AG2514" s="150"/>
      <c r="AH2514" s="149"/>
      <c r="AO2514" s="67"/>
      <c r="AP2514" s="67"/>
      <c r="AQ2514" s="67"/>
      <c r="AR2514" s="67"/>
      <c r="AS2514" s="67"/>
      <c r="AT2514" s="67"/>
      <c r="AU2514" s="67"/>
      <c r="AV2514" s="67"/>
    </row>
    <row r="2515" spans="28:48">
      <c r="AB2515" s="67"/>
      <c r="AC2515" s="67"/>
      <c r="AD2515" s="67"/>
      <c r="AE2515" s="67"/>
      <c r="AF2515" s="67"/>
      <c r="AG2515" s="150"/>
      <c r="AH2515" s="149"/>
      <c r="AO2515" s="67"/>
      <c r="AP2515" s="67"/>
      <c r="AQ2515" s="67"/>
      <c r="AR2515" s="67"/>
      <c r="AS2515" s="67"/>
      <c r="AT2515" s="67"/>
      <c r="AU2515" s="67"/>
      <c r="AV2515" s="67"/>
    </row>
    <row r="2516" spans="28:48">
      <c r="AB2516" s="67"/>
      <c r="AC2516" s="67"/>
      <c r="AD2516" s="67"/>
      <c r="AE2516" s="67"/>
      <c r="AF2516" s="67"/>
      <c r="AG2516" s="150"/>
      <c r="AH2516" s="149"/>
      <c r="AO2516" s="67"/>
      <c r="AP2516" s="67"/>
      <c r="AQ2516" s="67"/>
      <c r="AR2516" s="67"/>
      <c r="AS2516" s="67"/>
      <c r="AT2516" s="67"/>
      <c r="AU2516" s="67"/>
      <c r="AV2516" s="67"/>
    </row>
    <row r="2517" spans="28:48">
      <c r="AB2517" s="67"/>
      <c r="AC2517" s="67"/>
      <c r="AD2517" s="67"/>
      <c r="AE2517" s="67"/>
      <c r="AF2517" s="67"/>
      <c r="AG2517" s="150"/>
      <c r="AH2517" s="149"/>
      <c r="AO2517" s="67"/>
      <c r="AP2517" s="67"/>
      <c r="AQ2517" s="67"/>
      <c r="AR2517" s="67"/>
      <c r="AS2517" s="67"/>
      <c r="AT2517" s="67"/>
      <c r="AU2517" s="67"/>
      <c r="AV2517" s="67"/>
    </row>
    <row r="2518" spans="28:48">
      <c r="AB2518" s="67"/>
      <c r="AC2518" s="67"/>
      <c r="AD2518" s="67"/>
      <c r="AE2518" s="67"/>
      <c r="AF2518" s="67"/>
      <c r="AG2518" s="150"/>
      <c r="AH2518" s="149"/>
      <c r="AO2518" s="67"/>
      <c r="AP2518" s="67"/>
      <c r="AQ2518" s="67"/>
      <c r="AR2518" s="67"/>
      <c r="AS2518" s="67"/>
      <c r="AT2518" s="67"/>
      <c r="AU2518" s="67"/>
      <c r="AV2518" s="67"/>
    </row>
    <row r="2519" spans="28:48">
      <c r="AB2519" s="67"/>
      <c r="AC2519" s="67"/>
      <c r="AD2519" s="67"/>
      <c r="AE2519" s="67"/>
      <c r="AF2519" s="67"/>
      <c r="AG2519" s="150"/>
      <c r="AH2519" s="149"/>
      <c r="AO2519" s="67"/>
      <c r="AP2519" s="67"/>
      <c r="AQ2519" s="67"/>
      <c r="AR2519" s="67"/>
      <c r="AS2519" s="67"/>
      <c r="AT2519" s="67"/>
      <c r="AU2519" s="67"/>
      <c r="AV2519" s="67"/>
    </row>
    <row r="2520" spans="28:48">
      <c r="AB2520" s="67"/>
      <c r="AC2520" s="67"/>
      <c r="AD2520" s="67"/>
      <c r="AE2520" s="67"/>
      <c r="AF2520" s="67"/>
      <c r="AG2520" s="150"/>
      <c r="AH2520" s="149"/>
      <c r="AO2520" s="67"/>
      <c r="AP2520" s="67"/>
      <c r="AQ2520" s="67"/>
      <c r="AR2520" s="67"/>
      <c r="AS2520" s="67"/>
      <c r="AT2520" s="67"/>
      <c r="AU2520" s="67"/>
      <c r="AV2520" s="67"/>
    </row>
    <row r="2521" spans="28:48">
      <c r="AB2521" s="67"/>
      <c r="AC2521" s="67"/>
      <c r="AD2521" s="67"/>
      <c r="AE2521" s="67"/>
      <c r="AF2521" s="67"/>
      <c r="AG2521" s="150"/>
      <c r="AH2521" s="149"/>
      <c r="AO2521" s="67"/>
      <c r="AP2521" s="67"/>
      <c r="AQ2521" s="67"/>
      <c r="AR2521" s="67"/>
      <c r="AS2521" s="67"/>
      <c r="AT2521" s="67"/>
      <c r="AU2521" s="67"/>
      <c r="AV2521" s="67"/>
    </row>
    <row r="2522" spans="28:48">
      <c r="AB2522" s="67"/>
      <c r="AC2522" s="67"/>
      <c r="AD2522" s="67"/>
      <c r="AE2522" s="67"/>
      <c r="AF2522" s="67"/>
      <c r="AG2522" s="150"/>
      <c r="AH2522" s="149"/>
      <c r="AO2522" s="67"/>
      <c r="AP2522" s="67"/>
      <c r="AQ2522" s="67"/>
      <c r="AR2522" s="67"/>
      <c r="AS2522" s="67"/>
      <c r="AT2522" s="67"/>
      <c r="AU2522" s="67"/>
      <c r="AV2522" s="67"/>
    </row>
    <row r="2523" spans="28:48">
      <c r="AB2523" s="67"/>
      <c r="AC2523" s="67"/>
      <c r="AD2523" s="67"/>
      <c r="AE2523" s="67"/>
      <c r="AF2523" s="67"/>
      <c r="AG2523" s="150"/>
      <c r="AH2523" s="149"/>
      <c r="AO2523" s="67"/>
      <c r="AP2523" s="67"/>
      <c r="AQ2523" s="67"/>
      <c r="AR2523" s="67"/>
      <c r="AS2523" s="67"/>
      <c r="AT2523" s="67"/>
      <c r="AU2523" s="67"/>
      <c r="AV2523" s="67"/>
    </row>
    <row r="2524" spans="28:48">
      <c r="AB2524" s="67"/>
      <c r="AC2524" s="67"/>
      <c r="AD2524" s="67"/>
      <c r="AE2524" s="67"/>
      <c r="AF2524" s="67"/>
      <c r="AG2524" s="150"/>
      <c r="AH2524" s="149"/>
      <c r="AO2524" s="67"/>
      <c r="AP2524" s="67"/>
      <c r="AQ2524" s="67"/>
      <c r="AR2524" s="67"/>
      <c r="AS2524" s="67"/>
      <c r="AT2524" s="67"/>
      <c r="AU2524" s="67"/>
      <c r="AV2524" s="67"/>
    </row>
    <row r="2525" spans="28:48">
      <c r="AB2525" s="67"/>
      <c r="AC2525" s="67"/>
      <c r="AD2525" s="67"/>
      <c r="AE2525" s="67"/>
      <c r="AF2525" s="67"/>
      <c r="AG2525" s="150"/>
      <c r="AH2525" s="149"/>
      <c r="AO2525" s="67"/>
      <c r="AP2525" s="67"/>
      <c r="AQ2525" s="67"/>
      <c r="AR2525" s="67"/>
      <c r="AS2525" s="67"/>
      <c r="AT2525" s="67"/>
      <c r="AU2525" s="67"/>
      <c r="AV2525" s="67"/>
    </row>
    <row r="2526" spans="28:48">
      <c r="AB2526" s="67"/>
      <c r="AC2526" s="67"/>
      <c r="AD2526" s="67"/>
      <c r="AE2526" s="67"/>
      <c r="AF2526" s="67"/>
      <c r="AG2526" s="150"/>
      <c r="AH2526" s="149"/>
      <c r="AO2526" s="67"/>
      <c r="AP2526" s="67"/>
      <c r="AQ2526" s="67"/>
      <c r="AR2526" s="67"/>
      <c r="AS2526" s="67"/>
      <c r="AT2526" s="67"/>
      <c r="AU2526" s="67"/>
      <c r="AV2526" s="67"/>
    </row>
    <row r="2527" spans="28:48">
      <c r="AB2527" s="67"/>
      <c r="AC2527" s="67"/>
      <c r="AD2527" s="67"/>
      <c r="AE2527" s="67"/>
      <c r="AF2527" s="67"/>
      <c r="AG2527" s="150"/>
      <c r="AH2527" s="149"/>
      <c r="AO2527" s="67"/>
      <c r="AP2527" s="67"/>
      <c r="AQ2527" s="67"/>
      <c r="AR2527" s="67"/>
      <c r="AS2527" s="67"/>
      <c r="AT2527" s="67"/>
      <c r="AU2527" s="67"/>
      <c r="AV2527" s="67"/>
    </row>
    <row r="2528" spans="28:48">
      <c r="AB2528" s="67"/>
      <c r="AC2528" s="67"/>
      <c r="AD2528" s="67"/>
      <c r="AE2528" s="67"/>
      <c r="AF2528" s="67"/>
      <c r="AG2528" s="150"/>
      <c r="AH2528" s="149"/>
      <c r="AO2528" s="67"/>
      <c r="AP2528" s="67"/>
      <c r="AQ2528" s="67"/>
      <c r="AR2528" s="67"/>
      <c r="AS2528" s="67"/>
      <c r="AT2528" s="67"/>
      <c r="AU2528" s="67"/>
      <c r="AV2528" s="67"/>
    </row>
    <row r="2529" spans="28:48">
      <c r="AB2529" s="67"/>
      <c r="AC2529" s="67"/>
      <c r="AD2529" s="67"/>
      <c r="AE2529" s="67"/>
      <c r="AF2529" s="67"/>
      <c r="AG2529" s="150"/>
      <c r="AH2529" s="149"/>
      <c r="AO2529" s="67"/>
      <c r="AP2529" s="67"/>
      <c r="AQ2529" s="67"/>
      <c r="AR2529" s="67"/>
      <c r="AS2529" s="67"/>
      <c r="AT2529" s="67"/>
      <c r="AU2529" s="67"/>
      <c r="AV2529" s="67"/>
    </row>
    <row r="2530" spans="28:48">
      <c r="AB2530" s="67"/>
      <c r="AC2530" s="67"/>
      <c r="AD2530" s="67"/>
      <c r="AE2530" s="67"/>
      <c r="AF2530" s="67"/>
      <c r="AG2530" s="150"/>
      <c r="AH2530" s="149"/>
      <c r="AO2530" s="67"/>
      <c r="AP2530" s="67"/>
      <c r="AQ2530" s="67"/>
      <c r="AR2530" s="67"/>
      <c r="AS2530" s="67"/>
      <c r="AT2530" s="67"/>
      <c r="AU2530" s="67"/>
      <c r="AV2530" s="67"/>
    </row>
    <row r="2531" spans="28:48">
      <c r="AB2531" s="67"/>
      <c r="AC2531" s="67"/>
      <c r="AD2531" s="67"/>
      <c r="AE2531" s="67"/>
      <c r="AF2531" s="67"/>
      <c r="AG2531" s="150"/>
      <c r="AH2531" s="149"/>
      <c r="AO2531" s="67"/>
      <c r="AP2531" s="67"/>
      <c r="AQ2531" s="67"/>
      <c r="AR2531" s="67"/>
      <c r="AS2531" s="67"/>
      <c r="AT2531" s="67"/>
      <c r="AU2531" s="67"/>
      <c r="AV2531" s="67"/>
    </row>
    <row r="2532" spans="28:48">
      <c r="AB2532" s="67"/>
      <c r="AC2532" s="67"/>
      <c r="AD2532" s="67"/>
      <c r="AE2532" s="67"/>
      <c r="AF2532" s="67"/>
      <c r="AG2532" s="150"/>
      <c r="AH2532" s="149"/>
      <c r="AO2532" s="67"/>
      <c r="AP2532" s="67"/>
      <c r="AQ2532" s="67"/>
      <c r="AR2532" s="67"/>
      <c r="AS2532" s="67"/>
      <c r="AT2532" s="67"/>
      <c r="AU2532" s="67"/>
      <c r="AV2532" s="67"/>
    </row>
    <row r="2533" spans="28:48">
      <c r="AB2533" s="67"/>
      <c r="AC2533" s="67"/>
      <c r="AD2533" s="67"/>
      <c r="AE2533" s="67"/>
      <c r="AF2533" s="67"/>
      <c r="AG2533" s="150"/>
      <c r="AH2533" s="149"/>
      <c r="AO2533" s="67"/>
      <c r="AP2533" s="67"/>
      <c r="AQ2533" s="67"/>
      <c r="AR2533" s="67"/>
      <c r="AS2533" s="67"/>
      <c r="AT2533" s="67"/>
      <c r="AU2533" s="67"/>
      <c r="AV2533" s="67"/>
    </row>
    <row r="2534" spans="28:48">
      <c r="AB2534" s="67"/>
      <c r="AC2534" s="67"/>
      <c r="AD2534" s="67"/>
      <c r="AE2534" s="67"/>
      <c r="AF2534" s="67"/>
      <c r="AG2534" s="150"/>
      <c r="AH2534" s="149"/>
      <c r="AO2534" s="67"/>
      <c r="AP2534" s="67"/>
      <c r="AQ2534" s="67"/>
      <c r="AR2534" s="67"/>
      <c r="AS2534" s="67"/>
      <c r="AT2534" s="67"/>
      <c r="AU2534" s="67"/>
      <c r="AV2534" s="67"/>
    </row>
    <row r="2535" spans="28:48">
      <c r="AB2535" s="67"/>
      <c r="AC2535" s="67"/>
      <c r="AD2535" s="67"/>
      <c r="AE2535" s="67"/>
      <c r="AF2535" s="67"/>
      <c r="AG2535" s="150"/>
      <c r="AH2535" s="149"/>
      <c r="AO2535" s="67"/>
      <c r="AP2535" s="67"/>
      <c r="AQ2535" s="67"/>
      <c r="AR2535" s="67"/>
      <c r="AS2535" s="67"/>
      <c r="AT2535" s="67"/>
      <c r="AU2535" s="67"/>
      <c r="AV2535" s="67"/>
    </row>
    <row r="2536" spans="28:48">
      <c r="AB2536" s="67"/>
      <c r="AC2536" s="67"/>
      <c r="AD2536" s="67"/>
      <c r="AE2536" s="67"/>
      <c r="AF2536" s="67"/>
      <c r="AG2536" s="150"/>
      <c r="AH2536" s="149"/>
      <c r="AO2536" s="67"/>
      <c r="AP2536" s="67"/>
      <c r="AQ2536" s="67"/>
      <c r="AR2536" s="67"/>
      <c r="AS2536" s="67"/>
      <c r="AT2536" s="67"/>
      <c r="AU2536" s="67"/>
      <c r="AV2536" s="67"/>
    </row>
    <row r="2537" spans="28:48">
      <c r="AB2537" s="67"/>
      <c r="AC2537" s="67"/>
      <c r="AD2537" s="67"/>
      <c r="AE2537" s="67"/>
      <c r="AF2537" s="67"/>
      <c r="AG2537" s="150"/>
      <c r="AH2537" s="149"/>
      <c r="AO2537" s="67"/>
      <c r="AP2537" s="67"/>
      <c r="AQ2537" s="67"/>
      <c r="AR2537" s="67"/>
      <c r="AS2537" s="67"/>
      <c r="AT2537" s="67"/>
      <c r="AU2537" s="67"/>
      <c r="AV2537" s="67"/>
    </row>
    <row r="2538" spans="28:48">
      <c r="AB2538" s="67"/>
      <c r="AC2538" s="67"/>
      <c r="AD2538" s="67"/>
      <c r="AE2538" s="67"/>
      <c r="AF2538" s="67"/>
      <c r="AG2538" s="150"/>
      <c r="AH2538" s="149"/>
      <c r="AO2538" s="67"/>
      <c r="AP2538" s="67"/>
      <c r="AQ2538" s="67"/>
      <c r="AR2538" s="67"/>
      <c r="AS2538" s="67"/>
      <c r="AT2538" s="67"/>
      <c r="AU2538" s="67"/>
      <c r="AV2538" s="67"/>
    </row>
    <row r="2539" spans="28:48">
      <c r="AB2539" s="67"/>
      <c r="AC2539" s="67"/>
      <c r="AD2539" s="67"/>
      <c r="AE2539" s="67"/>
      <c r="AF2539" s="67"/>
      <c r="AG2539" s="150"/>
      <c r="AH2539" s="149"/>
      <c r="AO2539" s="67"/>
      <c r="AP2539" s="67"/>
      <c r="AQ2539" s="67"/>
      <c r="AR2539" s="67"/>
      <c r="AS2539" s="67"/>
      <c r="AT2539" s="67"/>
      <c r="AU2539" s="67"/>
      <c r="AV2539" s="67"/>
    </row>
    <row r="2540" spans="28:48">
      <c r="AB2540" s="67"/>
      <c r="AC2540" s="67"/>
      <c r="AD2540" s="67"/>
      <c r="AE2540" s="67"/>
      <c r="AF2540" s="67"/>
      <c r="AG2540" s="150"/>
      <c r="AH2540" s="149"/>
      <c r="AO2540" s="67"/>
      <c r="AP2540" s="67"/>
      <c r="AQ2540" s="67"/>
      <c r="AR2540" s="67"/>
      <c r="AS2540" s="67"/>
      <c r="AT2540" s="67"/>
      <c r="AU2540" s="67"/>
      <c r="AV2540" s="67"/>
    </row>
    <row r="2541" spans="28:48">
      <c r="AB2541" s="67"/>
      <c r="AC2541" s="67"/>
      <c r="AD2541" s="67"/>
      <c r="AE2541" s="67"/>
      <c r="AF2541" s="67"/>
      <c r="AG2541" s="150"/>
      <c r="AH2541" s="149"/>
      <c r="AO2541" s="67"/>
      <c r="AP2541" s="67"/>
      <c r="AQ2541" s="67"/>
      <c r="AR2541" s="67"/>
      <c r="AS2541" s="67"/>
      <c r="AT2541" s="67"/>
      <c r="AU2541" s="67"/>
      <c r="AV2541" s="67"/>
    </row>
    <row r="2542" spans="28:48">
      <c r="AB2542" s="67"/>
      <c r="AC2542" s="67"/>
      <c r="AD2542" s="67"/>
      <c r="AE2542" s="67"/>
      <c r="AF2542" s="67"/>
      <c r="AG2542" s="150"/>
      <c r="AH2542" s="149"/>
      <c r="AO2542" s="67"/>
      <c r="AP2542" s="67"/>
      <c r="AQ2542" s="67"/>
      <c r="AR2542" s="67"/>
      <c r="AS2542" s="67"/>
      <c r="AT2542" s="67"/>
      <c r="AU2542" s="67"/>
      <c r="AV2542" s="67"/>
    </row>
  </sheetData>
  <phoneticPr fontId="8" type="noConversion"/>
  <hyperlinks>
    <hyperlink ref="H97" r:id="rId1" display="http://vsolj.cetus-net.org/bulletin.html" xr:uid="{00000000-0004-0000-0000-000000000000}"/>
    <hyperlink ref="H90" r:id="rId2" display="http://vsolj.cetus-net.org/bulletin.html" xr:uid="{00000000-0004-0000-0000-000001000000}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1"/>
  </sheetPr>
  <dimension ref="A1:AJ212"/>
  <sheetViews>
    <sheetView workbookViewId="0">
      <pane xSplit="13" ySplit="22" topLeftCell="N52" activePane="bottomRight" state="frozen"/>
      <selection pane="topRight" activeCell="N1" sqref="N1"/>
      <selection pane="bottomLeft" activeCell="A23" sqref="A23"/>
      <selection pane="bottomRight" activeCell="E7" sqref="E7:E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42578125" customWidth="1"/>
    <col min="6" max="6" width="15" customWidth="1"/>
    <col min="7" max="7" width="8.140625" customWidth="1"/>
    <col min="8" max="8" width="8.5703125" customWidth="1"/>
    <col min="9" max="9" width="11.5703125" customWidth="1"/>
    <col min="10" max="10" width="8.5703125" customWidth="1"/>
    <col min="11" max="11" width="12.85546875" customWidth="1"/>
    <col min="12" max="14" width="8.5703125" customWidth="1"/>
    <col min="15" max="15" width="8" customWidth="1"/>
    <col min="16" max="16" width="11.7109375" customWidth="1"/>
    <col min="17" max="17" width="9.85546875" customWidth="1"/>
  </cols>
  <sheetData>
    <row r="1" spans="1:33" ht="21" thickBot="1">
      <c r="A1" s="17" t="s">
        <v>35</v>
      </c>
      <c r="B1" s="15"/>
      <c r="C1" s="15"/>
      <c r="E1" s="15"/>
      <c r="F1" s="15"/>
      <c r="V1" s="3" t="s">
        <v>11</v>
      </c>
      <c r="W1" s="5" t="s">
        <v>94</v>
      </c>
    </row>
    <row r="2" spans="1:33" ht="12.95" customHeight="1">
      <c r="A2" s="16" t="s">
        <v>24</v>
      </c>
      <c r="B2" s="25" t="s">
        <v>34</v>
      </c>
      <c r="D2" s="15"/>
      <c r="E2" s="15"/>
      <c r="F2" s="15"/>
      <c r="H2" t="s">
        <v>95</v>
      </c>
      <c r="I2" t="s">
        <v>88</v>
      </c>
      <c r="J2">
        <f>K2*L2</f>
        <v>2.5521693908053766E-2</v>
      </c>
      <c r="K2" s="58">
        <v>2.5521693908053766</v>
      </c>
      <c r="L2">
        <v>0.01</v>
      </c>
      <c r="V2" s="67">
        <v>-2000</v>
      </c>
      <c r="W2" s="67">
        <f t="shared" ref="W2:W22" si="0">+J$2+J$3*V2+J$4*SIN(J$5*V2+J$6)</f>
        <v>1.3481289788113183E-2</v>
      </c>
      <c r="AB2" t="s">
        <v>55</v>
      </c>
    </row>
    <row r="3" spans="1:33" ht="12.95" customHeight="1" thickBot="1">
      <c r="C3" s="22" t="s">
        <v>32</v>
      </c>
      <c r="H3" t="s">
        <v>96</v>
      </c>
      <c r="I3" t="s">
        <v>89</v>
      </c>
      <c r="J3">
        <f>K3*L3</f>
        <v>-2.7808998572346574E-7</v>
      </c>
      <c r="K3" s="59">
        <v>-2.7808998572346572E-5</v>
      </c>
      <c r="L3" s="60">
        <v>0.01</v>
      </c>
      <c r="V3" s="67">
        <v>-1000</v>
      </c>
      <c r="W3" s="67">
        <f t="shared" si="0"/>
        <v>6.3806932974020403E-3</v>
      </c>
    </row>
    <row r="4" spans="1:33" ht="12.95" customHeight="1" thickBot="1">
      <c r="A4" s="4" t="s">
        <v>1</v>
      </c>
      <c r="C4" s="20" t="s">
        <v>29</v>
      </c>
      <c r="D4" s="21" t="s">
        <v>29</v>
      </c>
      <c r="H4" t="s">
        <v>97</v>
      </c>
      <c r="I4" t="s">
        <v>90</v>
      </c>
      <c r="J4">
        <f>K4*L4</f>
        <v>3.3532695441090839E-2</v>
      </c>
      <c r="K4" s="59">
        <v>3.3532695441090836</v>
      </c>
      <c r="L4">
        <v>0.01</v>
      </c>
      <c r="V4" s="67">
        <v>0</v>
      </c>
      <c r="W4" s="67">
        <f t="shared" si="0"/>
        <v>3.2542754999606918E-4</v>
      </c>
      <c r="AB4" s="57" t="s">
        <v>56</v>
      </c>
      <c r="AC4" s="57"/>
    </row>
    <row r="5" spans="1:33" ht="12.95" customHeight="1">
      <c r="A5" s="28" t="s">
        <v>36</v>
      </c>
      <c r="B5" s="16"/>
      <c r="C5" s="29">
        <v>-9.5</v>
      </c>
      <c r="D5" s="16" t="s">
        <v>37</v>
      </c>
      <c r="H5" t="s">
        <v>98</v>
      </c>
      <c r="I5" t="s">
        <v>91</v>
      </c>
      <c r="J5">
        <f>K5*L5</f>
        <v>2.3253661572377073E-4</v>
      </c>
      <c r="K5" s="59">
        <v>2.3253661572377071</v>
      </c>
      <c r="L5">
        <v>1E-4</v>
      </c>
      <c r="V5" s="67">
        <v>1000</v>
      </c>
      <c r="W5" s="67">
        <f t="shared" si="0"/>
        <v>-4.3735217566441137E-3</v>
      </c>
      <c r="AB5" t="s">
        <v>57</v>
      </c>
      <c r="AC5">
        <v>0.99690472007090913</v>
      </c>
    </row>
    <row r="6" spans="1:33" ht="12.95" customHeight="1" thickBot="1">
      <c r="A6" s="4" t="s">
        <v>2</v>
      </c>
      <c r="H6" t="s">
        <v>99</v>
      </c>
      <c r="I6" t="s">
        <v>92</v>
      </c>
      <c r="J6">
        <f>K6*L6</f>
        <v>3.9917647973039174</v>
      </c>
      <c r="K6" s="61">
        <v>3.9917647973039174</v>
      </c>
      <c r="L6">
        <v>1</v>
      </c>
      <c r="V6" s="67">
        <v>2000</v>
      </c>
      <c r="W6" s="67">
        <f t="shared" si="0"/>
        <v>-7.4781795156489972E-3</v>
      </c>
      <c r="AB6" t="s">
        <v>58</v>
      </c>
      <c r="AC6">
        <v>0.99381902089965779</v>
      </c>
    </row>
    <row r="7" spans="1:33" ht="12.95" customHeight="1">
      <c r="A7" s="15" t="s">
        <v>3</v>
      </c>
      <c r="B7" s="15"/>
      <c r="C7" s="15">
        <v>52024.8148</v>
      </c>
      <c r="K7">
        <f>SUM(T26:T46)</f>
        <v>1.4474375256238835E-5</v>
      </c>
      <c r="V7" s="67">
        <v>3000</v>
      </c>
      <c r="W7" s="67">
        <f t="shared" si="0"/>
        <v>-8.8363914241801796E-3</v>
      </c>
      <c r="AB7" t="s">
        <v>59</v>
      </c>
      <c r="AC7">
        <v>0.99345543389375524</v>
      </c>
    </row>
    <row r="8" spans="1:33" ht="12.95" customHeight="1">
      <c r="A8" s="15" t="s">
        <v>4</v>
      </c>
      <c r="B8" s="15"/>
      <c r="C8" s="15">
        <v>0.34692830000000002</v>
      </c>
      <c r="V8" s="67">
        <v>4000</v>
      </c>
      <c r="W8" s="67">
        <f t="shared" si="0"/>
        <v>-8.3900144581436631E-3</v>
      </c>
      <c r="AB8" t="s">
        <v>60</v>
      </c>
      <c r="AC8">
        <v>1.0566673919414449E-3</v>
      </c>
    </row>
    <row r="9" spans="1:33" ht="12.95" customHeight="1" thickBot="1">
      <c r="A9" s="41" t="s">
        <v>46</v>
      </c>
      <c r="C9" s="42">
        <v>40</v>
      </c>
      <c r="D9" s="40" t="str">
        <f>"F"&amp;C9</f>
        <v>F40</v>
      </c>
      <c r="E9" s="24" t="str">
        <f>"G"&amp;C9</f>
        <v>G40</v>
      </c>
      <c r="I9" t="s">
        <v>4</v>
      </c>
      <c r="J9">
        <f>2*PI()/J5</f>
        <v>27020.197604678979</v>
      </c>
      <c r="K9" t="s">
        <v>100</v>
      </c>
      <c r="V9" s="67">
        <v>5000</v>
      </c>
      <c r="W9" s="67">
        <f t="shared" si="0"/>
        <v>-6.1780467144598485E-3</v>
      </c>
      <c r="AB9" s="55" t="s">
        <v>61</v>
      </c>
      <c r="AC9" s="55">
        <v>19</v>
      </c>
    </row>
    <row r="10" spans="1:33" ht="12.95" customHeight="1" thickBot="1">
      <c r="A10" s="16"/>
      <c r="B10" s="16"/>
      <c r="C10" s="3" t="s">
        <v>20</v>
      </c>
      <c r="D10" s="3" t="s">
        <v>21</v>
      </c>
      <c r="E10" s="16"/>
      <c r="I10" s="71" t="s">
        <v>101</v>
      </c>
      <c r="J10">
        <f>J9*C8</f>
        <v>9374.0712206553508</v>
      </c>
      <c r="K10" t="s">
        <v>102</v>
      </c>
      <c r="V10" s="67">
        <v>6000</v>
      </c>
      <c r="W10" s="67">
        <f t="shared" si="0"/>
        <v>-2.3345281413042485E-3</v>
      </c>
    </row>
    <row r="11" spans="1:33" ht="12.95" customHeight="1" thickBot="1">
      <c r="A11" s="16" t="s">
        <v>16</v>
      </c>
      <c r="B11" s="16"/>
      <c r="C11" s="39">
        <f ca="1">INTERCEPT(INDIRECT($E$9):G975,INDIRECT($D$9):F975)</f>
        <v>7.9410709008941212E-3</v>
      </c>
      <c r="D11" s="2">
        <f>+E11*F11</f>
        <v>1.1712486955350867E-3</v>
      </c>
      <c r="E11" s="58">
        <v>1.1712486955350867E-3</v>
      </c>
      <c r="F11">
        <v>1</v>
      </c>
      <c r="I11" s="71" t="s">
        <v>101</v>
      </c>
      <c r="J11">
        <f>J10/365.242</f>
        <v>25.665370413740344</v>
      </c>
      <c r="K11" t="s">
        <v>103</v>
      </c>
      <c r="V11" s="67">
        <v>7000</v>
      </c>
      <c r="W11" s="67">
        <f t="shared" si="0"/>
        <v>2.9186748398713075E-3</v>
      </c>
      <c r="AB11" t="s">
        <v>62</v>
      </c>
    </row>
    <row r="12" spans="1:33" ht="12.95" customHeight="1">
      <c r="A12" s="16" t="s">
        <v>17</v>
      </c>
      <c r="B12" s="16"/>
      <c r="C12" s="39">
        <f ca="1">SLOPE(INDIRECT($E$9):G975,INDIRECT($D$9):F975)</f>
        <v>2.2718986376048915E-6</v>
      </c>
      <c r="D12" s="2">
        <f>+E12*F12</f>
        <v>-3.339953175212584E-6</v>
      </c>
      <c r="E12" s="59">
        <v>-3.3399531752125837E-2</v>
      </c>
      <c r="F12" s="60">
        <v>1E-4</v>
      </c>
      <c r="V12" s="67">
        <v>8000</v>
      </c>
      <c r="W12" s="67">
        <f t="shared" si="0"/>
        <v>9.2838124163332706E-3</v>
      </c>
      <c r="AB12" s="56"/>
      <c r="AC12" s="56" t="s">
        <v>67</v>
      </c>
      <c r="AD12" s="56" t="s">
        <v>68</v>
      </c>
      <c r="AE12" s="56" t="s">
        <v>69</v>
      </c>
      <c r="AF12" s="56" t="s">
        <v>70</v>
      </c>
      <c r="AG12" s="56" t="s">
        <v>71</v>
      </c>
    </row>
    <row r="13" spans="1:33" ht="12.95" customHeight="1" thickBot="1">
      <c r="A13" s="16" t="s">
        <v>19</v>
      </c>
      <c r="B13" s="16"/>
      <c r="C13" s="2" t="s">
        <v>14</v>
      </c>
      <c r="D13" s="2">
        <f>+E13*F13</f>
        <v>4.755296668140907E-10</v>
      </c>
      <c r="E13" s="61">
        <v>4.755296668140907E-2</v>
      </c>
      <c r="F13" s="60">
        <v>1E-8</v>
      </c>
      <c r="V13" s="67">
        <v>9000</v>
      </c>
      <c r="W13" s="67">
        <f t="shared" si="0"/>
        <v>1.6403279273298162E-2</v>
      </c>
      <c r="AB13" t="s">
        <v>63</v>
      </c>
      <c r="AC13">
        <v>1</v>
      </c>
      <c r="AD13">
        <v>3.0519369829744855E-3</v>
      </c>
      <c r="AE13">
        <v>3.0519369829744855E-3</v>
      </c>
      <c r="AF13">
        <v>2733.373318534434</v>
      </c>
      <c r="AG13">
        <v>3.2027549668825081E-20</v>
      </c>
    </row>
    <row r="14" spans="1:33" ht="12.95" customHeight="1">
      <c r="A14" s="16"/>
      <c r="B14" s="16"/>
      <c r="C14" s="16"/>
      <c r="E14">
        <f>SUM(T21:T943)</f>
        <v>1.6457036741241889E-3</v>
      </c>
      <c r="V14" s="67">
        <v>10000</v>
      </c>
      <c r="W14" s="67">
        <f t="shared" si="0"/>
        <v>2.3878864508219792E-2</v>
      </c>
      <c r="AB14" t="s">
        <v>64</v>
      </c>
      <c r="AC14">
        <v>17</v>
      </c>
      <c r="AD14">
        <v>1.8981281612269697E-5</v>
      </c>
      <c r="AE14">
        <v>1.1165459771923352E-6</v>
      </c>
    </row>
    <row r="15" spans="1:33" ht="12.95" customHeight="1" thickBot="1">
      <c r="A15" s="30" t="s">
        <v>18</v>
      </c>
      <c r="B15" s="16"/>
      <c r="C15" s="31">
        <f ca="1">(C7+C11)+(C8+C12)*INT(MAX(F21:F3516))</f>
        <v>59635.43869681131</v>
      </c>
      <c r="D15" s="24">
        <f>+C7+INT(MAX(F21:F1581))*C8+D11+D12*INT(MAX(F21:F4016))+D13*INT(MAX(F21:F4043)^2)</f>
        <v>59635.537670305464</v>
      </c>
      <c r="E15" s="32" t="s">
        <v>47</v>
      </c>
      <c r="F15" s="29">
        <v>1</v>
      </c>
      <c r="V15" s="67">
        <v>11000</v>
      </c>
      <c r="W15" s="67">
        <f t="shared" si="0"/>
        <v>3.1293187346158172E-2</v>
      </c>
      <c r="AB15" s="55" t="s">
        <v>65</v>
      </c>
      <c r="AC15" s="55">
        <v>18</v>
      </c>
      <c r="AD15" s="55">
        <v>3.0709182645867555E-3</v>
      </c>
      <c r="AE15" s="55"/>
      <c r="AF15" s="55"/>
      <c r="AG15" s="55"/>
    </row>
    <row r="16" spans="1:33" ht="12.95" customHeight="1" thickBot="1">
      <c r="A16" s="19" t="s">
        <v>5</v>
      </c>
      <c r="B16" s="16"/>
      <c r="C16" s="34">
        <f ca="1">+C8+C12</f>
        <v>0.34693057189863763</v>
      </c>
      <c r="D16" s="24">
        <f>+C8+D12+2*D13*MAX(F21:F889)</f>
        <v>0.3469458239109563</v>
      </c>
      <c r="E16" s="32" t="s">
        <v>38</v>
      </c>
      <c r="F16" s="33">
        <f ca="1">NOW()+15018.5+$C$5/24</f>
        <v>60315.862895833328</v>
      </c>
      <c r="V16" s="67">
        <v>12000</v>
      </c>
      <c r="W16" s="67">
        <f t="shared" si="0"/>
        <v>3.8232164770462193E-2</v>
      </c>
    </row>
    <row r="17" spans="1:36" ht="12.95" customHeight="1" thickBot="1">
      <c r="A17" s="32" t="s">
        <v>33</v>
      </c>
      <c r="B17" s="16"/>
      <c r="C17" s="16">
        <f>COUNT(C21:C2174)</f>
        <v>50</v>
      </c>
      <c r="E17" s="32" t="s">
        <v>48</v>
      </c>
      <c r="F17" s="33">
        <f ca="1">ROUND(2*(F16-$C$7)/$C$8,0)/2+F14</f>
        <v>23898.5</v>
      </c>
      <c r="V17" s="67">
        <v>13000</v>
      </c>
      <c r="W17" s="67">
        <f t="shared" si="0"/>
        <v>4.4307301634937138E-2</v>
      </c>
      <c r="AB17" s="56"/>
      <c r="AC17" s="56" t="s">
        <v>72</v>
      </c>
      <c r="AD17" s="56" t="s">
        <v>60</v>
      </c>
      <c r="AE17" s="56" t="s">
        <v>73</v>
      </c>
      <c r="AF17" s="56" t="s">
        <v>74</v>
      </c>
      <c r="AG17" s="56" t="s">
        <v>75</v>
      </c>
      <c r="AH17" s="56" t="s">
        <v>76</v>
      </c>
      <c r="AI17" s="56" t="s">
        <v>77</v>
      </c>
      <c r="AJ17" s="56" t="s">
        <v>78</v>
      </c>
    </row>
    <row r="18" spans="1:36" ht="12.95" customHeight="1" thickTop="1" thickBot="1">
      <c r="A18" s="4" t="s">
        <v>80</v>
      </c>
      <c r="C18" s="62">
        <f ca="1">+C15</f>
        <v>59635.43869681131</v>
      </c>
      <c r="D18" s="63">
        <f ca="1">C16</f>
        <v>0.34693057189863763</v>
      </c>
      <c r="E18" s="32" t="s">
        <v>39</v>
      </c>
      <c r="F18" s="24">
        <f ca="1">ROUND(2*(F16-$C$15)/$C$16,0)/2+F14</f>
        <v>1961.5</v>
      </c>
      <c r="V18" s="67">
        <v>14000</v>
      </c>
      <c r="W18" s="67">
        <f t="shared" si="0"/>
        <v>4.9176603379500756E-2</v>
      </c>
      <c r="AB18" t="s">
        <v>66</v>
      </c>
      <c r="AC18">
        <v>-6.440254351738732E-2</v>
      </c>
      <c r="AD18">
        <v>1.8358291065859571E-3</v>
      </c>
      <c r="AE18">
        <v>-35.080903383842212</v>
      </c>
      <c r="AF18">
        <v>2.6605115834978019E-17</v>
      </c>
      <c r="AG18">
        <v>-6.8275809773969839E-2</v>
      </c>
      <c r="AH18">
        <v>-6.0529277260804794E-2</v>
      </c>
      <c r="AI18">
        <v>-6.8275809773969839E-2</v>
      </c>
      <c r="AJ18">
        <v>-6.0529277260804794E-2</v>
      </c>
    </row>
    <row r="19" spans="1:36" ht="12.95" customHeight="1" thickBot="1">
      <c r="A19" s="4" t="s">
        <v>81</v>
      </c>
      <c r="C19" s="64">
        <f>+D15</f>
        <v>59635.537670305464</v>
      </c>
      <c r="D19" s="65">
        <f>+D16</f>
        <v>0.3469458239109563</v>
      </c>
      <c r="E19" s="32" t="s">
        <v>40</v>
      </c>
      <c r="F19" s="35">
        <f ca="1">+$C$15+$C$16*F18-15018.5-$C$5/24</f>
        <v>45297.838846923827</v>
      </c>
      <c r="V19" s="67">
        <v>15000</v>
      </c>
      <c r="W19" s="67">
        <f t="shared" si="0"/>
        <v>5.2562985616663303E-2</v>
      </c>
      <c r="AB19" s="55" t="s">
        <v>79</v>
      </c>
      <c r="AC19" s="55">
        <v>7.9248200783483695E-6</v>
      </c>
      <c r="AD19" s="55">
        <v>1.5157931341262139E-7</v>
      </c>
      <c r="AE19" s="55">
        <v>52.281672874291452</v>
      </c>
      <c r="AF19" s="55">
        <v>3.2027549668826248E-20</v>
      </c>
      <c r="AG19" s="55">
        <v>7.6050152350049275E-6</v>
      </c>
      <c r="AH19" s="55">
        <v>8.2446249216918115E-6</v>
      </c>
      <c r="AI19" s="55">
        <v>7.6050152350049275E-6</v>
      </c>
      <c r="AJ19" s="55">
        <v>8.2446249216918115E-6</v>
      </c>
    </row>
    <row r="20" spans="1:36" ht="12.95" customHeight="1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28</v>
      </c>
      <c r="I20" s="6" t="s">
        <v>31</v>
      </c>
      <c r="J20" s="6" t="s">
        <v>45</v>
      </c>
      <c r="K20" s="6" t="s">
        <v>53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R20" s="6" t="s">
        <v>82</v>
      </c>
      <c r="S20" s="5" t="s">
        <v>83</v>
      </c>
      <c r="T20" s="6" t="s">
        <v>84</v>
      </c>
      <c r="U20" s="66" t="s">
        <v>85</v>
      </c>
      <c r="V20" s="67">
        <v>16000</v>
      </c>
      <c r="W20" s="67">
        <f t="shared" si="0"/>
        <v>5.4269189599751799E-2</v>
      </c>
    </row>
    <row r="21" spans="1:36" ht="12.95" customHeight="1">
      <c r="A21" s="18" t="s">
        <v>28</v>
      </c>
      <c r="B21" s="18"/>
      <c r="C21" s="26">
        <v>51259.839164999998</v>
      </c>
      <c r="D21" s="26" t="s">
        <v>14</v>
      </c>
      <c r="E21">
        <f t="shared" ref="E21:E52" si="1">+(C21-C$7)/C$8</f>
        <v>-2204.9963493897803</v>
      </c>
      <c r="F21">
        <f t="shared" ref="F21:F52" si="2">ROUND(2*E21,0)/2</f>
        <v>-2205</v>
      </c>
      <c r="G21">
        <f>C21-($C$7+$C$8*$F21)</f>
        <v>1.2664999958360568E-3</v>
      </c>
      <c r="H21">
        <f>+G21</f>
        <v>1.2664999958360568E-3</v>
      </c>
      <c r="P21" s="69"/>
      <c r="Q21" s="1">
        <f t="shared" ref="Q21:Q52" si="3">+C21-15018.5</f>
        <v>36241.339164999998</v>
      </c>
      <c r="R21" s="67"/>
      <c r="S21" s="67"/>
      <c r="T21" s="67"/>
      <c r="U21" s="68"/>
      <c r="V21" s="67">
        <v>17000</v>
      </c>
      <c r="W21" s="67">
        <f t="shared" si="0"/>
        <v>5.4188400672381593E-2</v>
      </c>
      <c r="AD21">
        <v>0.34693543769988999</v>
      </c>
    </row>
    <row r="22" spans="1:36" ht="12.95" customHeight="1">
      <c r="A22" s="15" t="s">
        <v>28</v>
      </c>
      <c r="B22" s="15"/>
      <c r="C22" s="27">
        <v>51280.845373999997</v>
      </c>
      <c r="D22" s="27" t="s">
        <v>14</v>
      </c>
      <c r="E22">
        <f t="shared" si="1"/>
        <v>-2144.4472128679131</v>
      </c>
      <c r="F22">
        <f t="shared" si="2"/>
        <v>-2144.5</v>
      </c>
      <c r="H22" s="24">
        <v>1.7094470771553461E-2</v>
      </c>
      <c r="P22" s="69"/>
      <c r="Q22" s="1">
        <f t="shared" si="3"/>
        <v>36262.345373999997</v>
      </c>
      <c r="R22" s="67"/>
      <c r="S22" s="67"/>
      <c r="T22" s="67"/>
      <c r="V22" s="67">
        <v>18000</v>
      </c>
      <c r="W22" s="67">
        <f t="shared" si="0"/>
        <v>5.2309998107440872E-2</v>
      </c>
    </row>
    <row r="23" spans="1:36" ht="12.95" customHeight="1">
      <c r="A23" s="15" t="s">
        <v>28</v>
      </c>
      <c r="B23" s="15"/>
      <c r="C23" s="27">
        <v>51307.712698000003</v>
      </c>
      <c r="D23" s="27" t="s">
        <v>14</v>
      </c>
      <c r="E23">
        <f t="shared" si="1"/>
        <v>-2067.0037641783533</v>
      </c>
      <c r="F23">
        <f t="shared" si="2"/>
        <v>-2067</v>
      </c>
      <c r="G23">
        <f>C23-($C$7+$C$8*$F23)</f>
        <v>-1.3058999975328334E-3</v>
      </c>
      <c r="H23">
        <f>+G23</f>
        <v>-1.3058999975328334E-3</v>
      </c>
      <c r="P23" s="69"/>
      <c r="Q23" s="1">
        <f t="shared" si="3"/>
        <v>36289.212698000003</v>
      </c>
      <c r="R23" s="67"/>
      <c r="S23" s="67"/>
      <c r="T23" s="67"/>
      <c r="V23" s="67"/>
      <c r="W23" s="67"/>
    </row>
    <row r="24" spans="1:36" ht="12.95" customHeight="1">
      <c r="A24" s="15" t="s">
        <v>28</v>
      </c>
      <c r="B24" s="15"/>
      <c r="C24" s="27">
        <v>51311.722040000001</v>
      </c>
      <c r="D24" s="27" t="s">
        <v>14</v>
      </c>
      <c r="E24">
        <f t="shared" si="1"/>
        <v>-2055.4470765284918</v>
      </c>
      <c r="F24">
        <f t="shared" si="2"/>
        <v>-2055.5</v>
      </c>
      <c r="H24" s="24">
        <v>1.7211824473633897E-2</v>
      </c>
      <c r="P24" s="69"/>
      <c r="Q24" s="1">
        <f t="shared" si="3"/>
        <v>36293.222040000001</v>
      </c>
      <c r="R24" s="67"/>
      <c r="S24" s="67"/>
      <c r="T24" s="67"/>
    </row>
    <row r="25" spans="1:36" ht="12.95" customHeight="1">
      <c r="A25" s="72" t="s">
        <v>28</v>
      </c>
      <c r="B25" s="72"/>
      <c r="C25" s="73">
        <v>51311.871766999997</v>
      </c>
      <c r="D25" s="73" t="s">
        <v>14</v>
      </c>
      <c r="E25" s="23">
        <f t="shared" si="1"/>
        <v>-2055.0154974385287</v>
      </c>
      <c r="F25" s="23">
        <f t="shared" si="2"/>
        <v>-2055</v>
      </c>
      <c r="G25" s="23">
        <f t="shared" ref="G25:G69" si="4">C25-($C$7+$C$8*$F25)</f>
        <v>-5.3765000047860667E-3</v>
      </c>
      <c r="H25" s="23">
        <f>+G25</f>
        <v>-5.3765000047860667E-3</v>
      </c>
      <c r="P25" s="69"/>
      <c r="Q25" s="1">
        <f t="shared" si="3"/>
        <v>36293.371766999997</v>
      </c>
      <c r="R25" s="67"/>
      <c r="S25" s="67"/>
      <c r="T25" s="67"/>
    </row>
    <row r="26" spans="1:36" ht="12.95" customHeight="1">
      <c r="A26" s="74" t="s">
        <v>30</v>
      </c>
      <c r="B26" s="72"/>
      <c r="C26" s="73">
        <v>52024.8148</v>
      </c>
      <c r="D26" s="73">
        <v>1E-4</v>
      </c>
      <c r="E26" s="23">
        <f t="shared" si="1"/>
        <v>0</v>
      </c>
      <c r="F26" s="23">
        <f t="shared" si="2"/>
        <v>0</v>
      </c>
      <c r="G26" s="23">
        <f t="shared" si="4"/>
        <v>0</v>
      </c>
      <c r="H26" s="23"/>
      <c r="I26">
        <f>+G26</f>
        <v>0</v>
      </c>
      <c r="P26" s="69">
        <f t="shared" ref="P26:P69" si="5">+J$2+J$3*F26+J$4*SIN(J$5*F26+J$6)</f>
        <v>3.2542754999606918E-4</v>
      </c>
      <c r="Q26" s="1">
        <f t="shared" si="3"/>
        <v>37006.3148</v>
      </c>
      <c r="R26" s="67">
        <f t="shared" ref="R26:R69" si="6">+(P26-G26)^2</f>
        <v>1.059030902964441E-7</v>
      </c>
      <c r="S26" s="67">
        <v>1</v>
      </c>
      <c r="T26" s="67">
        <f t="shared" ref="T26:T69" si="7">+S26*R26</f>
        <v>1.059030902964441E-7</v>
      </c>
    </row>
    <row r="27" spans="1:36" ht="12.95" customHeight="1">
      <c r="A27" s="74" t="s">
        <v>42</v>
      </c>
      <c r="B27" s="72"/>
      <c r="C27" s="73">
        <v>54219.830199999997</v>
      </c>
      <c r="D27" s="73">
        <v>2.9999999999999997E-4</v>
      </c>
      <c r="E27" s="23">
        <f t="shared" si="1"/>
        <v>6327.0001323039842</v>
      </c>
      <c r="F27" s="23">
        <f t="shared" si="2"/>
        <v>6327</v>
      </c>
      <c r="G27" s="23">
        <f t="shared" si="4"/>
        <v>4.5900000259280205E-5</v>
      </c>
      <c r="H27" s="23"/>
      <c r="I27">
        <f>+G27</f>
        <v>4.5900000259280205E-5</v>
      </c>
      <c r="O27">
        <f t="shared" ref="O27:O69" ca="1" si="8">+C$11+C$12*$F27</f>
        <v>2.231537358102027E-2</v>
      </c>
      <c r="P27" s="69">
        <f t="shared" si="5"/>
        <v>-7.5876252323530541E-4</v>
      </c>
      <c r="Q27" s="1">
        <f t="shared" si="3"/>
        <v>39201.330199999997</v>
      </c>
      <c r="R27" s="67">
        <f t="shared" si="6"/>
        <v>6.4748177671667459E-7</v>
      </c>
      <c r="S27" s="67">
        <v>1</v>
      </c>
      <c r="T27" s="67">
        <f t="shared" si="7"/>
        <v>6.4748177671667459E-7</v>
      </c>
    </row>
    <row r="28" spans="1:36" ht="12.95" customHeight="1">
      <c r="A28" s="75" t="s">
        <v>43</v>
      </c>
      <c r="B28" s="76" t="s">
        <v>44</v>
      </c>
      <c r="C28" s="75">
        <v>54597.466549999997</v>
      </c>
      <c r="D28" s="75">
        <v>2.0000000000000001E-4</v>
      </c>
      <c r="E28" s="23">
        <f t="shared" si="1"/>
        <v>7415.5142431447566</v>
      </c>
      <c r="F28" s="23">
        <f t="shared" si="2"/>
        <v>7415.5</v>
      </c>
      <c r="G28" s="23">
        <f t="shared" si="4"/>
        <v>4.9413499946240336E-3</v>
      </c>
      <c r="H28" s="23"/>
      <c r="J28">
        <f>+G28</f>
        <v>4.9413499946240336E-3</v>
      </c>
      <c r="O28">
        <f t="shared" ca="1" si="8"/>
        <v>2.4788335248053194E-2</v>
      </c>
      <c r="P28" s="69">
        <f t="shared" si="5"/>
        <v>5.447695909480639E-3</v>
      </c>
      <c r="Q28" s="1">
        <f t="shared" si="3"/>
        <v>39578.966549999997</v>
      </c>
      <c r="R28" s="67">
        <f t="shared" si="6"/>
        <v>2.5638618549197274E-7</v>
      </c>
      <c r="S28" s="67">
        <v>1</v>
      </c>
      <c r="T28" s="67">
        <f t="shared" si="7"/>
        <v>2.5638618549197274E-7</v>
      </c>
    </row>
    <row r="29" spans="1:36" ht="12.95" customHeight="1">
      <c r="A29" s="75" t="s">
        <v>43</v>
      </c>
      <c r="B29" s="76" t="s">
        <v>44</v>
      </c>
      <c r="C29" s="75">
        <v>54631.466959999998</v>
      </c>
      <c r="D29" s="75">
        <v>2.0000000000000001E-4</v>
      </c>
      <c r="E29" s="23">
        <f t="shared" si="1"/>
        <v>7513.5183840580248</v>
      </c>
      <c r="F29" s="23">
        <f t="shared" si="2"/>
        <v>7513.5</v>
      </c>
      <c r="G29" s="23">
        <f t="shared" si="4"/>
        <v>6.3779499978409149E-3</v>
      </c>
      <c r="H29" s="23"/>
      <c r="J29">
        <f>+G29</f>
        <v>6.3779499978409149E-3</v>
      </c>
      <c r="O29">
        <f t="shared" ca="1" si="8"/>
        <v>2.5010981314538473E-2</v>
      </c>
      <c r="P29" s="69">
        <f t="shared" si="5"/>
        <v>6.069629084425647E-3</v>
      </c>
      <c r="Q29" s="1">
        <f t="shared" si="3"/>
        <v>39612.966959999998</v>
      </c>
      <c r="R29" s="67">
        <f t="shared" si="6"/>
        <v>9.50617856492251E-8</v>
      </c>
      <c r="S29" s="67">
        <v>1</v>
      </c>
      <c r="T29" s="67">
        <f t="shared" si="7"/>
        <v>9.50617856492251E-8</v>
      </c>
    </row>
    <row r="30" spans="1:36" ht="12.95" customHeight="1">
      <c r="A30" s="77" t="s">
        <v>51</v>
      </c>
      <c r="B30" s="78" t="s">
        <v>50</v>
      </c>
      <c r="C30" s="77">
        <v>54937.4637</v>
      </c>
      <c r="D30" s="77">
        <v>1.1000000000000001E-3</v>
      </c>
      <c r="E30" s="23">
        <f t="shared" si="1"/>
        <v>8395.5356193196112</v>
      </c>
      <c r="F30" s="23">
        <f t="shared" si="2"/>
        <v>8395.5</v>
      </c>
      <c r="G30" s="23">
        <f t="shared" si="4"/>
        <v>1.235735000227578E-2</v>
      </c>
      <c r="H30" s="23"/>
      <c r="K30">
        <f>+G30</f>
        <v>1.235735000227578E-2</v>
      </c>
      <c r="O30">
        <f t="shared" ca="1" si="8"/>
        <v>2.7014795912905988E-2</v>
      </c>
      <c r="P30" s="69">
        <f t="shared" si="5"/>
        <v>1.2030847762475321E-2</v>
      </c>
      <c r="Q30" s="1">
        <f t="shared" si="3"/>
        <v>39918.9637</v>
      </c>
      <c r="R30" s="67">
        <f t="shared" si="6"/>
        <v>1.0660371259471601E-7</v>
      </c>
      <c r="S30" s="67">
        <v>1</v>
      </c>
      <c r="T30" s="67">
        <f t="shared" si="7"/>
        <v>1.0660371259471601E-7</v>
      </c>
    </row>
    <row r="31" spans="1:36" ht="12.95" customHeight="1">
      <c r="A31" s="79" t="s">
        <v>49</v>
      </c>
      <c r="B31" s="76" t="s">
        <v>44</v>
      </c>
      <c r="C31" s="80">
        <v>55018.471160000001</v>
      </c>
      <c r="D31" s="75">
        <v>2.9999999999999997E-4</v>
      </c>
      <c r="E31" s="23">
        <f t="shared" si="1"/>
        <v>8629.0347602083784</v>
      </c>
      <c r="F31" s="23">
        <f t="shared" si="2"/>
        <v>8629</v>
      </c>
      <c r="G31" s="23">
        <f t="shared" si="4"/>
        <v>1.2059300002874807E-2</v>
      </c>
      <c r="H31" s="23"/>
      <c r="J31">
        <f t="shared" ref="J31:J37" si="9">+G31</f>
        <v>1.2059300002874807E-2</v>
      </c>
      <c r="O31">
        <f t="shared" ca="1" si="8"/>
        <v>2.7545284244786729E-2</v>
      </c>
      <c r="P31" s="69">
        <f t="shared" si="5"/>
        <v>1.3698527472490153E-2</v>
      </c>
      <c r="Q31" s="1">
        <f t="shared" si="3"/>
        <v>39999.971160000001</v>
      </c>
      <c r="R31" s="67">
        <f t="shared" si="6"/>
        <v>2.6870666971415323E-6</v>
      </c>
      <c r="S31" s="67">
        <v>1</v>
      </c>
      <c r="T31" s="67">
        <f t="shared" si="7"/>
        <v>2.6870666971415323E-6</v>
      </c>
    </row>
    <row r="32" spans="1:36" ht="12.95" customHeight="1">
      <c r="A32" s="79" t="s">
        <v>49</v>
      </c>
      <c r="B32" s="76" t="s">
        <v>44</v>
      </c>
      <c r="C32" s="80">
        <v>55075.369469999998</v>
      </c>
      <c r="D32" s="75">
        <v>2.0000000000000001E-4</v>
      </c>
      <c r="E32" s="23">
        <f t="shared" si="1"/>
        <v>8793.0407234001887</v>
      </c>
      <c r="F32" s="23">
        <f t="shared" si="2"/>
        <v>8793</v>
      </c>
      <c r="G32" s="23">
        <f t="shared" si="4"/>
        <v>1.4128099996014498E-2</v>
      </c>
      <c r="H32" s="23"/>
      <c r="J32">
        <f t="shared" si="9"/>
        <v>1.4128099996014498E-2</v>
      </c>
      <c r="O32">
        <f t="shared" ca="1" si="8"/>
        <v>2.7917875621353932E-2</v>
      </c>
      <c r="P32" s="69">
        <f t="shared" si="5"/>
        <v>1.4886742828035038E-2</v>
      </c>
      <c r="Q32" s="1">
        <f t="shared" si="3"/>
        <v>40056.869469999998</v>
      </c>
      <c r="R32" s="67">
        <f t="shared" si="6"/>
        <v>5.7553894657614468E-7</v>
      </c>
      <c r="S32" s="67">
        <v>1</v>
      </c>
      <c r="T32" s="67">
        <f t="shared" si="7"/>
        <v>5.7553894657614468E-7</v>
      </c>
    </row>
    <row r="33" spans="1:20" ht="12.95" customHeight="1">
      <c r="A33" s="79" t="s">
        <v>49</v>
      </c>
      <c r="B33" s="76" t="s">
        <v>44</v>
      </c>
      <c r="C33" s="80">
        <v>55075.370940000001</v>
      </c>
      <c r="D33" s="75">
        <v>2.0000000000000001E-4</v>
      </c>
      <c r="E33" s="23">
        <f t="shared" si="1"/>
        <v>8793.044960586958</v>
      </c>
      <c r="F33" s="23">
        <f t="shared" si="2"/>
        <v>8793</v>
      </c>
      <c r="G33" s="23">
        <f t="shared" si="4"/>
        <v>1.5598099998896942E-2</v>
      </c>
      <c r="H33" s="23"/>
      <c r="J33">
        <f t="shared" si="9"/>
        <v>1.5598099998896942E-2</v>
      </c>
      <c r="O33">
        <f t="shared" ca="1" si="8"/>
        <v>2.7917875621353932E-2</v>
      </c>
      <c r="P33" s="69">
        <f t="shared" si="5"/>
        <v>1.4886742828035038E-2</v>
      </c>
      <c r="Q33" s="1">
        <f t="shared" si="3"/>
        <v>40056.870940000001</v>
      </c>
      <c r="R33" s="67">
        <f t="shared" si="6"/>
        <v>5.0602902453665174E-7</v>
      </c>
      <c r="S33" s="67">
        <v>1</v>
      </c>
      <c r="T33" s="67">
        <f t="shared" si="7"/>
        <v>5.0602902453665174E-7</v>
      </c>
    </row>
    <row r="34" spans="1:20" ht="12.95" customHeight="1">
      <c r="A34" s="79" t="s">
        <v>49</v>
      </c>
      <c r="B34" s="76" t="s">
        <v>50</v>
      </c>
      <c r="C34" s="80">
        <v>55353.438000000002</v>
      </c>
      <c r="D34" s="75">
        <v>2.0000000000000001E-4</v>
      </c>
      <c r="E34" s="23">
        <f t="shared" si="1"/>
        <v>9594.5565697580787</v>
      </c>
      <c r="F34" s="23">
        <f t="shared" si="2"/>
        <v>9594.5</v>
      </c>
      <c r="G34" s="23">
        <f t="shared" si="4"/>
        <v>1.962564999848837E-2</v>
      </c>
      <c r="H34" s="23"/>
      <c r="J34">
        <f t="shared" si="9"/>
        <v>1.962564999848837E-2</v>
      </c>
      <c r="O34">
        <f t="shared" ca="1" si="8"/>
        <v>2.9738802379394254E-2</v>
      </c>
      <c r="P34" s="69">
        <f t="shared" si="5"/>
        <v>2.0831158178957913E-2</v>
      </c>
      <c r="Q34" s="1">
        <f t="shared" si="3"/>
        <v>40334.938000000002</v>
      </c>
      <c r="R34" s="67">
        <f t="shared" si="6"/>
        <v>1.4532499731789885E-6</v>
      </c>
      <c r="S34" s="67">
        <v>1</v>
      </c>
      <c r="T34" s="67">
        <f t="shared" si="7"/>
        <v>1.4532499731789885E-6</v>
      </c>
    </row>
    <row r="35" spans="1:20" ht="12.95" customHeight="1">
      <c r="A35" s="79" t="s">
        <v>49</v>
      </c>
      <c r="B35" s="76" t="s">
        <v>50</v>
      </c>
      <c r="C35" s="80">
        <v>55394.378550000001</v>
      </c>
      <c r="D35" s="75">
        <v>1E-3</v>
      </c>
      <c r="E35" s="23">
        <f t="shared" si="1"/>
        <v>9712.5652476318628</v>
      </c>
      <c r="F35" s="23">
        <f t="shared" si="2"/>
        <v>9712.5</v>
      </c>
      <c r="G35" s="23">
        <f t="shared" si="4"/>
        <v>2.2636250003415626E-2</v>
      </c>
      <c r="H35" s="23"/>
      <c r="J35">
        <f t="shared" si="9"/>
        <v>2.2636250003415626E-2</v>
      </c>
      <c r="O35">
        <f t="shared" ca="1" si="8"/>
        <v>3.0006886418631629E-2</v>
      </c>
      <c r="P35" s="69">
        <f t="shared" si="5"/>
        <v>2.1717429035609862E-2</v>
      </c>
      <c r="Q35" s="1">
        <f t="shared" si="3"/>
        <v>40375.878550000001</v>
      </c>
      <c r="R35" s="67">
        <f t="shared" si="6"/>
        <v>8.4423197087951966E-7</v>
      </c>
      <c r="S35" s="67">
        <v>1</v>
      </c>
      <c r="T35" s="67">
        <f t="shared" si="7"/>
        <v>8.4423197087951966E-7</v>
      </c>
    </row>
    <row r="36" spans="1:20" ht="12.95" customHeight="1">
      <c r="A36" s="84" t="s">
        <v>104</v>
      </c>
      <c r="B36" s="85" t="s">
        <v>44</v>
      </c>
      <c r="C36" s="86">
        <v>55601.670259999999</v>
      </c>
      <c r="D36" s="86">
        <v>2.0000000000000001E-4</v>
      </c>
      <c r="E36" s="23">
        <f t="shared" si="1"/>
        <v>10310.071158795632</v>
      </c>
      <c r="F36" s="23">
        <f t="shared" si="2"/>
        <v>10310</v>
      </c>
      <c r="G36" s="23">
        <f t="shared" si="4"/>
        <v>2.4686999997356907E-2</v>
      </c>
      <c r="H36" s="23"/>
      <c r="J36">
        <f t="shared" si="9"/>
        <v>2.4686999997356907E-2</v>
      </c>
      <c r="O36">
        <f t="shared" ca="1" si="8"/>
        <v>3.1364345854600552E-2</v>
      </c>
      <c r="P36" s="69">
        <f t="shared" si="5"/>
        <v>2.6203466243960669E-2</v>
      </c>
      <c r="Q36" s="1">
        <f t="shared" si="3"/>
        <v>40583.170259999999</v>
      </c>
      <c r="R36" s="67">
        <f t="shared" si="6"/>
        <v>2.299669877088504E-6</v>
      </c>
      <c r="S36" s="67">
        <v>1</v>
      </c>
      <c r="T36" s="67">
        <f t="shared" si="7"/>
        <v>2.299669877088504E-6</v>
      </c>
    </row>
    <row r="37" spans="1:20" ht="12.95" customHeight="1">
      <c r="A37" s="84" t="s">
        <v>104</v>
      </c>
      <c r="B37" s="85" t="s">
        <v>50</v>
      </c>
      <c r="C37" s="86">
        <v>55614.681989999997</v>
      </c>
      <c r="D37" s="86">
        <v>5.0000000000000001E-4</v>
      </c>
      <c r="E37" s="23">
        <f t="shared" si="1"/>
        <v>10347.576689477328</v>
      </c>
      <c r="F37" s="23">
        <f t="shared" si="2"/>
        <v>10347.5</v>
      </c>
      <c r="G37" s="23">
        <f t="shared" si="4"/>
        <v>2.6605749997543171E-2</v>
      </c>
      <c r="H37" s="23"/>
      <c r="J37">
        <f t="shared" si="9"/>
        <v>2.6605749997543171E-2</v>
      </c>
      <c r="O37">
        <f t="shared" ca="1" si="8"/>
        <v>3.1449542053510735E-2</v>
      </c>
      <c r="P37" s="69">
        <f t="shared" si="5"/>
        <v>2.6483666280170064E-2</v>
      </c>
      <c r="Q37" s="1">
        <f t="shared" si="3"/>
        <v>40596.181989999997</v>
      </c>
      <c r="R37" s="67">
        <f t="shared" si="6"/>
        <v>1.4904434047636754E-8</v>
      </c>
      <c r="S37" s="67">
        <v>1</v>
      </c>
      <c r="T37" s="67">
        <f t="shared" si="7"/>
        <v>1.4904434047636754E-8</v>
      </c>
    </row>
    <row r="38" spans="1:20" ht="12.95" customHeight="1">
      <c r="A38" s="77" t="s">
        <v>52</v>
      </c>
      <c r="B38" s="78" t="s">
        <v>44</v>
      </c>
      <c r="C38" s="77">
        <v>55641.570200000002</v>
      </c>
      <c r="D38" s="77">
        <v>5.0000000000000001E-4</v>
      </c>
      <c r="E38" s="23">
        <f t="shared" si="1"/>
        <v>10425.080340808177</v>
      </c>
      <c r="F38" s="23">
        <f t="shared" si="2"/>
        <v>10425</v>
      </c>
      <c r="G38" s="23">
        <f t="shared" si="4"/>
        <v>2.7872500002558809E-2</v>
      </c>
      <c r="H38" s="23"/>
      <c r="K38">
        <f>+G38</f>
        <v>2.7872500002558809E-2</v>
      </c>
      <c r="O38">
        <f t="shared" ca="1" si="8"/>
        <v>3.1625614197925117E-2</v>
      </c>
      <c r="P38" s="69">
        <f t="shared" si="5"/>
        <v>2.7061796303075987E-2</v>
      </c>
      <c r="Q38" s="1">
        <f t="shared" si="3"/>
        <v>40623.070200000002</v>
      </c>
      <c r="R38" s="67">
        <f t="shared" si="6"/>
        <v>6.5724048835513344E-7</v>
      </c>
      <c r="S38" s="67">
        <v>1</v>
      </c>
      <c r="T38" s="67">
        <f t="shared" si="7"/>
        <v>6.5724048835513344E-7</v>
      </c>
    </row>
    <row r="39" spans="1:20" ht="12.95" customHeight="1">
      <c r="A39" s="77" t="s">
        <v>52</v>
      </c>
      <c r="B39" s="78" t="s">
        <v>50</v>
      </c>
      <c r="C39" s="77">
        <v>55646.6008</v>
      </c>
      <c r="D39" s="77">
        <v>8.0000000000000004E-4</v>
      </c>
      <c r="E39" s="23">
        <f t="shared" si="1"/>
        <v>10439.580743340915</v>
      </c>
      <c r="F39" s="23">
        <f t="shared" si="2"/>
        <v>10439.5</v>
      </c>
      <c r="G39" s="23">
        <f t="shared" si="4"/>
        <v>2.8012149996357039E-2</v>
      </c>
      <c r="H39" s="23"/>
      <c r="K39">
        <f>+G39</f>
        <v>2.8012149996357039E-2</v>
      </c>
      <c r="O39">
        <f t="shared" ca="1" si="8"/>
        <v>3.1658556728170389E-2</v>
      </c>
      <c r="P39" s="69">
        <f t="shared" si="5"/>
        <v>2.7169808315208047E-2</v>
      </c>
      <c r="Q39" s="1">
        <f t="shared" si="3"/>
        <v>40628.1008</v>
      </c>
      <c r="R39" s="67">
        <f t="shared" si="6"/>
        <v>7.0953950780090893E-7</v>
      </c>
      <c r="S39" s="67">
        <v>1</v>
      </c>
      <c r="T39" s="67">
        <f t="shared" si="7"/>
        <v>7.0953950780090893E-7</v>
      </c>
    </row>
    <row r="40" spans="1:20" ht="12.95" customHeight="1">
      <c r="A40" s="84" t="s">
        <v>104</v>
      </c>
      <c r="B40" s="85" t="s">
        <v>50</v>
      </c>
      <c r="C40" s="86">
        <v>55646.601390000003</v>
      </c>
      <c r="D40" s="86">
        <v>1E-4</v>
      </c>
      <c r="E40" s="23">
        <f t="shared" si="1"/>
        <v>10439.582443980509</v>
      </c>
      <c r="F40" s="23">
        <f t="shared" si="2"/>
        <v>10439.5</v>
      </c>
      <c r="G40" s="23">
        <f t="shared" si="4"/>
        <v>2.8602149999642279E-2</v>
      </c>
      <c r="H40" s="23"/>
      <c r="J40">
        <f>+G40</f>
        <v>2.8602149999642279E-2</v>
      </c>
      <c r="O40">
        <f t="shared" ca="1" si="8"/>
        <v>3.1658556728170389E-2</v>
      </c>
      <c r="P40" s="69">
        <f t="shared" si="5"/>
        <v>2.7169808315208047E-2</v>
      </c>
      <c r="Q40" s="1">
        <f t="shared" si="3"/>
        <v>40628.101390000003</v>
      </c>
      <c r="R40" s="67">
        <f t="shared" si="6"/>
        <v>2.0516027009678923E-6</v>
      </c>
      <c r="S40" s="67">
        <v>1</v>
      </c>
      <c r="T40" s="67">
        <f t="shared" si="7"/>
        <v>2.0516027009678923E-6</v>
      </c>
    </row>
    <row r="41" spans="1:20" ht="12.95" customHeight="1">
      <c r="A41" s="106" t="s">
        <v>187</v>
      </c>
      <c r="B41" s="107" t="s">
        <v>50</v>
      </c>
      <c r="C41" s="108">
        <v>55653.8851</v>
      </c>
      <c r="D41" s="109" t="s">
        <v>118</v>
      </c>
      <c r="E41" s="23">
        <f t="shared" si="1"/>
        <v>10460.577300842851</v>
      </c>
      <c r="F41" s="23">
        <f t="shared" si="2"/>
        <v>10460.5</v>
      </c>
      <c r="G41" s="23">
        <f t="shared" si="4"/>
        <v>2.6817849997314624E-2</v>
      </c>
      <c r="H41" s="23"/>
      <c r="K41">
        <f>+G41</f>
        <v>2.6817849997314624E-2</v>
      </c>
      <c r="O41">
        <f t="shared" ca="1" si="8"/>
        <v>3.1706266599560093E-2</v>
      </c>
      <c r="P41" s="69">
        <f t="shared" si="5"/>
        <v>2.7326147434116346E-2</v>
      </c>
      <c r="Q41" s="1">
        <f t="shared" si="3"/>
        <v>40635.3851</v>
      </c>
      <c r="R41" s="67">
        <f t="shared" si="6"/>
        <v>2.5836628425919968E-7</v>
      </c>
      <c r="S41" s="67">
        <v>1</v>
      </c>
      <c r="T41" s="67">
        <f t="shared" si="7"/>
        <v>2.5836628425919968E-7</v>
      </c>
    </row>
    <row r="42" spans="1:20" ht="12.95" customHeight="1">
      <c r="A42" s="77" t="s">
        <v>52</v>
      </c>
      <c r="B42" s="78" t="s">
        <v>44</v>
      </c>
      <c r="C42" s="87">
        <v>55658.568399999996</v>
      </c>
      <c r="D42" s="87">
        <v>1.6000000000000001E-3</v>
      </c>
      <c r="E42" s="23">
        <f t="shared" si="1"/>
        <v>10474.076631972646</v>
      </c>
      <c r="F42" s="23">
        <f t="shared" si="2"/>
        <v>10474</v>
      </c>
      <c r="G42" s="23">
        <f t="shared" si="4"/>
        <v>2.6585799998429138E-2</v>
      </c>
      <c r="H42" s="23"/>
      <c r="K42">
        <f>+G42</f>
        <v>2.6585799998429138E-2</v>
      </c>
      <c r="O42">
        <f t="shared" ca="1" si="8"/>
        <v>3.1736937231167758E-2</v>
      </c>
      <c r="P42" s="69">
        <f t="shared" si="5"/>
        <v>2.7426592043752491E-2</v>
      </c>
      <c r="Q42" s="1">
        <f t="shared" si="3"/>
        <v>40640.068399999996</v>
      </c>
      <c r="R42" s="67">
        <f t="shared" si="6"/>
        <v>7.0693126347902664E-7</v>
      </c>
      <c r="S42" s="67">
        <v>1</v>
      </c>
      <c r="T42" s="67">
        <f t="shared" si="7"/>
        <v>7.0693126347902664E-7</v>
      </c>
    </row>
    <row r="43" spans="1:20" ht="12.95" customHeight="1">
      <c r="A43" s="84" t="s">
        <v>104</v>
      </c>
      <c r="B43" s="85" t="s">
        <v>44</v>
      </c>
      <c r="C43" s="88">
        <v>55658.569109999997</v>
      </c>
      <c r="D43" s="88">
        <v>2.3E-3</v>
      </c>
      <c r="E43" s="23">
        <f t="shared" si="1"/>
        <v>10474.07867850503</v>
      </c>
      <c r="F43" s="23">
        <f t="shared" si="2"/>
        <v>10474</v>
      </c>
      <c r="G43" s="23">
        <f t="shared" si="4"/>
        <v>2.7295799998682924E-2</v>
      </c>
      <c r="H43" s="23"/>
      <c r="J43">
        <f>+G43</f>
        <v>2.7295799998682924E-2</v>
      </c>
      <c r="O43">
        <f t="shared" ca="1" si="8"/>
        <v>3.1736937231167758E-2</v>
      </c>
      <c r="P43" s="69">
        <f t="shared" si="5"/>
        <v>2.7426592043752491E-2</v>
      </c>
      <c r="Q43" s="1">
        <f t="shared" si="3"/>
        <v>40640.069109999997</v>
      </c>
      <c r="R43" s="67">
        <f t="shared" si="6"/>
        <v>1.7106559053479709E-8</v>
      </c>
      <c r="S43" s="67">
        <v>1</v>
      </c>
      <c r="T43" s="67">
        <f t="shared" si="7"/>
        <v>1.7106559053479709E-8</v>
      </c>
    </row>
    <row r="44" spans="1:20" ht="12.95" customHeight="1">
      <c r="A44" s="106" t="s">
        <v>201</v>
      </c>
      <c r="B44" s="107" t="s">
        <v>44</v>
      </c>
      <c r="C44" s="108">
        <v>55683.548600000002</v>
      </c>
      <c r="D44" s="109" t="s">
        <v>118</v>
      </c>
      <c r="E44" s="23">
        <f t="shared" si="1"/>
        <v>10546.080559008884</v>
      </c>
      <c r="F44" s="23">
        <f t="shared" si="2"/>
        <v>10546</v>
      </c>
      <c r="G44" s="23">
        <f t="shared" si="4"/>
        <v>2.7948200004175305E-2</v>
      </c>
      <c r="H44" s="23"/>
      <c r="L44">
        <f>+G44</f>
        <v>2.7948200004175305E-2</v>
      </c>
      <c r="O44">
        <f t="shared" ca="1" si="8"/>
        <v>3.1900513933075303E-2</v>
      </c>
      <c r="P44" s="69">
        <f t="shared" si="5"/>
        <v>2.7961469768327911E-2</v>
      </c>
      <c r="Q44" s="1">
        <f t="shared" si="3"/>
        <v>40665.048600000002</v>
      </c>
      <c r="R44" s="67">
        <f t="shared" si="6"/>
        <v>1.7608664066577545E-10</v>
      </c>
      <c r="S44" s="67">
        <v>1</v>
      </c>
      <c r="T44" s="67">
        <f t="shared" si="7"/>
        <v>1.7608664066577545E-10</v>
      </c>
    </row>
    <row r="45" spans="1:20" ht="12.95" customHeight="1">
      <c r="A45" s="77" t="s">
        <v>52</v>
      </c>
      <c r="B45" s="78" t="s">
        <v>44</v>
      </c>
      <c r="C45" s="87">
        <v>55731.426099999997</v>
      </c>
      <c r="D45" s="87">
        <v>2.9999999999999997E-4</v>
      </c>
      <c r="E45" s="23">
        <f t="shared" si="1"/>
        <v>10684.084578859656</v>
      </c>
      <c r="F45" s="23">
        <f t="shared" si="2"/>
        <v>10684</v>
      </c>
      <c r="G45" s="23">
        <f t="shared" si="4"/>
        <v>2.9342800000449643E-2</v>
      </c>
      <c r="H45" s="23"/>
      <c r="K45">
        <f>+G45</f>
        <v>2.9342800000449643E-2</v>
      </c>
      <c r="O45">
        <f t="shared" ca="1" si="8"/>
        <v>3.2214035945064778E-2</v>
      </c>
      <c r="P45" s="69">
        <f t="shared" si="5"/>
        <v>2.8982310198367774E-2</v>
      </c>
      <c r="Q45" s="1">
        <f t="shared" si="3"/>
        <v>40712.926099999997</v>
      </c>
      <c r="R45" s="67">
        <f t="shared" si="6"/>
        <v>1.2995289740502452E-7</v>
      </c>
      <c r="S45" s="67">
        <v>1</v>
      </c>
      <c r="T45" s="67">
        <f t="shared" si="7"/>
        <v>1.2995289740502452E-7</v>
      </c>
    </row>
    <row r="46" spans="1:20" ht="12.95" customHeight="1">
      <c r="A46" s="77" t="s">
        <v>52</v>
      </c>
      <c r="B46" s="78" t="s">
        <v>50</v>
      </c>
      <c r="C46" s="77">
        <v>55734.374100000001</v>
      </c>
      <c r="D46" s="77">
        <v>2.9999999999999997E-4</v>
      </c>
      <c r="E46" s="23">
        <f t="shared" si="1"/>
        <v>10692.582011902748</v>
      </c>
      <c r="F46" s="23">
        <f t="shared" si="2"/>
        <v>10692.5</v>
      </c>
      <c r="G46" s="23">
        <f t="shared" si="4"/>
        <v>2.8452250000555068E-2</v>
      </c>
      <c r="H46" s="23"/>
      <c r="K46">
        <f>+G46</f>
        <v>2.8452250000555068E-2</v>
      </c>
      <c r="O46">
        <f t="shared" ca="1" si="8"/>
        <v>3.2233347083484423E-2</v>
      </c>
      <c r="P46" s="69">
        <f t="shared" si="5"/>
        <v>2.9044982650304932E-2</v>
      </c>
      <c r="Q46" s="1">
        <f t="shared" si="3"/>
        <v>40715.874100000001</v>
      </c>
      <c r="R46" s="67">
        <f t="shared" si="6"/>
        <v>3.5133199407949451E-7</v>
      </c>
      <c r="S46" s="67">
        <v>1</v>
      </c>
      <c r="T46" s="67">
        <f t="shared" si="7"/>
        <v>3.5133199407949451E-7</v>
      </c>
    </row>
    <row r="47" spans="1:20" ht="12.95" customHeight="1">
      <c r="A47" s="84" t="s">
        <v>104</v>
      </c>
      <c r="B47" s="85" t="s">
        <v>44</v>
      </c>
      <c r="C47" s="86">
        <v>55958.668510000003</v>
      </c>
      <c r="D47" s="86">
        <v>1E-4</v>
      </c>
      <c r="E47" s="23">
        <f t="shared" si="1"/>
        <v>11339.0971852109</v>
      </c>
      <c r="F47" s="23">
        <f t="shared" si="2"/>
        <v>11339</v>
      </c>
      <c r="G47" s="23">
        <f t="shared" si="4"/>
        <v>3.3716300000378396E-2</v>
      </c>
      <c r="H47" s="23"/>
      <c r="J47">
        <f>+G47</f>
        <v>3.3716300000378396E-2</v>
      </c>
      <c r="O47">
        <f t="shared" ca="1" si="8"/>
        <v>3.3702129552695984E-2</v>
      </c>
      <c r="P47" s="69">
        <f t="shared" si="5"/>
        <v>3.3718928453235569E-2</v>
      </c>
      <c r="Q47" s="1">
        <f t="shared" si="3"/>
        <v>40940.168510000003</v>
      </c>
      <c r="R47" s="67">
        <f t="shared" si="6"/>
        <v>6.9087644223806287E-12</v>
      </c>
      <c r="S47" s="67">
        <v>1</v>
      </c>
      <c r="T47" s="67">
        <f t="shared" si="7"/>
        <v>6.9087644223806287E-12</v>
      </c>
    </row>
    <row r="48" spans="1:20" ht="12.95" customHeight="1">
      <c r="A48" s="84" t="s">
        <v>104</v>
      </c>
      <c r="B48" s="85" t="s">
        <v>50</v>
      </c>
      <c r="C48" s="86">
        <v>56002.55616</v>
      </c>
      <c r="D48" s="86">
        <v>1E-4</v>
      </c>
      <c r="E48" s="23">
        <f t="shared" si="1"/>
        <v>11465.600701931782</v>
      </c>
      <c r="F48" s="23">
        <f t="shared" si="2"/>
        <v>11465.5</v>
      </c>
      <c r="G48" s="23">
        <f t="shared" si="4"/>
        <v>3.4936349999043159E-2</v>
      </c>
      <c r="H48" s="23"/>
      <c r="J48">
        <f>+G48</f>
        <v>3.4936349999043159E-2</v>
      </c>
      <c r="O48">
        <f t="shared" ca="1" si="8"/>
        <v>3.3989524730353007E-2</v>
      </c>
      <c r="P48" s="69">
        <f t="shared" si="5"/>
        <v>3.4606872628918747E-2</v>
      </c>
      <c r="Q48" s="1">
        <f t="shared" si="3"/>
        <v>40984.05616</v>
      </c>
      <c r="R48" s="67">
        <f t="shared" si="6"/>
        <v>1.0855533742409872E-7</v>
      </c>
      <c r="S48" s="67">
        <v>1</v>
      </c>
      <c r="T48" s="67">
        <f t="shared" si="7"/>
        <v>1.0855533742409872E-7</v>
      </c>
    </row>
    <row r="49" spans="1:20" ht="12.95" customHeight="1">
      <c r="A49" s="81" t="s">
        <v>54</v>
      </c>
      <c r="B49" s="76"/>
      <c r="C49" s="75">
        <v>56059.800799999997</v>
      </c>
      <c r="D49" s="75">
        <v>2.0000000000000001E-4</v>
      </c>
      <c r="E49" s="23">
        <f t="shared" si="1"/>
        <v>11630.604940559755</v>
      </c>
      <c r="F49" s="23">
        <f t="shared" si="2"/>
        <v>11630.5</v>
      </c>
      <c r="G49" s="23">
        <f t="shared" si="4"/>
        <v>3.6406849998456892E-2</v>
      </c>
      <c r="H49" s="23"/>
      <c r="I49">
        <f>+G49</f>
        <v>3.6406849998456892E-2</v>
      </c>
      <c r="O49">
        <f t="shared" ca="1" si="8"/>
        <v>3.4364388005557814E-2</v>
      </c>
      <c r="P49" s="69">
        <f t="shared" si="5"/>
        <v>3.5748980656772927E-2</v>
      </c>
      <c r="Q49" s="1">
        <f t="shared" si="3"/>
        <v>41041.300799999997</v>
      </c>
      <c r="R49" s="67">
        <f t="shared" si="6"/>
        <v>4.3279207072769251E-7</v>
      </c>
      <c r="S49" s="67">
        <v>1</v>
      </c>
      <c r="T49" s="67">
        <f t="shared" si="7"/>
        <v>4.3279207072769251E-7</v>
      </c>
    </row>
    <row r="50" spans="1:20" ht="12.95" customHeight="1">
      <c r="A50" s="81" t="s">
        <v>54</v>
      </c>
      <c r="B50" s="76"/>
      <c r="C50" s="75">
        <v>56060.841500000002</v>
      </c>
      <c r="D50" s="75">
        <v>2.0000000000000001E-4</v>
      </c>
      <c r="E50" s="23">
        <f t="shared" si="1"/>
        <v>11633.604695840615</v>
      </c>
      <c r="F50" s="23">
        <f t="shared" si="2"/>
        <v>11633.5</v>
      </c>
      <c r="G50" s="23">
        <f t="shared" si="4"/>
        <v>3.6321949999546632E-2</v>
      </c>
      <c r="H50" s="23"/>
      <c r="I50">
        <f>+G50</f>
        <v>3.6321949999546632E-2</v>
      </c>
      <c r="O50">
        <f t="shared" ca="1" si="8"/>
        <v>3.4371203701470628E-2</v>
      </c>
      <c r="P50" s="69">
        <f t="shared" si="5"/>
        <v>3.5769568099835107E-2</v>
      </c>
      <c r="Q50" s="1">
        <f t="shared" si="3"/>
        <v>41042.341500000002</v>
      </c>
      <c r="R50" s="67">
        <f t="shared" si="6"/>
        <v>3.051257631289134E-7</v>
      </c>
      <c r="S50" s="67">
        <v>1</v>
      </c>
      <c r="T50" s="67">
        <f t="shared" si="7"/>
        <v>3.051257631289134E-7</v>
      </c>
    </row>
    <row r="51" spans="1:20" ht="12.95" customHeight="1">
      <c r="A51" s="81" t="s">
        <v>54</v>
      </c>
      <c r="B51" s="76"/>
      <c r="C51" s="75">
        <v>56071.768963736875</v>
      </c>
      <c r="D51" s="75">
        <v>1E-3</v>
      </c>
      <c r="E51" s="23">
        <f t="shared" si="1"/>
        <v>11665.10245412921</v>
      </c>
      <c r="F51" s="23">
        <f t="shared" si="2"/>
        <v>11665</v>
      </c>
      <c r="G51" s="23">
        <f t="shared" si="4"/>
        <v>3.55442368745571E-2</v>
      </c>
      <c r="H51" s="23"/>
      <c r="I51">
        <f>+G51</f>
        <v>3.55442368745571E-2</v>
      </c>
      <c r="O51">
        <f t="shared" ca="1" si="8"/>
        <v>3.4442768508555183E-2</v>
      </c>
      <c r="P51" s="69">
        <f t="shared" si="5"/>
        <v>3.5985338101359211E-2</v>
      </c>
      <c r="Q51" s="1">
        <f t="shared" si="3"/>
        <v>41053.268963736875</v>
      </c>
      <c r="R51" s="67">
        <f t="shared" si="6"/>
        <v>1.9457029228632747E-7</v>
      </c>
      <c r="S51" s="67">
        <v>1</v>
      </c>
      <c r="T51" s="67">
        <f t="shared" si="7"/>
        <v>1.9457029228632747E-7</v>
      </c>
    </row>
    <row r="52" spans="1:20" ht="12.95" customHeight="1">
      <c r="A52" s="81" t="s">
        <v>54</v>
      </c>
      <c r="B52" s="76"/>
      <c r="C52" s="75">
        <v>56073.850299999998</v>
      </c>
      <c r="D52" s="75">
        <v>4.0000000000000002E-4</v>
      </c>
      <c r="E52" s="23">
        <f t="shared" si="1"/>
        <v>11671.10178097318</v>
      </c>
      <c r="F52" s="23">
        <f t="shared" si="2"/>
        <v>11671</v>
      </c>
      <c r="G52" s="23">
        <f t="shared" si="4"/>
        <v>3.5310699997353368E-2</v>
      </c>
      <c r="H52" s="23"/>
      <c r="I52">
        <f>+G52</f>
        <v>3.5310699997353368E-2</v>
      </c>
      <c r="O52">
        <f t="shared" ca="1" si="8"/>
        <v>3.445639990038081E-2</v>
      </c>
      <c r="P52" s="69">
        <f t="shared" si="5"/>
        <v>3.6026354131098462E-2</v>
      </c>
      <c r="Q52" s="1">
        <f t="shared" si="3"/>
        <v>41055.350299999998</v>
      </c>
      <c r="R52" s="67">
        <f t="shared" si="6"/>
        <v>5.1216083914644159E-7</v>
      </c>
      <c r="S52" s="67">
        <v>1</v>
      </c>
      <c r="T52" s="67">
        <f t="shared" si="7"/>
        <v>5.1216083914644159E-7</v>
      </c>
    </row>
    <row r="53" spans="1:20" ht="12.95" customHeight="1">
      <c r="A53" s="81" t="s">
        <v>54</v>
      </c>
      <c r="B53" s="76"/>
      <c r="C53" s="75">
        <v>56089.810599999997</v>
      </c>
      <c r="D53" s="75">
        <v>2.0000000000000001E-4</v>
      </c>
      <c r="E53" s="23">
        <f t="shared" ref="E53:E69" si="10">+(C53-C$7)/C$8</f>
        <v>11717.106387688744</v>
      </c>
      <c r="F53" s="23">
        <f t="shared" ref="F53:F70" si="11">ROUND(2*E53,0)/2</f>
        <v>11717</v>
      </c>
      <c r="G53" s="23">
        <f t="shared" si="4"/>
        <v>3.6908899994159583E-2</v>
      </c>
      <c r="H53" s="23"/>
      <c r="I53">
        <f>+G53</f>
        <v>3.6908899994159583E-2</v>
      </c>
      <c r="O53">
        <f t="shared" ca="1" si="8"/>
        <v>3.4560907237710631E-2</v>
      </c>
      <c r="P53" s="69">
        <f t="shared" si="5"/>
        <v>3.6339914983052835E-2</v>
      </c>
      <c r="Q53" s="1">
        <f t="shared" ref="Q53:Q69" si="12">+C53-15018.5</f>
        <v>41071.310599999997</v>
      </c>
      <c r="R53" s="67">
        <f t="shared" si="6"/>
        <v>3.2374394286414668E-7</v>
      </c>
      <c r="S53" s="67">
        <v>1</v>
      </c>
      <c r="T53" s="67">
        <f t="shared" si="7"/>
        <v>3.2374394286414668E-7</v>
      </c>
    </row>
    <row r="54" spans="1:20" ht="12.95" customHeight="1">
      <c r="A54" s="84" t="s">
        <v>105</v>
      </c>
      <c r="B54" s="85" t="s">
        <v>44</v>
      </c>
      <c r="C54" s="86">
        <v>56157.4614</v>
      </c>
      <c r="D54" s="86">
        <v>1.5E-3</v>
      </c>
      <c r="E54" s="23">
        <f t="shared" si="10"/>
        <v>11912.105757875617</v>
      </c>
      <c r="F54" s="23">
        <f t="shared" si="11"/>
        <v>11912</v>
      </c>
      <c r="G54" s="23">
        <f t="shared" si="4"/>
        <v>3.6690399996587075E-2</v>
      </c>
      <c r="H54" s="23"/>
      <c r="J54">
        <f t="shared" ref="J54:J59" si="13">+G54</f>
        <v>3.6690399996587075E-2</v>
      </c>
      <c r="O54">
        <f t="shared" ca="1" si="8"/>
        <v>3.5003927472043589E-2</v>
      </c>
      <c r="P54" s="69">
        <f t="shared" si="5"/>
        <v>3.7650810733512854E-2</v>
      </c>
      <c r="Q54" s="1">
        <f t="shared" si="12"/>
        <v>41138.9614</v>
      </c>
      <c r="R54" s="67">
        <f t="shared" si="6"/>
        <v>9.2238878360231816E-7</v>
      </c>
      <c r="S54" s="67">
        <v>1</v>
      </c>
      <c r="T54" s="67">
        <f t="shared" si="7"/>
        <v>9.2238878360231816E-7</v>
      </c>
    </row>
    <row r="55" spans="1:20" ht="12.95" customHeight="1">
      <c r="A55" s="84" t="s">
        <v>104</v>
      </c>
      <c r="B55" s="85" t="s">
        <v>44</v>
      </c>
      <c r="C55" s="86">
        <v>56357.6397</v>
      </c>
      <c r="D55" s="86">
        <v>1E-4</v>
      </c>
      <c r="E55" s="23">
        <f t="shared" si="10"/>
        <v>12489.107691704596</v>
      </c>
      <c r="F55" s="23">
        <f t="shared" si="11"/>
        <v>12489</v>
      </c>
      <c r="G55" s="23">
        <f t="shared" si="4"/>
        <v>3.7361299997428432E-2</v>
      </c>
      <c r="H55" s="23"/>
      <c r="J55">
        <f t="shared" si="13"/>
        <v>3.7361299997428432E-2</v>
      </c>
      <c r="O55">
        <f t="shared" ca="1" si="8"/>
        <v>3.6314812985941608E-2</v>
      </c>
      <c r="P55" s="69">
        <f t="shared" si="5"/>
        <v>4.1333360892169657E-2</v>
      </c>
      <c r="Q55" s="1">
        <f t="shared" si="12"/>
        <v>41339.1397</v>
      </c>
      <c r="R55" s="67">
        <f t="shared" si="6"/>
        <v>1.5777267751532461E-5</v>
      </c>
      <c r="S55" s="67">
        <v>1</v>
      </c>
      <c r="T55" s="67">
        <f t="shared" si="7"/>
        <v>1.5777267751532461E-5</v>
      </c>
    </row>
    <row r="56" spans="1:20" ht="12.95" customHeight="1">
      <c r="A56" s="84" t="s">
        <v>104</v>
      </c>
      <c r="B56" s="85" t="s">
        <v>44</v>
      </c>
      <c r="C56" s="86">
        <v>56357.640729999999</v>
      </c>
      <c r="D56" s="86">
        <v>1E-4</v>
      </c>
      <c r="E56" s="23">
        <f t="shared" si="10"/>
        <v>12489.110660617767</v>
      </c>
      <c r="F56" s="23">
        <f t="shared" si="11"/>
        <v>12489</v>
      </c>
      <c r="G56" s="23">
        <f t="shared" si="4"/>
        <v>3.8391299996874295E-2</v>
      </c>
      <c r="H56" s="23"/>
      <c r="J56">
        <f t="shared" si="13"/>
        <v>3.8391299996874295E-2</v>
      </c>
      <c r="O56">
        <f t="shared" ca="1" si="8"/>
        <v>3.6314812985941608E-2</v>
      </c>
      <c r="P56" s="69">
        <f t="shared" si="5"/>
        <v>4.1333360892169657E-2</v>
      </c>
      <c r="Q56" s="1">
        <f t="shared" si="12"/>
        <v>41339.140729999999</v>
      </c>
      <c r="R56" s="67">
        <f t="shared" si="6"/>
        <v>8.6557223116261464E-6</v>
      </c>
      <c r="S56" s="67">
        <v>1</v>
      </c>
      <c r="T56" s="67">
        <f t="shared" si="7"/>
        <v>8.6557223116261464E-6</v>
      </c>
    </row>
    <row r="57" spans="1:20" ht="12.95" customHeight="1">
      <c r="A57" s="89" t="s">
        <v>107</v>
      </c>
      <c r="B57" s="90"/>
      <c r="C57" s="89">
        <v>56357.641620000002</v>
      </c>
      <c r="D57" s="89">
        <v>1.4999999999999999E-4</v>
      </c>
      <c r="E57" s="23">
        <f t="shared" si="10"/>
        <v>12489.113225989353</v>
      </c>
      <c r="F57" s="23">
        <f t="shared" si="11"/>
        <v>12489</v>
      </c>
      <c r="G57" s="23">
        <f t="shared" si="4"/>
        <v>3.9281299999856856E-2</v>
      </c>
      <c r="H57" s="23"/>
      <c r="J57">
        <f t="shared" si="13"/>
        <v>3.9281299999856856E-2</v>
      </c>
      <c r="O57">
        <f t="shared" ca="1" si="8"/>
        <v>3.6314812985941608E-2</v>
      </c>
      <c r="P57" s="69">
        <f t="shared" si="5"/>
        <v>4.1333360892169657E-2</v>
      </c>
      <c r="Q57" s="1">
        <f t="shared" si="12"/>
        <v>41339.141620000002</v>
      </c>
      <c r="R57" s="67">
        <f t="shared" si="6"/>
        <v>4.2109539057596107E-6</v>
      </c>
      <c r="S57" s="67">
        <v>1</v>
      </c>
      <c r="T57" s="67">
        <f t="shared" si="7"/>
        <v>4.2109539057596107E-6</v>
      </c>
    </row>
    <row r="58" spans="1:20" ht="12.95" customHeight="1">
      <c r="A58" s="89" t="s">
        <v>107</v>
      </c>
      <c r="B58" s="90"/>
      <c r="C58" s="89">
        <v>56357.642650000002</v>
      </c>
      <c r="D58" s="89">
        <v>1.1E-4</v>
      </c>
      <c r="E58" s="23">
        <f t="shared" si="10"/>
        <v>12489.116194902525</v>
      </c>
      <c r="F58" s="23">
        <f t="shared" si="11"/>
        <v>12489</v>
      </c>
      <c r="G58" s="23">
        <f t="shared" si="4"/>
        <v>4.0311299999302719E-2</v>
      </c>
      <c r="H58" s="23"/>
      <c r="J58">
        <f t="shared" si="13"/>
        <v>4.0311299999302719E-2</v>
      </c>
      <c r="O58">
        <f t="shared" ca="1" si="8"/>
        <v>3.6314812985941608E-2</v>
      </c>
      <c r="P58" s="69">
        <f t="shared" si="5"/>
        <v>4.1333360892169657E-2</v>
      </c>
      <c r="Q58" s="1">
        <f t="shared" si="12"/>
        <v>41339.142650000002</v>
      </c>
      <c r="R58" s="67">
        <f t="shared" si="6"/>
        <v>1.0446084687279633E-6</v>
      </c>
      <c r="S58" s="67">
        <v>1</v>
      </c>
      <c r="T58" s="67">
        <f t="shared" si="7"/>
        <v>1.0446084687279633E-6</v>
      </c>
    </row>
    <row r="59" spans="1:20" ht="12.95" customHeight="1">
      <c r="A59" s="89" t="s">
        <v>108</v>
      </c>
      <c r="B59" s="90" t="s">
        <v>50</v>
      </c>
      <c r="C59" s="91">
        <v>56475.42699</v>
      </c>
      <c r="D59" s="89">
        <v>1E-4</v>
      </c>
      <c r="E59" s="23">
        <f t="shared" si="10"/>
        <v>12828.622484818909</v>
      </c>
      <c r="F59" s="23">
        <f t="shared" si="11"/>
        <v>12828.5</v>
      </c>
      <c r="G59" s="23">
        <f t="shared" si="4"/>
        <v>4.2493449996982235E-2</v>
      </c>
      <c r="H59" s="23"/>
      <c r="J59">
        <f t="shared" si="13"/>
        <v>4.2493449996982235E-2</v>
      </c>
      <c r="O59">
        <f t="shared" ca="1" si="8"/>
        <v>3.7086122573408473E-2</v>
      </c>
      <c r="P59" s="69">
        <f t="shared" si="5"/>
        <v>4.3342324818299471E-2</v>
      </c>
      <c r="Q59" s="1">
        <f t="shared" si="12"/>
        <v>41456.92699</v>
      </c>
      <c r="R59" s="67">
        <f t="shared" si="6"/>
        <v>7.2058846226636921E-7</v>
      </c>
      <c r="S59" s="67">
        <v>1</v>
      </c>
      <c r="T59" s="67">
        <f t="shared" si="7"/>
        <v>7.2058846226636921E-7</v>
      </c>
    </row>
    <row r="60" spans="1:20" ht="12.95" customHeight="1">
      <c r="A60" s="80" t="s">
        <v>106</v>
      </c>
      <c r="B60" s="82"/>
      <c r="C60" s="83">
        <v>56569.618499999997</v>
      </c>
      <c r="D60" s="83">
        <v>2.9999999999999997E-4</v>
      </c>
      <c r="E60" s="23">
        <f t="shared" si="10"/>
        <v>13100.123858445668</v>
      </c>
      <c r="F60" s="23">
        <f t="shared" si="11"/>
        <v>13100</v>
      </c>
      <c r="G60" s="23">
        <f t="shared" si="4"/>
        <v>4.2969999994966201E-2</v>
      </c>
      <c r="H60" s="23"/>
      <c r="I60">
        <f>+G60</f>
        <v>4.2969999994966201E-2</v>
      </c>
      <c r="O60">
        <f t="shared" ca="1" si="8"/>
        <v>3.7702943053518199E-2</v>
      </c>
      <c r="P60" s="69">
        <f t="shared" si="5"/>
        <v>4.4853630310794715E-2</v>
      </c>
      <c r="Q60" s="1">
        <f t="shared" si="12"/>
        <v>41551.118499999997</v>
      </c>
      <c r="R60" s="67">
        <f t="shared" si="6"/>
        <v>3.548063166708225E-6</v>
      </c>
      <c r="S60" s="67">
        <v>1</v>
      </c>
      <c r="T60" s="67">
        <f t="shared" si="7"/>
        <v>3.548063166708225E-6</v>
      </c>
    </row>
    <row r="61" spans="1:20" ht="12.95" customHeight="1">
      <c r="A61" s="89" t="s">
        <v>108</v>
      </c>
      <c r="B61" s="90" t="s">
        <v>50</v>
      </c>
      <c r="C61" s="91">
        <v>56727.643450000003</v>
      </c>
      <c r="D61" s="89">
        <v>1E-4</v>
      </c>
      <c r="E61" s="23">
        <f t="shared" si="10"/>
        <v>13555.621291200525</v>
      </c>
      <c r="F61" s="23">
        <f t="shared" si="11"/>
        <v>13555.5</v>
      </c>
      <c r="G61" s="23">
        <f t="shared" si="4"/>
        <v>4.2079350001586135E-2</v>
      </c>
      <c r="H61" s="23"/>
      <c r="J61">
        <f>+G61</f>
        <v>4.2079350001586135E-2</v>
      </c>
      <c r="O61">
        <f t="shared" ca="1" si="8"/>
        <v>3.8737792882947222E-2</v>
      </c>
      <c r="P61" s="69">
        <f t="shared" si="5"/>
        <v>4.7180504037199006E-2</v>
      </c>
      <c r="Q61" s="1">
        <f t="shared" si="12"/>
        <v>41709.143450000003</v>
      </c>
      <c r="R61" s="67">
        <f t="shared" si="6"/>
        <v>2.6021772495049472E-5</v>
      </c>
      <c r="S61" s="67">
        <v>1</v>
      </c>
      <c r="T61" s="67">
        <f t="shared" si="7"/>
        <v>2.6021772495049472E-5</v>
      </c>
    </row>
    <row r="62" spans="1:20" ht="12.95" customHeight="1">
      <c r="A62" s="89" t="s">
        <v>108</v>
      </c>
      <c r="B62" s="90" t="s">
        <v>44</v>
      </c>
      <c r="C62" s="91">
        <v>56821.490559999998</v>
      </c>
      <c r="D62" s="89">
        <v>2.0000000000000001E-4</v>
      </c>
      <c r="E62" s="23">
        <f t="shared" si="10"/>
        <v>13826.129952500265</v>
      </c>
      <c r="F62" s="23">
        <f t="shared" si="11"/>
        <v>13826</v>
      </c>
      <c r="G62" s="23">
        <f t="shared" si="4"/>
        <v>4.5084199999109842E-2</v>
      </c>
      <c r="H62" s="23"/>
      <c r="J62">
        <f>+G62</f>
        <v>4.5084199999109842E-2</v>
      </c>
      <c r="O62">
        <f t="shared" ca="1" si="8"/>
        <v>3.9352341464419349E-2</v>
      </c>
      <c r="P62" s="69">
        <f t="shared" si="5"/>
        <v>4.8429070254722394E-2</v>
      </c>
      <c r="Q62" s="1">
        <f t="shared" si="12"/>
        <v>41802.990559999998</v>
      </c>
      <c r="R62" s="67">
        <f t="shared" si="6"/>
        <v>1.1188157026881578E-5</v>
      </c>
      <c r="S62" s="67">
        <v>1</v>
      </c>
      <c r="T62" s="67">
        <f t="shared" si="7"/>
        <v>1.1188157026881578E-5</v>
      </c>
    </row>
    <row r="63" spans="1:20" ht="12.95" customHeight="1">
      <c r="A63" s="153" t="s">
        <v>304</v>
      </c>
      <c r="B63" s="155" t="s">
        <v>44</v>
      </c>
      <c r="C63" s="157">
        <v>57204.494700000003</v>
      </c>
      <c r="D63" s="157">
        <v>2.0000000000000001E-4</v>
      </c>
      <c r="E63" s="23">
        <f t="shared" si="10"/>
        <v>14930.116395808593</v>
      </c>
      <c r="F63" s="23">
        <f t="shared" si="11"/>
        <v>14930</v>
      </c>
      <c r="G63" s="23">
        <f t="shared" si="4"/>
        <v>4.0381000006163958E-2</v>
      </c>
      <c r="H63" s="23"/>
      <c r="I63">
        <f t="shared" ref="I63:I69" si="14">+G63</f>
        <v>4.0381000006163958E-2</v>
      </c>
      <c r="O63">
        <f t="shared" ca="1" si="8"/>
        <v>4.1860517560335153E-2</v>
      </c>
      <c r="P63" s="69">
        <f t="shared" si="5"/>
        <v>5.2378825883141043E-2</v>
      </c>
      <c r="Q63" s="1">
        <f t="shared" si="12"/>
        <v>42185.994700000003</v>
      </c>
      <c r="R63" s="67">
        <f t="shared" si="6"/>
        <v>1.4394782577426096E-4</v>
      </c>
      <c r="S63" s="67">
        <v>1</v>
      </c>
      <c r="T63" s="67">
        <f t="shared" si="7"/>
        <v>1.4394782577426096E-4</v>
      </c>
    </row>
    <row r="64" spans="1:20" ht="12.95" customHeight="1">
      <c r="A64" s="153" t="s">
        <v>304</v>
      </c>
      <c r="B64" s="155" t="s">
        <v>44</v>
      </c>
      <c r="C64" s="157">
        <v>57204.494700000003</v>
      </c>
      <c r="D64" s="157">
        <v>2.0000000000000001E-4</v>
      </c>
      <c r="E64" s="23">
        <f t="shared" si="10"/>
        <v>14930.116395808593</v>
      </c>
      <c r="F64" s="23">
        <f t="shared" si="11"/>
        <v>14930</v>
      </c>
      <c r="G64" s="23">
        <f t="shared" si="4"/>
        <v>4.0381000006163958E-2</v>
      </c>
      <c r="H64" s="23"/>
      <c r="I64">
        <f t="shared" si="14"/>
        <v>4.0381000006163958E-2</v>
      </c>
      <c r="O64">
        <f t="shared" ca="1" si="8"/>
        <v>4.1860517560335153E-2</v>
      </c>
      <c r="P64" s="69">
        <f t="shared" si="5"/>
        <v>5.2378825883141043E-2</v>
      </c>
      <c r="Q64" s="1">
        <f t="shared" si="12"/>
        <v>42185.994700000003</v>
      </c>
      <c r="R64" s="67">
        <f t="shared" si="6"/>
        <v>1.4394782577426096E-4</v>
      </c>
      <c r="S64" s="67">
        <v>1</v>
      </c>
      <c r="T64" s="67">
        <f t="shared" si="7"/>
        <v>1.4394782577426096E-4</v>
      </c>
    </row>
    <row r="65" spans="1:20" ht="12.95" customHeight="1">
      <c r="A65" s="153" t="s">
        <v>304</v>
      </c>
      <c r="B65" s="155" t="s">
        <v>50</v>
      </c>
      <c r="C65" s="157">
        <v>57297.302389999997</v>
      </c>
      <c r="D65" s="157">
        <v>1E-4</v>
      </c>
      <c r="E65" s="23">
        <f t="shared" si="10"/>
        <v>15197.628991350653</v>
      </c>
      <c r="F65" s="23">
        <f t="shared" si="11"/>
        <v>15197.5</v>
      </c>
      <c r="G65" s="23">
        <f t="shared" si="4"/>
        <v>4.4750749999366235E-2</v>
      </c>
      <c r="H65" s="23"/>
      <c r="I65">
        <f t="shared" si="14"/>
        <v>4.4750749999366235E-2</v>
      </c>
      <c r="O65">
        <f t="shared" ca="1" si="8"/>
        <v>4.2468250445894459E-2</v>
      </c>
      <c r="P65" s="69">
        <f t="shared" si="5"/>
        <v>5.3037828706640706E-2</v>
      </c>
      <c r="Q65" s="1">
        <f t="shared" si="12"/>
        <v>42278.802389999997</v>
      </c>
      <c r="R65" s="67">
        <f t="shared" si="6"/>
        <v>6.8675673500561923E-5</v>
      </c>
      <c r="S65" s="67">
        <v>1</v>
      </c>
      <c r="T65" s="67">
        <f t="shared" si="7"/>
        <v>6.8675673500561923E-5</v>
      </c>
    </row>
    <row r="66" spans="1:20" ht="12.95" customHeight="1">
      <c r="A66" s="154" t="s">
        <v>0</v>
      </c>
      <c r="B66" s="156" t="s">
        <v>50</v>
      </c>
      <c r="C66" s="158">
        <v>57515.518799999998</v>
      </c>
      <c r="D66" s="158">
        <v>2.3E-3</v>
      </c>
      <c r="E66" s="23">
        <f t="shared" si="10"/>
        <v>15826.624694497386</v>
      </c>
      <c r="F66" s="23">
        <f t="shared" si="11"/>
        <v>15826.5</v>
      </c>
      <c r="G66" s="23">
        <f t="shared" si="4"/>
        <v>4.3260049998934846E-2</v>
      </c>
      <c r="H66" s="23"/>
      <c r="I66">
        <f t="shared" si="14"/>
        <v>4.3260049998934846E-2</v>
      </c>
      <c r="O66">
        <f t="shared" ca="1" si="8"/>
        <v>4.389727468894794E-2</v>
      </c>
      <c r="P66" s="69">
        <f t="shared" si="5"/>
        <v>5.4099506119249949E-2</v>
      </c>
      <c r="Q66" s="1">
        <f t="shared" si="12"/>
        <v>42497.018799999998</v>
      </c>
      <c r="R66" s="67">
        <f t="shared" si="6"/>
        <v>1.1749380898423653E-4</v>
      </c>
      <c r="S66" s="67">
        <v>1</v>
      </c>
      <c r="T66" s="67">
        <f t="shared" si="7"/>
        <v>1.1749380898423653E-4</v>
      </c>
    </row>
    <row r="67" spans="1:20" ht="12.95" customHeight="1">
      <c r="A67" s="153" t="s">
        <v>304</v>
      </c>
      <c r="B67" s="155" t="s">
        <v>44</v>
      </c>
      <c r="C67" s="157">
        <v>57571.547689999999</v>
      </c>
      <c r="D67" s="157">
        <v>2.9999999999999997E-4</v>
      </c>
      <c r="E67" s="23">
        <f t="shared" si="10"/>
        <v>15988.124606727093</v>
      </c>
      <c r="F67" s="23">
        <f t="shared" si="11"/>
        <v>15988</v>
      </c>
      <c r="G67" s="23">
        <f t="shared" si="4"/>
        <v>4.3229599999904167E-2</v>
      </c>
      <c r="H67" s="23"/>
      <c r="I67">
        <f t="shared" si="14"/>
        <v>4.3229599999904167E-2</v>
      </c>
      <c r="O67">
        <f t="shared" ca="1" si="8"/>
        <v>4.4264186318921123E-2</v>
      </c>
      <c r="P67" s="69">
        <f t="shared" si="5"/>
        <v>5.4259189167356087E-2</v>
      </c>
      <c r="Q67" s="1">
        <f t="shared" si="12"/>
        <v>42553.047689999999</v>
      </c>
      <c r="R67" s="67">
        <f t="shared" si="6"/>
        <v>1.2165183720277273E-4</v>
      </c>
      <c r="S67" s="67">
        <v>1</v>
      </c>
      <c r="T67" s="67">
        <f t="shared" si="7"/>
        <v>1.2165183720277273E-4</v>
      </c>
    </row>
    <row r="68" spans="1:20" ht="12.95" customHeight="1">
      <c r="A68" s="153" t="s">
        <v>304</v>
      </c>
      <c r="B68" s="155" t="s">
        <v>50</v>
      </c>
      <c r="C68" s="157">
        <v>57608.495130000003</v>
      </c>
      <c r="D68" s="157">
        <v>2.9999999999999997E-4</v>
      </c>
      <c r="E68" s="23">
        <f t="shared" si="10"/>
        <v>16094.623384716677</v>
      </c>
      <c r="F68" s="23">
        <f t="shared" si="11"/>
        <v>16094.5</v>
      </c>
      <c r="G68" s="23">
        <f t="shared" si="4"/>
        <v>4.2805650002264883E-2</v>
      </c>
      <c r="H68" s="23"/>
      <c r="I68">
        <f t="shared" si="14"/>
        <v>4.2805650002264883E-2</v>
      </c>
      <c r="O68">
        <f t="shared" ca="1" si="8"/>
        <v>4.450614352382605E-2</v>
      </c>
      <c r="P68" s="69">
        <f t="shared" si="5"/>
        <v>5.4338902089892144E-2</v>
      </c>
      <c r="Q68" s="1">
        <f t="shared" si="12"/>
        <v>42589.995130000003</v>
      </c>
      <c r="R68" s="67">
        <f t="shared" si="6"/>
        <v>1.3301590371675857E-4</v>
      </c>
      <c r="S68" s="67">
        <v>1</v>
      </c>
      <c r="T68" s="67">
        <f t="shared" si="7"/>
        <v>1.3301590371675857E-4</v>
      </c>
    </row>
    <row r="69" spans="1:20" ht="12.95" customHeight="1">
      <c r="A69" s="42" t="s">
        <v>253</v>
      </c>
      <c r="B69" s="2"/>
      <c r="C69" s="93">
        <v>57826.883600000001</v>
      </c>
      <c r="D69" s="93">
        <v>2.9999999999999997E-4</v>
      </c>
      <c r="E69" s="23">
        <f t="shared" si="10"/>
        <v>16724.115040485311</v>
      </c>
      <c r="F69" s="23">
        <f t="shared" si="11"/>
        <v>16724</v>
      </c>
      <c r="G69" s="23">
        <f t="shared" si="4"/>
        <v>3.9910799998324364E-2</v>
      </c>
      <c r="H69" s="23"/>
      <c r="I69">
        <f t="shared" si="14"/>
        <v>3.9910799998324364E-2</v>
      </c>
      <c r="O69">
        <f t="shared" ca="1" si="8"/>
        <v>4.5936303716198321E-2</v>
      </c>
      <c r="P69" s="69">
        <f t="shared" si="5"/>
        <v>5.4391637715284824E-2</v>
      </c>
      <c r="Q69" s="1">
        <f t="shared" si="12"/>
        <v>42808.383600000001</v>
      </c>
      <c r="R69" s="67">
        <f t="shared" si="6"/>
        <v>2.0969466098494461E-4</v>
      </c>
      <c r="S69" s="67">
        <v>1</v>
      </c>
      <c r="T69" s="67">
        <f t="shared" si="7"/>
        <v>2.0969466098494461E-4</v>
      </c>
    </row>
    <row r="70" spans="1:20" ht="12.95" customHeight="1">
      <c r="A70" s="159" t="s">
        <v>307</v>
      </c>
      <c r="B70" s="160" t="s">
        <v>44</v>
      </c>
      <c r="C70" s="163">
        <v>59635.609600000003</v>
      </c>
      <c r="D70" s="164">
        <v>2.9999999999999997E-4</v>
      </c>
      <c r="E70" s="23">
        <f t="shared" ref="E70" si="15">+(C70-C$7)/C$8</f>
        <v>21937.659164732318</v>
      </c>
      <c r="F70" s="23">
        <f t="shared" si="11"/>
        <v>21937.5</v>
      </c>
      <c r="G70" s="23">
        <f t="shared" ref="G70" si="16">C70-($C$7+$C$8*$F70)</f>
        <v>5.5218749999767169E-2</v>
      </c>
      <c r="H70" s="23"/>
      <c r="I70">
        <f t="shared" ref="I70" si="17">+G70</f>
        <v>5.5218749999767169E-2</v>
      </c>
      <c r="O70">
        <f t="shared" ref="O70" ca="1" si="18">+C$11+C$12*$F70</f>
        <v>5.7780847263351434E-2</v>
      </c>
      <c r="P70" s="69">
        <f t="shared" ref="P70" si="19">+J$2+J$3*F70+J$4*SIN(J$5*F70+J$6)</f>
        <v>3.034234983005496E-2</v>
      </c>
      <c r="Q70" s="1">
        <f t="shared" ref="Q70" si="20">+C70-15018.5</f>
        <v>44617.109600000003</v>
      </c>
      <c r="R70" s="67">
        <f t="shared" ref="R70" si="21">+(P70-G70)^2</f>
        <v>6.1883528540365761E-4</v>
      </c>
      <c r="S70" s="67">
        <v>1</v>
      </c>
      <c r="T70" s="67">
        <f t="shared" ref="T70" si="22">+S70*R70</f>
        <v>6.1883528540365761E-4</v>
      </c>
    </row>
    <row r="71" spans="1:20" ht="12.95" customHeight="1">
      <c r="C71" s="93"/>
      <c r="D71" s="93"/>
    </row>
    <row r="72" spans="1:20" ht="12.95" customHeight="1">
      <c r="C72" s="93"/>
      <c r="D72" s="93"/>
    </row>
    <row r="73" spans="1:20" ht="12.95" customHeight="1">
      <c r="C73" s="93"/>
      <c r="D73" s="93"/>
    </row>
    <row r="74" spans="1:20" ht="12.95" customHeight="1">
      <c r="C74" s="93"/>
      <c r="D74" s="93"/>
    </row>
    <row r="75" spans="1:20" ht="12.95" customHeight="1">
      <c r="C75" s="93"/>
      <c r="D75" s="93"/>
    </row>
    <row r="76" spans="1:20" ht="12.95" customHeight="1">
      <c r="C76" s="93"/>
      <c r="D76" s="93"/>
    </row>
    <row r="77" spans="1:20" ht="12.95" customHeight="1">
      <c r="C77" s="93"/>
      <c r="D77" s="93"/>
    </row>
    <row r="78" spans="1:20" ht="12.95" customHeight="1">
      <c r="C78" s="93"/>
      <c r="D78" s="93"/>
    </row>
    <row r="79" spans="1:20" ht="12.95" customHeight="1">
      <c r="C79" s="93"/>
      <c r="D79" s="93"/>
    </row>
    <row r="80" spans="1:20" ht="12.95" customHeight="1">
      <c r="C80" s="93"/>
      <c r="D80" s="93"/>
    </row>
    <row r="81" spans="3:4" ht="12.95" customHeight="1">
      <c r="C81" s="93"/>
      <c r="D81" s="93"/>
    </row>
    <row r="82" spans="3:4" ht="12.95" customHeight="1">
      <c r="C82" s="93"/>
      <c r="D82" s="93"/>
    </row>
    <row r="83" spans="3:4" ht="12.95" customHeight="1">
      <c r="C83" s="93"/>
      <c r="D83" s="93"/>
    </row>
    <row r="84" spans="3:4" ht="12.95" customHeight="1">
      <c r="C84" s="93"/>
      <c r="D84" s="93"/>
    </row>
    <row r="85" spans="3:4" ht="12.95" customHeight="1">
      <c r="C85" s="93"/>
      <c r="D85" s="93"/>
    </row>
    <row r="86" spans="3:4" ht="12.95" customHeight="1">
      <c r="C86" s="93"/>
      <c r="D86" s="93"/>
    </row>
    <row r="87" spans="3:4" ht="12.95" customHeight="1">
      <c r="C87" s="93"/>
      <c r="D87" s="93"/>
    </row>
    <row r="88" spans="3:4" ht="12.95" customHeight="1">
      <c r="C88" s="93"/>
      <c r="D88" s="93"/>
    </row>
    <row r="89" spans="3:4" ht="12.95" customHeight="1">
      <c r="C89" s="93"/>
      <c r="D89" s="93"/>
    </row>
    <row r="90" spans="3:4" ht="12.95" customHeight="1">
      <c r="C90" s="93"/>
      <c r="D90" s="93"/>
    </row>
    <row r="91" spans="3:4" ht="12.95" customHeight="1">
      <c r="C91" s="93"/>
      <c r="D91" s="93"/>
    </row>
    <row r="92" spans="3:4" ht="12.95" customHeight="1">
      <c r="C92" s="93"/>
      <c r="D92" s="93"/>
    </row>
    <row r="93" spans="3:4" ht="12.95" customHeight="1">
      <c r="C93" s="93"/>
      <c r="D93" s="93"/>
    </row>
    <row r="94" spans="3:4" ht="12.95" customHeight="1">
      <c r="C94" s="93"/>
      <c r="D94" s="93"/>
    </row>
    <row r="95" spans="3:4" ht="12.95" customHeight="1">
      <c r="C95" s="93"/>
      <c r="D95" s="93"/>
    </row>
    <row r="96" spans="3:4" ht="12.95" customHeight="1">
      <c r="C96" s="93"/>
      <c r="D96" s="93"/>
    </row>
    <row r="97" spans="3:4" ht="12.95" customHeight="1">
      <c r="C97" s="93"/>
      <c r="D97" s="93"/>
    </row>
    <row r="98" spans="3:4" ht="12.95" customHeight="1">
      <c r="C98" s="93"/>
      <c r="D98" s="93"/>
    </row>
    <row r="99" spans="3:4" ht="12.95" customHeight="1">
      <c r="C99" s="93"/>
      <c r="D99" s="93"/>
    </row>
    <row r="100" spans="3:4" ht="12.95" customHeight="1">
      <c r="C100" s="93"/>
      <c r="D100" s="93"/>
    </row>
    <row r="101" spans="3:4" ht="12.95" customHeight="1">
      <c r="C101" s="93"/>
      <c r="D101" s="93"/>
    </row>
    <row r="102" spans="3:4" ht="12.95" customHeight="1">
      <c r="C102" s="93"/>
      <c r="D102" s="93"/>
    </row>
    <row r="103" spans="3:4" ht="12.95" customHeight="1">
      <c r="C103" s="93"/>
      <c r="D103" s="93"/>
    </row>
    <row r="104" spans="3:4" ht="12.95" customHeight="1">
      <c r="C104" s="93"/>
      <c r="D104" s="93"/>
    </row>
    <row r="105" spans="3:4" ht="12.95" customHeight="1">
      <c r="C105" s="93"/>
      <c r="D105" s="93"/>
    </row>
    <row r="106" spans="3:4" ht="12.95" customHeight="1">
      <c r="C106" s="93"/>
      <c r="D106" s="93"/>
    </row>
    <row r="107" spans="3:4" ht="12.95" customHeight="1">
      <c r="C107" s="93"/>
      <c r="D107" s="93"/>
    </row>
    <row r="108" spans="3:4" ht="12.95" customHeight="1">
      <c r="C108" s="93"/>
      <c r="D108" s="93"/>
    </row>
    <row r="109" spans="3:4" ht="12.95" customHeight="1">
      <c r="C109" s="93"/>
      <c r="D109" s="93"/>
    </row>
    <row r="110" spans="3:4" ht="12.95" customHeight="1">
      <c r="C110" s="93"/>
      <c r="D110" s="93"/>
    </row>
    <row r="111" spans="3:4" ht="12.95" customHeight="1">
      <c r="C111" s="93"/>
      <c r="D111" s="93"/>
    </row>
    <row r="112" spans="3:4" ht="12.95" customHeight="1">
      <c r="C112" s="93"/>
      <c r="D112" s="93"/>
    </row>
    <row r="113" spans="3:4" ht="12.95" customHeight="1">
      <c r="C113" s="93"/>
      <c r="D113" s="93"/>
    </row>
    <row r="114" spans="3:4" ht="12.95" customHeight="1">
      <c r="C114" s="93"/>
      <c r="D114" s="93"/>
    </row>
    <row r="115" spans="3:4" ht="12.95" customHeight="1">
      <c r="C115" s="93"/>
      <c r="D115" s="93"/>
    </row>
    <row r="116" spans="3:4" ht="12.95" customHeight="1">
      <c r="C116" s="93"/>
      <c r="D116" s="93"/>
    </row>
    <row r="117" spans="3:4" ht="12.95" customHeight="1">
      <c r="C117" s="93"/>
      <c r="D117" s="93"/>
    </row>
    <row r="118" spans="3:4" ht="12.95" customHeight="1">
      <c r="C118" s="93"/>
      <c r="D118" s="93"/>
    </row>
    <row r="119" spans="3:4" ht="12.95" customHeight="1">
      <c r="C119" s="93"/>
      <c r="D119" s="93"/>
    </row>
    <row r="120" spans="3:4" ht="12.95" customHeight="1">
      <c r="C120" s="93"/>
      <c r="D120" s="93"/>
    </row>
    <row r="121" spans="3:4" ht="12.95" customHeight="1">
      <c r="C121" s="93"/>
      <c r="D121" s="93"/>
    </row>
    <row r="122" spans="3:4" ht="12.95" customHeight="1">
      <c r="C122" s="93"/>
      <c r="D122" s="93"/>
    </row>
    <row r="123" spans="3:4" ht="12.95" customHeight="1">
      <c r="C123" s="93"/>
      <c r="D123" s="93"/>
    </row>
    <row r="124" spans="3:4" ht="12.95" customHeight="1">
      <c r="C124" s="93"/>
      <c r="D124" s="93"/>
    </row>
    <row r="125" spans="3:4" ht="12.95" customHeight="1">
      <c r="C125" s="93"/>
      <c r="D125" s="93"/>
    </row>
    <row r="126" spans="3:4" ht="12.95" customHeight="1">
      <c r="C126" s="93"/>
      <c r="D126" s="93"/>
    </row>
    <row r="127" spans="3:4" ht="12.95" customHeight="1">
      <c r="C127" s="93"/>
      <c r="D127" s="93"/>
    </row>
    <row r="128" spans="3:4" ht="12.95" customHeight="1">
      <c r="C128" s="93"/>
      <c r="D128" s="93"/>
    </row>
    <row r="129" spans="3:4" ht="12.95" customHeight="1">
      <c r="C129" s="93"/>
      <c r="D129" s="93"/>
    </row>
    <row r="130" spans="3:4" ht="12.95" customHeight="1">
      <c r="C130" s="93"/>
      <c r="D130" s="93"/>
    </row>
    <row r="131" spans="3:4" ht="12.95" customHeight="1">
      <c r="C131" s="93"/>
      <c r="D131" s="93"/>
    </row>
    <row r="132" spans="3:4" ht="12.95" customHeight="1">
      <c r="C132" s="93"/>
      <c r="D132" s="93"/>
    </row>
    <row r="133" spans="3:4" ht="12.95" customHeight="1">
      <c r="C133" s="93"/>
      <c r="D133" s="93"/>
    </row>
    <row r="134" spans="3:4" ht="12.95" customHeight="1">
      <c r="C134" s="93"/>
      <c r="D134" s="93"/>
    </row>
    <row r="135" spans="3:4" ht="12.95" customHeight="1">
      <c r="C135" s="93"/>
      <c r="D135" s="93"/>
    </row>
    <row r="136" spans="3:4" ht="12.95" customHeight="1">
      <c r="C136" s="93"/>
      <c r="D136" s="93"/>
    </row>
    <row r="137" spans="3:4" ht="12.95" customHeight="1">
      <c r="C137" s="93"/>
      <c r="D137" s="93"/>
    </row>
    <row r="138" spans="3:4" ht="12.95" customHeight="1">
      <c r="C138" s="93"/>
      <c r="D138" s="93"/>
    </row>
    <row r="139" spans="3:4" ht="12.95" customHeight="1">
      <c r="C139" s="93"/>
      <c r="D139" s="93"/>
    </row>
    <row r="140" spans="3:4" ht="12.95" customHeight="1">
      <c r="C140" s="93"/>
      <c r="D140" s="93"/>
    </row>
    <row r="141" spans="3:4" ht="12.95" customHeight="1">
      <c r="C141" s="93"/>
      <c r="D141" s="93"/>
    </row>
    <row r="142" spans="3:4" ht="12.95" customHeight="1">
      <c r="C142" s="93"/>
      <c r="D142" s="93"/>
    </row>
    <row r="143" spans="3:4" ht="12.95" customHeight="1">
      <c r="C143" s="93"/>
      <c r="D143" s="93"/>
    </row>
    <row r="144" spans="3:4" ht="12.95" customHeight="1">
      <c r="C144" s="93"/>
      <c r="D144" s="93"/>
    </row>
    <row r="145" spans="3:4" ht="12.95" customHeight="1">
      <c r="C145" s="93"/>
      <c r="D145" s="93"/>
    </row>
    <row r="146" spans="3:4" ht="12.95" customHeight="1">
      <c r="C146" s="93"/>
      <c r="D146" s="93"/>
    </row>
    <row r="147" spans="3:4" ht="12.95" customHeight="1">
      <c r="C147" s="93"/>
      <c r="D147" s="93"/>
    </row>
    <row r="148" spans="3:4" ht="12.95" customHeight="1">
      <c r="C148" s="93"/>
      <c r="D148" s="93"/>
    </row>
    <row r="149" spans="3:4" ht="12.95" customHeight="1">
      <c r="C149" s="93"/>
      <c r="D149" s="93"/>
    </row>
    <row r="150" spans="3:4" ht="12.95" customHeight="1">
      <c r="C150" s="93"/>
      <c r="D150" s="93"/>
    </row>
    <row r="151" spans="3:4" ht="12.95" customHeight="1">
      <c r="C151" s="93"/>
      <c r="D151" s="93"/>
    </row>
    <row r="152" spans="3:4" ht="12.95" customHeight="1">
      <c r="C152" s="93"/>
      <c r="D152" s="93"/>
    </row>
    <row r="153" spans="3:4" ht="12.95" customHeight="1">
      <c r="C153" s="93"/>
      <c r="D153" s="93"/>
    </row>
    <row r="154" spans="3:4" ht="12.95" customHeight="1">
      <c r="C154" s="93"/>
      <c r="D154" s="93"/>
    </row>
    <row r="155" spans="3:4" ht="12.95" customHeight="1">
      <c r="C155" s="93"/>
      <c r="D155" s="93"/>
    </row>
    <row r="156" spans="3:4" ht="12.95" customHeight="1">
      <c r="C156" s="93"/>
      <c r="D156" s="93"/>
    </row>
    <row r="157" spans="3:4" ht="12.95" customHeight="1">
      <c r="C157" s="93"/>
      <c r="D157" s="93"/>
    </row>
    <row r="158" spans="3:4" ht="12.95" customHeight="1">
      <c r="C158" s="93"/>
      <c r="D158" s="93"/>
    </row>
    <row r="159" spans="3:4" ht="12.95" customHeight="1">
      <c r="C159" s="93"/>
      <c r="D159" s="93"/>
    </row>
    <row r="160" spans="3:4" ht="12.95" customHeight="1">
      <c r="C160" s="93"/>
      <c r="D160" s="93"/>
    </row>
    <row r="161" spans="3:4" ht="12.95" customHeight="1">
      <c r="C161" s="93"/>
      <c r="D161" s="93"/>
    </row>
    <row r="162" spans="3:4" ht="12.95" customHeight="1">
      <c r="C162" s="93"/>
      <c r="D162" s="93"/>
    </row>
    <row r="163" spans="3:4" ht="12.95" customHeight="1">
      <c r="C163" s="93"/>
      <c r="D163" s="93"/>
    </row>
    <row r="164" spans="3:4" ht="12.95" customHeight="1">
      <c r="C164" s="93"/>
      <c r="D164" s="93"/>
    </row>
    <row r="165" spans="3:4" ht="12.95" customHeight="1">
      <c r="C165" s="93"/>
      <c r="D165" s="93"/>
    </row>
    <row r="166" spans="3:4" ht="12.95" customHeight="1">
      <c r="C166" s="93"/>
      <c r="D166" s="93"/>
    </row>
    <row r="167" spans="3:4" ht="12.95" customHeight="1">
      <c r="C167" s="93"/>
      <c r="D167" s="93"/>
    </row>
    <row r="168" spans="3:4" ht="12.95" customHeight="1">
      <c r="C168" s="93"/>
      <c r="D168" s="93"/>
    </row>
    <row r="169" spans="3:4" ht="12.95" customHeight="1">
      <c r="C169" s="93"/>
      <c r="D169" s="93"/>
    </row>
    <row r="170" spans="3:4" ht="12.95" customHeight="1">
      <c r="C170" s="93"/>
      <c r="D170" s="93"/>
    </row>
    <row r="171" spans="3:4" ht="12.95" customHeight="1">
      <c r="C171" s="93"/>
      <c r="D171" s="93"/>
    </row>
    <row r="172" spans="3:4" ht="12.95" customHeight="1">
      <c r="C172" s="93"/>
      <c r="D172" s="93"/>
    </row>
    <row r="173" spans="3:4" ht="12.95" customHeight="1">
      <c r="C173" s="93"/>
      <c r="D173" s="93"/>
    </row>
    <row r="174" spans="3:4" ht="12.95" customHeight="1">
      <c r="C174" s="93"/>
      <c r="D174" s="93"/>
    </row>
    <row r="175" spans="3:4" ht="12.95" customHeight="1">
      <c r="C175" s="93"/>
      <c r="D175" s="93"/>
    </row>
    <row r="176" spans="3:4" ht="12.95" customHeight="1">
      <c r="C176" s="93"/>
      <c r="D176" s="93"/>
    </row>
    <row r="177" spans="3:4" ht="12.95" customHeight="1">
      <c r="C177" s="93"/>
      <c r="D177" s="93"/>
    </row>
    <row r="178" spans="3:4" ht="12.95" customHeight="1">
      <c r="C178" s="93"/>
      <c r="D178" s="93"/>
    </row>
    <row r="179" spans="3:4" ht="12.95" customHeight="1">
      <c r="C179" s="93"/>
      <c r="D179" s="93"/>
    </row>
    <row r="180" spans="3:4" ht="12.95" customHeight="1">
      <c r="C180" s="93"/>
      <c r="D180" s="93"/>
    </row>
    <row r="181" spans="3:4" ht="12.95" customHeight="1">
      <c r="C181" s="93"/>
      <c r="D181" s="93"/>
    </row>
    <row r="182" spans="3:4" ht="12.95" customHeight="1">
      <c r="C182" s="93"/>
      <c r="D182" s="93"/>
    </row>
    <row r="183" spans="3:4" ht="12.95" customHeight="1">
      <c r="C183" s="93"/>
      <c r="D183" s="93"/>
    </row>
    <row r="184" spans="3:4" ht="12.95" customHeight="1">
      <c r="C184" s="93"/>
      <c r="D184" s="93"/>
    </row>
    <row r="185" spans="3:4" ht="12.95" customHeight="1">
      <c r="C185" s="93"/>
      <c r="D185" s="93"/>
    </row>
    <row r="186" spans="3:4" ht="12.95" customHeight="1">
      <c r="C186" s="93"/>
      <c r="D186" s="93"/>
    </row>
    <row r="187" spans="3:4" ht="12.95" customHeight="1">
      <c r="C187" s="93"/>
      <c r="D187" s="93"/>
    </row>
    <row r="188" spans="3:4" ht="12.95" customHeight="1">
      <c r="C188" s="93"/>
      <c r="D188" s="93"/>
    </row>
    <row r="189" spans="3:4" ht="12.95" customHeight="1">
      <c r="C189" s="93"/>
      <c r="D189" s="93"/>
    </row>
    <row r="190" spans="3:4" ht="12.95" customHeight="1">
      <c r="C190" s="93"/>
      <c r="D190" s="93"/>
    </row>
    <row r="191" spans="3:4" ht="12.95" customHeight="1">
      <c r="C191" s="93"/>
      <c r="D191" s="93"/>
    </row>
    <row r="192" spans="3:4" ht="12.95" customHeight="1">
      <c r="C192" s="93"/>
      <c r="D192" s="93"/>
    </row>
    <row r="193" spans="3:4" ht="12.95" customHeight="1">
      <c r="C193" s="93"/>
      <c r="D193" s="93"/>
    </row>
    <row r="194" spans="3:4" ht="12.95" customHeight="1">
      <c r="C194" s="93"/>
      <c r="D194" s="93"/>
    </row>
    <row r="195" spans="3:4" ht="12.95" customHeight="1">
      <c r="C195" s="93"/>
      <c r="D195" s="93"/>
    </row>
    <row r="196" spans="3:4" ht="12.95" customHeight="1">
      <c r="C196" s="93"/>
      <c r="D196" s="93"/>
    </row>
    <row r="197" spans="3:4" ht="12.95" customHeight="1">
      <c r="C197" s="93"/>
      <c r="D197" s="93"/>
    </row>
    <row r="198" spans="3:4" ht="12.95" customHeight="1">
      <c r="C198" s="93"/>
      <c r="D198" s="93"/>
    </row>
    <row r="199" spans="3:4" ht="12.95" customHeight="1">
      <c r="C199" s="93"/>
      <c r="D199" s="93"/>
    </row>
    <row r="200" spans="3:4" ht="12.95" customHeight="1"/>
    <row r="201" spans="3:4" ht="12.95" customHeight="1"/>
    <row r="202" spans="3:4" ht="12.95" customHeight="1"/>
    <row r="203" spans="3:4" ht="12.95" customHeight="1"/>
    <row r="204" spans="3:4" ht="12.95" customHeight="1"/>
    <row r="205" spans="3:4" ht="12.95" customHeight="1"/>
    <row r="206" spans="3:4" ht="12.95" customHeight="1"/>
    <row r="207" spans="3:4" ht="12.95" customHeight="1"/>
    <row r="208" spans="3:4" ht="12.95" customHeight="1"/>
    <row r="209" ht="12.95" customHeight="1"/>
    <row r="210" ht="12.95" customHeight="1"/>
    <row r="211" ht="12.95" customHeight="1"/>
    <row r="212" ht="12.95" customHeight="1"/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F306-51BF-4764-A738-214C7D48573B}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842"/>
  <sheetViews>
    <sheetView workbookViewId="0">
      <selection activeCell="A36" sqref="A36:D39"/>
    </sheetView>
  </sheetViews>
  <sheetFormatPr defaultRowHeight="12.75"/>
  <cols>
    <col min="1" max="1" width="19.7109375" style="93" customWidth="1"/>
    <col min="2" max="2" width="4.42578125" style="16" customWidth="1"/>
    <col min="3" max="3" width="12.7109375" style="93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93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>
      <c r="A1" s="92" t="s">
        <v>109</v>
      </c>
      <c r="I1" s="94" t="s">
        <v>110</v>
      </c>
      <c r="J1" s="95" t="s">
        <v>111</v>
      </c>
    </row>
    <row r="2" spans="1:16">
      <c r="I2" s="96" t="s">
        <v>112</v>
      </c>
      <c r="J2" s="97" t="s">
        <v>113</v>
      </c>
    </row>
    <row r="3" spans="1:16">
      <c r="A3" s="98" t="s">
        <v>114</v>
      </c>
      <c r="I3" s="96" t="s">
        <v>70</v>
      </c>
      <c r="J3" s="97" t="s">
        <v>115</v>
      </c>
    </row>
    <row r="4" spans="1:16">
      <c r="I4" s="96" t="s">
        <v>116</v>
      </c>
      <c r="J4" s="97" t="s">
        <v>115</v>
      </c>
    </row>
    <row r="5" spans="1:16" ht="13.5" thickBot="1">
      <c r="I5" s="99" t="s">
        <v>117</v>
      </c>
      <c r="J5" s="100" t="s">
        <v>118</v>
      </c>
    </row>
    <row r="10" spans="1:16" ht="13.5" thickBot="1"/>
    <row r="11" spans="1:16" ht="12.75" customHeight="1" thickBot="1">
      <c r="A11" s="93" t="str">
        <f t="shared" ref="A11:A39" si="0">P11</f>
        <v>OEJV 0094 </v>
      </c>
      <c r="B11" s="2" t="str">
        <f t="shared" ref="B11:B39" si="1">IF(H11=INT(H11),"I","II")</f>
        <v>I</v>
      </c>
      <c r="C11" s="93">
        <f t="shared" ref="C11:C39" si="2">1*G11</f>
        <v>54597.466549999997</v>
      </c>
      <c r="D11" s="16" t="str">
        <f t="shared" ref="D11:D39" si="3">VLOOKUP(F11,I$1:J$5,2,FALSE)</f>
        <v>vis</v>
      </c>
      <c r="E11" s="101">
        <f>VLOOKUP(C11,'Active 1'!C$21:E$971,3,FALSE)</f>
        <v>7415.5142431447566</v>
      </c>
      <c r="F11" s="2" t="s">
        <v>117</v>
      </c>
      <c r="G11" s="16" t="str">
        <f t="shared" ref="G11:G39" si="4">MID(I11,3,LEN(I11)-3)</f>
        <v>54597.46655</v>
      </c>
      <c r="H11" s="93">
        <f t="shared" ref="H11:H39" si="5">1*K11</f>
        <v>7415</v>
      </c>
      <c r="I11" s="102" t="s">
        <v>119</v>
      </c>
      <c r="J11" s="103" t="s">
        <v>120</v>
      </c>
      <c r="K11" s="102">
        <v>7415</v>
      </c>
      <c r="L11" s="102" t="s">
        <v>121</v>
      </c>
      <c r="M11" s="103" t="s">
        <v>122</v>
      </c>
      <c r="N11" s="103" t="s">
        <v>123</v>
      </c>
      <c r="O11" s="104" t="s">
        <v>124</v>
      </c>
      <c r="P11" s="105" t="s">
        <v>125</v>
      </c>
    </row>
    <row r="12" spans="1:16" ht="12.75" customHeight="1" thickBot="1">
      <c r="A12" s="93" t="str">
        <f t="shared" si="0"/>
        <v>OEJV 0094 </v>
      </c>
      <c r="B12" s="2" t="str">
        <f t="shared" si="1"/>
        <v>I</v>
      </c>
      <c r="C12" s="93">
        <f t="shared" si="2"/>
        <v>54631.466959999998</v>
      </c>
      <c r="D12" s="16" t="str">
        <f t="shared" si="3"/>
        <v>vis</v>
      </c>
      <c r="E12" s="101">
        <f>VLOOKUP(C12,'Active 1'!C$21:E$971,3,FALSE)</f>
        <v>7513.5183840580248</v>
      </c>
      <c r="F12" s="2" t="s">
        <v>117</v>
      </c>
      <c r="G12" s="16" t="str">
        <f t="shared" si="4"/>
        <v>54631.46696</v>
      </c>
      <c r="H12" s="93">
        <f t="shared" si="5"/>
        <v>7513</v>
      </c>
      <c r="I12" s="102" t="s">
        <v>126</v>
      </c>
      <c r="J12" s="103" t="s">
        <v>127</v>
      </c>
      <c r="K12" s="102">
        <v>7513</v>
      </c>
      <c r="L12" s="102" t="s">
        <v>128</v>
      </c>
      <c r="M12" s="103" t="s">
        <v>122</v>
      </c>
      <c r="N12" s="103" t="s">
        <v>123</v>
      </c>
      <c r="O12" s="104" t="s">
        <v>129</v>
      </c>
      <c r="P12" s="105" t="s">
        <v>125</v>
      </c>
    </row>
    <row r="13" spans="1:16" ht="12.75" customHeight="1" thickBot="1">
      <c r="A13" s="93" t="str">
        <f t="shared" si="0"/>
        <v>BAVM 209 </v>
      </c>
      <c r="B13" s="2" t="str">
        <f t="shared" si="1"/>
        <v>I</v>
      </c>
      <c r="C13" s="93">
        <f t="shared" si="2"/>
        <v>54937.4637</v>
      </c>
      <c r="D13" s="16" t="str">
        <f t="shared" si="3"/>
        <v>vis</v>
      </c>
      <c r="E13" s="101">
        <f>VLOOKUP(C13,'Active 1'!C$21:E$971,3,FALSE)</f>
        <v>8395.5356193196112</v>
      </c>
      <c r="F13" s="2" t="s">
        <v>117</v>
      </c>
      <c r="G13" s="16" t="str">
        <f t="shared" si="4"/>
        <v>54937.4637</v>
      </c>
      <c r="H13" s="93">
        <f t="shared" si="5"/>
        <v>8395</v>
      </c>
      <c r="I13" s="102" t="s">
        <v>130</v>
      </c>
      <c r="J13" s="103" t="s">
        <v>131</v>
      </c>
      <c r="K13" s="102">
        <v>8395</v>
      </c>
      <c r="L13" s="102" t="s">
        <v>132</v>
      </c>
      <c r="M13" s="103" t="s">
        <v>122</v>
      </c>
      <c r="N13" s="103" t="s">
        <v>133</v>
      </c>
      <c r="O13" s="104" t="s">
        <v>134</v>
      </c>
      <c r="P13" s="105" t="s">
        <v>135</v>
      </c>
    </row>
    <row r="14" spans="1:16" ht="12.75" customHeight="1" thickBot="1">
      <c r="A14" s="93" t="str">
        <f t="shared" si="0"/>
        <v>OEJV 0137 </v>
      </c>
      <c r="B14" s="2" t="str">
        <f t="shared" si="1"/>
        <v>II</v>
      </c>
      <c r="C14" s="93">
        <f t="shared" si="2"/>
        <v>55018.471160000001</v>
      </c>
      <c r="D14" s="16" t="str">
        <f t="shared" si="3"/>
        <v>vis</v>
      </c>
      <c r="E14" s="101">
        <f>VLOOKUP(C14,'Active 1'!C$21:E$971,3,FALSE)</f>
        <v>8629.0347602083784</v>
      </c>
      <c r="F14" s="2" t="s">
        <v>117</v>
      </c>
      <c r="G14" s="16" t="str">
        <f t="shared" si="4"/>
        <v>55018.47116</v>
      </c>
      <c r="H14" s="93">
        <f t="shared" si="5"/>
        <v>8628.5</v>
      </c>
      <c r="I14" s="102" t="s">
        <v>136</v>
      </c>
      <c r="J14" s="103" t="s">
        <v>137</v>
      </c>
      <c r="K14" s="102" t="s">
        <v>138</v>
      </c>
      <c r="L14" s="102" t="s">
        <v>139</v>
      </c>
      <c r="M14" s="103" t="s">
        <v>122</v>
      </c>
      <c r="N14" s="103" t="s">
        <v>123</v>
      </c>
      <c r="O14" s="104" t="s">
        <v>129</v>
      </c>
      <c r="P14" s="105" t="s">
        <v>140</v>
      </c>
    </row>
    <row r="15" spans="1:16" ht="12.75" customHeight="1" thickBot="1">
      <c r="A15" s="93" t="str">
        <f t="shared" si="0"/>
        <v>OEJV 0137 </v>
      </c>
      <c r="B15" s="2" t="str">
        <f t="shared" si="1"/>
        <v>II</v>
      </c>
      <c r="C15" s="93">
        <f t="shared" si="2"/>
        <v>55075.369469999998</v>
      </c>
      <c r="D15" s="16" t="str">
        <f t="shared" si="3"/>
        <v>vis</v>
      </c>
      <c r="E15" s="101">
        <f>VLOOKUP(C15,'Active 1'!C$21:E$971,3,FALSE)</f>
        <v>8793.0407234001887</v>
      </c>
      <c r="F15" s="2" t="s">
        <v>117</v>
      </c>
      <c r="G15" s="16" t="str">
        <f t="shared" si="4"/>
        <v>55075.36947</v>
      </c>
      <c r="H15" s="93">
        <f t="shared" si="5"/>
        <v>8792.5</v>
      </c>
      <c r="I15" s="102" t="s">
        <v>141</v>
      </c>
      <c r="J15" s="103" t="s">
        <v>142</v>
      </c>
      <c r="K15" s="102" t="s">
        <v>143</v>
      </c>
      <c r="L15" s="102" t="s">
        <v>144</v>
      </c>
      <c r="M15" s="103" t="s">
        <v>122</v>
      </c>
      <c r="N15" s="103" t="s">
        <v>123</v>
      </c>
      <c r="O15" s="104" t="s">
        <v>124</v>
      </c>
      <c r="P15" s="105" t="s">
        <v>140</v>
      </c>
    </row>
    <row r="16" spans="1:16" ht="12.75" customHeight="1" thickBot="1">
      <c r="A16" s="93" t="str">
        <f t="shared" si="0"/>
        <v>OEJV 0137 </v>
      </c>
      <c r="B16" s="2" t="str">
        <f t="shared" si="1"/>
        <v>II</v>
      </c>
      <c r="C16" s="93">
        <f t="shared" si="2"/>
        <v>55075.370940000001</v>
      </c>
      <c r="D16" s="16" t="str">
        <f t="shared" si="3"/>
        <v>vis</v>
      </c>
      <c r="E16" s="101">
        <f>VLOOKUP(C16,'Active 1'!C$21:E$971,3,FALSE)</f>
        <v>8793.044960586958</v>
      </c>
      <c r="F16" s="2" t="s">
        <v>117</v>
      </c>
      <c r="G16" s="16" t="str">
        <f t="shared" si="4"/>
        <v>55075.37094</v>
      </c>
      <c r="H16" s="93">
        <f t="shared" si="5"/>
        <v>8792.5</v>
      </c>
      <c r="I16" s="102" t="s">
        <v>145</v>
      </c>
      <c r="J16" s="103" t="s">
        <v>146</v>
      </c>
      <c r="K16" s="102" t="s">
        <v>143</v>
      </c>
      <c r="L16" s="102" t="s">
        <v>147</v>
      </c>
      <c r="M16" s="103" t="s">
        <v>122</v>
      </c>
      <c r="N16" s="103" t="s">
        <v>123</v>
      </c>
      <c r="O16" s="104" t="s">
        <v>129</v>
      </c>
      <c r="P16" s="105" t="s">
        <v>140</v>
      </c>
    </row>
    <row r="17" spans="1:16" ht="12.75" customHeight="1" thickBot="1">
      <c r="A17" s="93" t="str">
        <f t="shared" si="0"/>
        <v>OEJV 0137 </v>
      </c>
      <c r="B17" s="2" t="str">
        <f t="shared" si="1"/>
        <v>I</v>
      </c>
      <c r="C17" s="93">
        <f t="shared" si="2"/>
        <v>55353.438000000002</v>
      </c>
      <c r="D17" s="16" t="str">
        <f t="shared" si="3"/>
        <v>vis</v>
      </c>
      <c r="E17" s="101">
        <f>VLOOKUP(C17,'Active 1'!C$21:E$971,3,FALSE)</f>
        <v>9594.5565697580787</v>
      </c>
      <c r="F17" s="2" t="s">
        <v>117</v>
      </c>
      <c r="G17" s="16" t="str">
        <f t="shared" si="4"/>
        <v>55353.43800</v>
      </c>
      <c r="H17" s="93">
        <f t="shared" si="5"/>
        <v>9594</v>
      </c>
      <c r="I17" s="102" t="s">
        <v>148</v>
      </c>
      <c r="J17" s="103" t="s">
        <v>149</v>
      </c>
      <c r="K17" s="102" t="s">
        <v>150</v>
      </c>
      <c r="L17" s="102" t="s">
        <v>151</v>
      </c>
      <c r="M17" s="103" t="s">
        <v>122</v>
      </c>
      <c r="N17" s="103" t="s">
        <v>110</v>
      </c>
      <c r="O17" s="104" t="s">
        <v>152</v>
      </c>
      <c r="P17" s="105" t="s">
        <v>140</v>
      </c>
    </row>
    <row r="18" spans="1:16" ht="12.75" customHeight="1" thickBot="1">
      <c r="A18" s="93" t="str">
        <f t="shared" si="0"/>
        <v>OEJV 0137 </v>
      </c>
      <c r="B18" s="2" t="str">
        <f t="shared" si="1"/>
        <v>I</v>
      </c>
      <c r="C18" s="93">
        <f t="shared" si="2"/>
        <v>55394.378550000001</v>
      </c>
      <c r="D18" s="16" t="str">
        <f t="shared" si="3"/>
        <v>vis</v>
      </c>
      <c r="E18" s="101">
        <f>VLOOKUP(C18,'Active 1'!C$21:E$971,3,FALSE)</f>
        <v>9712.5652476318628</v>
      </c>
      <c r="F18" s="2" t="s">
        <v>117</v>
      </c>
      <c r="G18" s="16" t="str">
        <f t="shared" si="4"/>
        <v>55394.37855</v>
      </c>
      <c r="H18" s="93">
        <f t="shared" si="5"/>
        <v>9712</v>
      </c>
      <c r="I18" s="102" t="s">
        <v>153</v>
      </c>
      <c r="J18" s="103" t="s">
        <v>154</v>
      </c>
      <c r="K18" s="102" t="s">
        <v>155</v>
      </c>
      <c r="L18" s="102" t="s">
        <v>156</v>
      </c>
      <c r="M18" s="103" t="s">
        <v>122</v>
      </c>
      <c r="N18" s="103" t="s">
        <v>117</v>
      </c>
      <c r="O18" s="104" t="s">
        <v>157</v>
      </c>
      <c r="P18" s="105" t="s">
        <v>140</v>
      </c>
    </row>
    <row r="19" spans="1:16" ht="12.75" customHeight="1" thickBot="1">
      <c r="A19" s="93" t="str">
        <f t="shared" si="0"/>
        <v>OEJV 0160 </v>
      </c>
      <c r="B19" s="2" t="str">
        <f t="shared" si="1"/>
        <v>II</v>
      </c>
      <c r="C19" s="93">
        <f t="shared" si="2"/>
        <v>55601.670259999999</v>
      </c>
      <c r="D19" s="16" t="str">
        <f t="shared" si="3"/>
        <v>vis</v>
      </c>
      <c r="E19" s="101">
        <f>VLOOKUP(C19,'Active 1'!C$21:E$971,3,FALSE)</f>
        <v>10310.071158795632</v>
      </c>
      <c r="F19" s="2" t="s">
        <v>117</v>
      </c>
      <c r="G19" s="16" t="str">
        <f t="shared" si="4"/>
        <v>55601.67026</v>
      </c>
      <c r="H19" s="93">
        <f t="shared" si="5"/>
        <v>10309.5</v>
      </c>
      <c r="I19" s="102" t="s">
        <v>158</v>
      </c>
      <c r="J19" s="103" t="s">
        <v>159</v>
      </c>
      <c r="K19" s="102" t="s">
        <v>160</v>
      </c>
      <c r="L19" s="102" t="s">
        <v>161</v>
      </c>
      <c r="M19" s="103" t="s">
        <v>122</v>
      </c>
      <c r="N19" s="103" t="s">
        <v>123</v>
      </c>
      <c r="O19" s="104" t="s">
        <v>162</v>
      </c>
      <c r="P19" s="105" t="s">
        <v>163</v>
      </c>
    </row>
    <row r="20" spans="1:16" ht="12.75" customHeight="1" thickBot="1">
      <c r="A20" s="93" t="str">
        <f t="shared" si="0"/>
        <v>OEJV 0160 </v>
      </c>
      <c r="B20" s="2" t="str">
        <f t="shared" si="1"/>
        <v>I</v>
      </c>
      <c r="C20" s="93">
        <f t="shared" si="2"/>
        <v>55614.681989999997</v>
      </c>
      <c r="D20" s="16" t="str">
        <f t="shared" si="3"/>
        <v>vis</v>
      </c>
      <c r="E20" s="101">
        <f>VLOOKUP(C20,'Active 1'!C$21:E$971,3,FALSE)</f>
        <v>10347.576689477328</v>
      </c>
      <c r="F20" s="2" t="s">
        <v>117</v>
      </c>
      <c r="G20" s="16" t="str">
        <f t="shared" si="4"/>
        <v>55614.68199</v>
      </c>
      <c r="H20" s="93">
        <f t="shared" si="5"/>
        <v>10347</v>
      </c>
      <c r="I20" s="102" t="s">
        <v>164</v>
      </c>
      <c r="J20" s="103" t="s">
        <v>165</v>
      </c>
      <c r="K20" s="102" t="s">
        <v>166</v>
      </c>
      <c r="L20" s="102" t="s">
        <v>167</v>
      </c>
      <c r="M20" s="103" t="s">
        <v>122</v>
      </c>
      <c r="N20" s="103" t="s">
        <v>123</v>
      </c>
      <c r="O20" s="104" t="s">
        <v>162</v>
      </c>
      <c r="P20" s="105" t="s">
        <v>163</v>
      </c>
    </row>
    <row r="21" spans="1:16" ht="12.75" customHeight="1" thickBot="1">
      <c r="A21" s="93" t="str">
        <f t="shared" si="0"/>
        <v>IBVS 5997 </v>
      </c>
      <c r="B21" s="2" t="str">
        <f t="shared" si="1"/>
        <v>II</v>
      </c>
      <c r="C21" s="93">
        <f t="shared" si="2"/>
        <v>55641.570200000002</v>
      </c>
      <c r="D21" s="16" t="str">
        <f t="shared" si="3"/>
        <v>vis</v>
      </c>
      <c r="E21" s="101">
        <f>VLOOKUP(C21,'Active 1'!C$21:E$971,3,FALSE)</f>
        <v>10425.080340808177</v>
      </c>
      <c r="F21" s="2" t="s">
        <v>117</v>
      </c>
      <c r="G21" s="16" t="str">
        <f t="shared" si="4"/>
        <v>55641.5702</v>
      </c>
      <c r="H21" s="93">
        <f t="shared" si="5"/>
        <v>10424.5</v>
      </c>
      <c r="I21" s="102" t="s">
        <v>168</v>
      </c>
      <c r="J21" s="103" t="s">
        <v>169</v>
      </c>
      <c r="K21" s="102" t="s">
        <v>170</v>
      </c>
      <c r="L21" s="102" t="s">
        <v>171</v>
      </c>
      <c r="M21" s="103" t="s">
        <v>122</v>
      </c>
      <c r="N21" s="103" t="s">
        <v>117</v>
      </c>
      <c r="O21" s="104" t="s">
        <v>172</v>
      </c>
      <c r="P21" s="105" t="s">
        <v>173</v>
      </c>
    </row>
    <row r="22" spans="1:16" ht="12.75" customHeight="1" thickBot="1">
      <c r="A22" s="93" t="str">
        <f t="shared" si="0"/>
        <v>IBVS 5997 </v>
      </c>
      <c r="B22" s="2" t="str">
        <f t="shared" si="1"/>
        <v>I</v>
      </c>
      <c r="C22" s="93">
        <f t="shared" si="2"/>
        <v>55646.6008</v>
      </c>
      <c r="D22" s="16" t="str">
        <f t="shared" si="3"/>
        <v>vis</v>
      </c>
      <c r="E22" s="101">
        <f>VLOOKUP(C22,'Active 1'!C$21:E$971,3,FALSE)</f>
        <v>10439.580743340915</v>
      </c>
      <c r="F22" s="2" t="s">
        <v>117</v>
      </c>
      <c r="G22" s="16" t="str">
        <f t="shared" si="4"/>
        <v>55646.6008</v>
      </c>
      <c r="H22" s="93">
        <f t="shared" si="5"/>
        <v>10439</v>
      </c>
      <c r="I22" s="102" t="s">
        <v>174</v>
      </c>
      <c r="J22" s="103" t="s">
        <v>175</v>
      </c>
      <c r="K22" s="102" t="s">
        <v>176</v>
      </c>
      <c r="L22" s="102" t="s">
        <v>177</v>
      </c>
      <c r="M22" s="103" t="s">
        <v>122</v>
      </c>
      <c r="N22" s="103" t="s">
        <v>117</v>
      </c>
      <c r="O22" s="104" t="s">
        <v>178</v>
      </c>
      <c r="P22" s="105" t="s">
        <v>173</v>
      </c>
    </row>
    <row r="23" spans="1:16" ht="12.75" customHeight="1" thickBot="1">
      <c r="A23" s="93" t="str">
        <f t="shared" si="0"/>
        <v>OEJV 0160 </v>
      </c>
      <c r="B23" s="2" t="str">
        <f t="shared" si="1"/>
        <v>I</v>
      </c>
      <c r="C23" s="93">
        <f t="shared" si="2"/>
        <v>55646.601390000003</v>
      </c>
      <c r="D23" s="16" t="str">
        <f t="shared" si="3"/>
        <v>vis</v>
      </c>
      <c r="E23" s="101">
        <f>VLOOKUP(C23,'Active 1'!C$21:E$971,3,FALSE)</f>
        <v>10439.582443980509</v>
      </c>
      <c r="F23" s="2" t="s">
        <v>117</v>
      </c>
      <c r="G23" s="16" t="str">
        <f t="shared" si="4"/>
        <v>55646.60139</v>
      </c>
      <c r="H23" s="93">
        <f t="shared" si="5"/>
        <v>10439</v>
      </c>
      <c r="I23" s="102" t="s">
        <v>179</v>
      </c>
      <c r="J23" s="103" t="s">
        <v>180</v>
      </c>
      <c r="K23" s="102" t="s">
        <v>176</v>
      </c>
      <c r="L23" s="102" t="s">
        <v>181</v>
      </c>
      <c r="M23" s="103" t="s">
        <v>122</v>
      </c>
      <c r="N23" s="103" t="s">
        <v>117</v>
      </c>
      <c r="O23" s="104" t="s">
        <v>178</v>
      </c>
      <c r="P23" s="105" t="s">
        <v>163</v>
      </c>
    </row>
    <row r="24" spans="1:16" ht="12.75" customHeight="1" thickBot="1">
      <c r="A24" s="93" t="str">
        <f t="shared" si="0"/>
        <v>IBVS 5997 </v>
      </c>
      <c r="B24" s="2" t="str">
        <f t="shared" si="1"/>
        <v>II</v>
      </c>
      <c r="C24" s="93">
        <f t="shared" si="2"/>
        <v>55658.568399999996</v>
      </c>
      <c r="D24" s="16" t="str">
        <f t="shared" si="3"/>
        <v>vis</v>
      </c>
      <c r="E24" s="101">
        <f>VLOOKUP(C24,'Active 1'!C$21:E$971,3,FALSE)</f>
        <v>10474.076631972646</v>
      </c>
      <c r="F24" s="2" t="s">
        <v>117</v>
      </c>
      <c r="G24" s="16" t="str">
        <f t="shared" si="4"/>
        <v>55658.5684</v>
      </c>
      <c r="H24" s="93">
        <f t="shared" si="5"/>
        <v>10473.5</v>
      </c>
      <c r="I24" s="102" t="s">
        <v>188</v>
      </c>
      <c r="J24" s="103" t="s">
        <v>189</v>
      </c>
      <c r="K24" s="102" t="s">
        <v>190</v>
      </c>
      <c r="L24" s="102" t="s">
        <v>191</v>
      </c>
      <c r="M24" s="103" t="s">
        <v>122</v>
      </c>
      <c r="N24" s="103" t="s">
        <v>117</v>
      </c>
      <c r="O24" s="104" t="s">
        <v>178</v>
      </c>
      <c r="P24" s="105" t="s">
        <v>173</v>
      </c>
    </row>
    <row r="25" spans="1:16" ht="12.75" customHeight="1" thickBot="1">
      <c r="A25" s="93" t="str">
        <f t="shared" si="0"/>
        <v>OEJV 0160 </v>
      </c>
      <c r="B25" s="2" t="str">
        <f t="shared" si="1"/>
        <v>II</v>
      </c>
      <c r="C25" s="93">
        <f t="shared" si="2"/>
        <v>55658.569109999997</v>
      </c>
      <c r="D25" s="16" t="str">
        <f t="shared" si="3"/>
        <v>vis</v>
      </c>
      <c r="E25" s="101">
        <f>VLOOKUP(C25,'Active 1'!C$21:E$971,3,FALSE)</f>
        <v>10474.07867850503</v>
      </c>
      <c r="F25" s="2" t="s">
        <v>117</v>
      </c>
      <c r="G25" s="16" t="str">
        <f t="shared" si="4"/>
        <v>55658.56911</v>
      </c>
      <c r="H25" s="93">
        <f t="shared" si="5"/>
        <v>10473.5</v>
      </c>
      <c r="I25" s="102" t="s">
        <v>192</v>
      </c>
      <c r="J25" s="103" t="s">
        <v>193</v>
      </c>
      <c r="K25" s="102" t="s">
        <v>190</v>
      </c>
      <c r="L25" s="102" t="s">
        <v>194</v>
      </c>
      <c r="M25" s="103" t="s">
        <v>122</v>
      </c>
      <c r="N25" s="103" t="s">
        <v>117</v>
      </c>
      <c r="O25" s="104" t="s">
        <v>178</v>
      </c>
      <c r="P25" s="105" t="s">
        <v>163</v>
      </c>
    </row>
    <row r="26" spans="1:16" ht="12.75" customHeight="1" thickBot="1">
      <c r="A26" s="93" t="str">
        <f t="shared" si="0"/>
        <v>IBVS 5997 </v>
      </c>
      <c r="B26" s="2" t="str">
        <f t="shared" si="1"/>
        <v>II</v>
      </c>
      <c r="C26" s="93">
        <f t="shared" si="2"/>
        <v>55731.426099999997</v>
      </c>
      <c r="D26" s="16" t="str">
        <f t="shared" si="3"/>
        <v>vis</v>
      </c>
      <c r="E26" s="101">
        <f>VLOOKUP(C26,'Active 1'!C$21:E$971,3,FALSE)</f>
        <v>10684.084578859656</v>
      </c>
      <c r="F26" s="2" t="s">
        <v>117</v>
      </c>
      <c r="G26" s="16" t="str">
        <f t="shared" si="4"/>
        <v>55731.4261</v>
      </c>
      <c r="H26" s="93">
        <f t="shared" si="5"/>
        <v>10683.5</v>
      </c>
      <c r="I26" s="102" t="s">
        <v>202</v>
      </c>
      <c r="J26" s="103" t="s">
        <v>203</v>
      </c>
      <c r="K26" s="102" t="s">
        <v>204</v>
      </c>
      <c r="L26" s="102" t="s">
        <v>205</v>
      </c>
      <c r="M26" s="103" t="s">
        <v>122</v>
      </c>
      <c r="N26" s="103" t="s">
        <v>110</v>
      </c>
      <c r="O26" s="104" t="s">
        <v>206</v>
      </c>
      <c r="P26" s="105" t="s">
        <v>173</v>
      </c>
    </row>
    <row r="27" spans="1:16" ht="12.75" customHeight="1" thickBot="1">
      <c r="A27" s="93" t="str">
        <f t="shared" si="0"/>
        <v>IBVS 5997 </v>
      </c>
      <c r="B27" s="2" t="str">
        <f t="shared" si="1"/>
        <v>I</v>
      </c>
      <c r="C27" s="93">
        <f t="shared" si="2"/>
        <v>55734.374100000001</v>
      </c>
      <c r="D27" s="16" t="str">
        <f t="shared" si="3"/>
        <v>vis</v>
      </c>
      <c r="E27" s="101">
        <f>VLOOKUP(C27,'Active 1'!C$21:E$971,3,FALSE)</f>
        <v>10692.582011902748</v>
      </c>
      <c r="F27" s="2" t="s">
        <v>117</v>
      </c>
      <c r="G27" s="16" t="str">
        <f t="shared" si="4"/>
        <v>55734.3741</v>
      </c>
      <c r="H27" s="93">
        <f t="shared" si="5"/>
        <v>10692</v>
      </c>
      <c r="I27" s="102" t="s">
        <v>207</v>
      </c>
      <c r="J27" s="103" t="s">
        <v>208</v>
      </c>
      <c r="K27" s="102" t="s">
        <v>209</v>
      </c>
      <c r="L27" s="102" t="s">
        <v>210</v>
      </c>
      <c r="M27" s="103" t="s">
        <v>122</v>
      </c>
      <c r="N27" s="103" t="s">
        <v>110</v>
      </c>
      <c r="O27" s="104" t="s">
        <v>206</v>
      </c>
      <c r="P27" s="105" t="s">
        <v>173</v>
      </c>
    </row>
    <row r="28" spans="1:16" ht="12.75" customHeight="1" thickBot="1">
      <c r="A28" s="93" t="str">
        <f t="shared" si="0"/>
        <v>OEJV 0160 </v>
      </c>
      <c r="B28" s="2" t="str">
        <f t="shared" si="1"/>
        <v>II</v>
      </c>
      <c r="C28" s="93">
        <f t="shared" si="2"/>
        <v>55958.668510000003</v>
      </c>
      <c r="D28" s="16" t="str">
        <f t="shared" si="3"/>
        <v>vis</v>
      </c>
      <c r="E28" s="101">
        <f>VLOOKUP(C28,'Active 1'!C$21:E$971,3,FALSE)</f>
        <v>11339.0971852109</v>
      </c>
      <c r="F28" s="2" t="s">
        <v>117</v>
      </c>
      <c r="G28" s="16" t="str">
        <f t="shared" si="4"/>
        <v>55958.66851</v>
      </c>
      <c r="H28" s="93">
        <f t="shared" si="5"/>
        <v>11338.5</v>
      </c>
      <c r="I28" s="102" t="s">
        <v>211</v>
      </c>
      <c r="J28" s="103" t="s">
        <v>212</v>
      </c>
      <c r="K28" s="102" t="s">
        <v>213</v>
      </c>
      <c r="L28" s="102" t="s">
        <v>214</v>
      </c>
      <c r="M28" s="103" t="s">
        <v>122</v>
      </c>
      <c r="N28" s="103" t="s">
        <v>123</v>
      </c>
      <c r="O28" s="104" t="s">
        <v>162</v>
      </c>
      <c r="P28" s="105" t="s">
        <v>163</v>
      </c>
    </row>
    <row r="29" spans="1:16" ht="12.75" customHeight="1" thickBot="1">
      <c r="A29" s="93" t="str">
        <f t="shared" si="0"/>
        <v>OEJV 0160 </v>
      </c>
      <c r="B29" s="2" t="str">
        <f t="shared" si="1"/>
        <v>I</v>
      </c>
      <c r="C29" s="93">
        <f t="shared" si="2"/>
        <v>56002.55616</v>
      </c>
      <c r="D29" s="16" t="str">
        <f t="shared" si="3"/>
        <v>vis</v>
      </c>
      <c r="E29" s="101">
        <f>VLOOKUP(C29,'Active 1'!C$21:E$971,3,FALSE)</f>
        <v>11465.600701931782</v>
      </c>
      <c r="F29" s="2" t="s">
        <v>117</v>
      </c>
      <c r="G29" s="16" t="str">
        <f t="shared" si="4"/>
        <v>56002.55616</v>
      </c>
      <c r="H29" s="93">
        <f t="shared" si="5"/>
        <v>11465</v>
      </c>
      <c r="I29" s="102" t="s">
        <v>215</v>
      </c>
      <c r="J29" s="103" t="s">
        <v>216</v>
      </c>
      <c r="K29" s="102" t="s">
        <v>217</v>
      </c>
      <c r="L29" s="102" t="s">
        <v>218</v>
      </c>
      <c r="M29" s="103" t="s">
        <v>122</v>
      </c>
      <c r="N29" s="103" t="s">
        <v>123</v>
      </c>
      <c r="O29" s="104" t="s">
        <v>162</v>
      </c>
      <c r="P29" s="105" t="s">
        <v>163</v>
      </c>
    </row>
    <row r="30" spans="1:16" ht="12.75" customHeight="1" thickBot="1">
      <c r="A30" s="93" t="str">
        <f t="shared" si="0"/>
        <v>IBVS 6050 </v>
      </c>
      <c r="B30" s="2" t="str">
        <f t="shared" si="1"/>
        <v>I</v>
      </c>
      <c r="C30" s="93">
        <f t="shared" si="2"/>
        <v>56060.841500000002</v>
      </c>
      <c r="D30" s="16" t="str">
        <f t="shared" si="3"/>
        <v>vis</v>
      </c>
      <c r="E30" s="101">
        <f>VLOOKUP(C30,'Active 1'!C$21:E$971,3,FALSE)</f>
        <v>11633.604695840615</v>
      </c>
      <c r="F30" s="2" t="s">
        <v>117</v>
      </c>
      <c r="G30" s="16" t="str">
        <f t="shared" si="4"/>
        <v>56060.8415</v>
      </c>
      <c r="H30" s="93">
        <f t="shared" si="5"/>
        <v>11633</v>
      </c>
      <c r="I30" s="102" t="s">
        <v>225</v>
      </c>
      <c r="J30" s="103" t="s">
        <v>226</v>
      </c>
      <c r="K30" s="102" t="s">
        <v>227</v>
      </c>
      <c r="L30" s="102" t="s">
        <v>222</v>
      </c>
      <c r="M30" s="103" t="s">
        <v>122</v>
      </c>
      <c r="N30" s="103" t="s">
        <v>223</v>
      </c>
      <c r="O30" s="104" t="s">
        <v>186</v>
      </c>
      <c r="P30" s="105" t="s">
        <v>224</v>
      </c>
    </row>
    <row r="31" spans="1:16" ht="12.75" customHeight="1" thickBot="1">
      <c r="A31" s="93" t="str">
        <f t="shared" si="0"/>
        <v>IBVS 6050 </v>
      </c>
      <c r="B31" s="2" t="str">
        <f t="shared" si="1"/>
        <v>II</v>
      </c>
      <c r="C31" s="93">
        <f t="shared" si="2"/>
        <v>56073.850299999998</v>
      </c>
      <c r="D31" s="16" t="str">
        <f t="shared" si="3"/>
        <v>vis</v>
      </c>
      <c r="E31" s="101">
        <f>VLOOKUP(C31,'Active 1'!C$21:E$971,3,FALSE)</f>
        <v>11671.10178097318</v>
      </c>
      <c r="F31" s="2" t="s">
        <v>117</v>
      </c>
      <c r="G31" s="16" t="str">
        <f t="shared" si="4"/>
        <v>56073.8503</v>
      </c>
      <c r="H31" s="93">
        <f t="shared" si="5"/>
        <v>11670.5</v>
      </c>
      <c r="I31" s="102" t="s">
        <v>232</v>
      </c>
      <c r="J31" s="103" t="s">
        <v>233</v>
      </c>
      <c r="K31" s="102" t="s">
        <v>234</v>
      </c>
      <c r="L31" s="102" t="s">
        <v>235</v>
      </c>
      <c r="M31" s="103" t="s">
        <v>122</v>
      </c>
      <c r="N31" s="103" t="s">
        <v>223</v>
      </c>
      <c r="O31" s="104" t="s">
        <v>186</v>
      </c>
      <c r="P31" s="105" t="s">
        <v>224</v>
      </c>
    </row>
    <row r="32" spans="1:16" ht="12.75" customHeight="1" thickBot="1">
      <c r="A32" s="93" t="str">
        <f t="shared" si="0"/>
        <v>IBVS 6050 </v>
      </c>
      <c r="B32" s="2" t="str">
        <f t="shared" si="1"/>
        <v>II</v>
      </c>
      <c r="C32" s="93">
        <f t="shared" si="2"/>
        <v>56089.810599999997</v>
      </c>
      <c r="D32" s="16" t="str">
        <f t="shared" si="3"/>
        <v>vis</v>
      </c>
      <c r="E32" s="101">
        <f>VLOOKUP(C32,'Active 1'!C$21:E$971,3,FALSE)</f>
        <v>11717.106387688744</v>
      </c>
      <c r="F32" s="2" t="s">
        <v>117</v>
      </c>
      <c r="G32" s="16" t="str">
        <f t="shared" si="4"/>
        <v>56089.8106</v>
      </c>
      <c r="H32" s="93">
        <f t="shared" si="5"/>
        <v>11716.5</v>
      </c>
      <c r="I32" s="102" t="s">
        <v>236</v>
      </c>
      <c r="J32" s="103" t="s">
        <v>237</v>
      </c>
      <c r="K32" s="102" t="s">
        <v>238</v>
      </c>
      <c r="L32" s="102" t="s">
        <v>239</v>
      </c>
      <c r="M32" s="103" t="s">
        <v>122</v>
      </c>
      <c r="N32" s="103" t="s">
        <v>223</v>
      </c>
      <c r="O32" s="104" t="s">
        <v>186</v>
      </c>
      <c r="P32" s="105" t="s">
        <v>224</v>
      </c>
    </row>
    <row r="33" spans="1:16" ht="12.75" customHeight="1" thickBot="1">
      <c r="A33" s="93" t="str">
        <f t="shared" si="0"/>
        <v>BAVM 231 </v>
      </c>
      <c r="B33" s="2" t="str">
        <f t="shared" si="1"/>
        <v>II</v>
      </c>
      <c r="C33" s="93">
        <f t="shared" si="2"/>
        <v>56157.4614</v>
      </c>
      <c r="D33" s="16" t="str">
        <f t="shared" si="3"/>
        <v>vis</v>
      </c>
      <c r="E33" s="101">
        <f>VLOOKUP(C33,'Active 1'!C$21:E$971,3,FALSE)</f>
        <v>11912.105757875617</v>
      </c>
      <c r="F33" s="2" t="s">
        <v>117</v>
      </c>
      <c r="G33" s="16" t="str">
        <f t="shared" si="4"/>
        <v>56157.4614</v>
      </c>
      <c r="H33" s="93">
        <f t="shared" si="5"/>
        <v>11911.5</v>
      </c>
      <c r="I33" s="102" t="s">
        <v>240</v>
      </c>
      <c r="J33" s="103" t="s">
        <v>241</v>
      </c>
      <c r="K33" s="102" t="s">
        <v>242</v>
      </c>
      <c r="L33" s="102" t="s">
        <v>243</v>
      </c>
      <c r="M33" s="103" t="s">
        <v>122</v>
      </c>
      <c r="N33" s="103" t="s">
        <v>133</v>
      </c>
      <c r="O33" s="104" t="s">
        <v>134</v>
      </c>
      <c r="P33" s="105" t="s">
        <v>244</v>
      </c>
    </row>
    <row r="34" spans="1:16" ht="12.75" customHeight="1" thickBot="1">
      <c r="A34" s="93" t="str">
        <f t="shared" si="0"/>
        <v>OEJV 0160 </v>
      </c>
      <c r="B34" s="2" t="str">
        <f t="shared" si="1"/>
        <v>II</v>
      </c>
      <c r="C34" s="93">
        <f t="shared" si="2"/>
        <v>56357.6397</v>
      </c>
      <c r="D34" s="16" t="str">
        <f t="shared" si="3"/>
        <v>vis</v>
      </c>
      <c r="E34" s="101">
        <f>VLOOKUP(C34,'Active 1'!C$21:E$971,3,FALSE)</f>
        <v>12489.107691704596</v>
      </c>
      <c r="F34" s="2" t="s">
        <v>117</v>
      </c>
      <c r="G34" s="16" t="str">
        <f t="shared" si="4"/>
        <v>56357.6397</v>
      </c>
      <c r="H34" s="93">
        <f t="shared" si="5"/>
        <v>12488.5</v>
      </c>
      <c r="I34" s="102" t="s">
        <v>245</v>
      </c>
      <c r="J34" s="103" t="s">
        <v>246</v>
      </c>
      <c r="K34" s="102" t="s">
        <v>247</v>
      </c>
      <c r="L34" s="102" t="s">
        <v>248</v>
      </c>
      <c r="M34" s="103" t="s">
        <v>122</v>
      </c>
      <c r="N34" s="103" t="s">
        <v>110</v>
      </c>
      <c r="O34" s="104" t="s">
        <v>249</v>
      </c>
      <c r="P34" s="105" t="s">
        <v>163</v>
      </c>
    </row>
    <row r="35" spans="1:16" ht="12.75" customHeight="1" thickBot="1">
      <c r="A35" s="93" t="str">
        <f t="shared" si="0"/>
        <v>OEJV 0160 </v>
      </c>
      <c r="B35" s="2" t="str">
        <f t="shared" si="1"/>
        <v>II</v>
      </c>
      <c r="C35" s="93">
        <f t="shared" si="2"/>
        <v>56357.640729999999</v>
      </c>
      <c r="D35" s="16" t="str">
        <f t="shared" si="3"/>
        <v>vis</v>
      </c>
      <c r="E35" s="101">
        <f>VLOOKUP(C35,'Active 1'!C$21:E$971,3,FALSE)</f>
        <v>12489.110660617767</v>
      </c>
      <c r="F35" s="2" t="s">
        <v>117</v>
      </c>
      <c r="G35" s="16" t="str">
        <f t="shared" si="4"/>
        <v>56357.64073</v>
      </c>
      <c r="H35" s="93">
        <f t="shared" si="5"/>
        <v>12488.5</v>
      </c>
      <c r="I35" s="102" t="s">
        <v>250</v>
      </c>
      <c r="J35" s="103" t="s">
        <v>251</v>
      </c>
      <c r="K35" s="102" t="s">
        <v>247</v>
      </c>
      <c r="L35" s="102" t="s">
        <v>252</v>
      </c>
      <c r="M35" s="103" t="s">
        <v>122</v>
      </c>
      <c r="N35" s="103" t="s">
        <v>123</v>
      </c>
      <c r="O35" s="104" t="s">
        <v>162</v>
      </c>
      <c r="P35" s="105" t="s">
        <v>163</v>
      </c>
    </row>
    <row r="36" spans="1:16" ht="12.75" customHeight="1" thickBot="1">
      <c r="A36" s="93" t="str">
        <f t="shared" si="0"/>
        <v>IBVS 6018 </v>
      </c>
      <c r="B36" s="2" t="str">
        <f t="shared" si="1"/>
        <v>I</v>
      </c>
      <c r="C36" s="93">
        <f t="shared" si="2"/>
        <v>55653.8851</v>
      </c>
      <c r="D36" s="16" t="str">
        <f t="shared" si="3"/>
        <v>vis</v>
      </c>
      <c r="E36" s="101">
        <f>VLOOKUP(C36,'Active 1'!C$21:E$971,3,FALSE)</f>
        <v>10460.577300842851</v>
      </c>
      <c r="F36" s="2" t="s">
        <v>117</v>
      </c>
      <c r="G36" s="16" t="str">
        <f t="shared" si="4"/>
        <v>55653.8851</v>
      </c>
      <c r="H36" s="93">
        <f t="shared" si="5"/>
        <v>10460</v>
      </c>
      <c r="I36" s="102" t="s">
        <v>182</v>
      </c>
      <c r="J36" s="103" t="s">
        <v>183</v>
      </c>
      <c r="K36" s="102" t="s">
        <v>184</v>
      </c>
      <c r="L36" s="102" t="s">
        <v>185</v>
      </c>
      <c r="M36" s="103" t="s">
        <v>122</v>
      </c>
      <c r="N36" s="103" t="s">
        <v>110</v>
      </c>
      <c r="O36" s="104" t="s">
        <v>186</v>
      </c>
      <c r="P36" s="105" t="s">
        <v>187</v>
      </c>
    </row>
    <row r="37" spans="1:16" ht="12.75" customHeight="1" thickBot="1">
      <c r="A37" s="93" t="str">
        <f t="shared" si="0"/>
        <v>BAVM 225 </v>
      </c>
      <c r="B37" s="2" t="str">
        <f t="shared" si="1"/>
        <v>II</v>
      </c>
      <c r="C37" s="93">
        <f t="shared" si="2"/>
        <v>55683.548600000002</v>
      </c>
      <c r="D37" s="16" t="str">
        <f t="shared" si="3"/>
        <v>vis</v>
      </c>
      <c r="E37" s="101">
        <f>VLOOKUP(C37,'Active 1'!C$21:E$971,3,FALSE)</f>
        <v>10546.080559008884</v>
      </c>
      <c r="F37" s="2" t="s">
        <v>117</v>
      </c>
      <c r="G37" s="16" t="str">
        <f t="shared" si="4"/>
        <v>55683.5486</v>
      </c>
      <c r="H37" s="93">
        <f t="shared" si="5"/>
        <v>10545.5</v>
      </c>
      <c r="I37" s="102" t="s">
        <v>195</v>
      </c>
      <c r="J37" s="103" t="s">
        <v>196</v>
      </c>
      <c r="K37" s="102" t="s">
        <v>197</v>
      </c>
      <c r="L37" s="102" t="s">
        <v>198</v>
      </c>
      <c r="M37" s="103" t="s">
        <v>122</v>
      </c>
      <c r="N37" s="103" t="s">
        <v>199</v>
      </c>
      <c r="O37" s="104" t="s">
        <v>200</v>
      </c>
      <c r="P37" s="105" t="s">
        <v>201</v>
      </c>
    </row>
    <row r="38" spans="1:16" ht="12.75" customHeight="1" thickBot="1">
      <c r="A38" s="93" t="str">
        <f t="shared" si="0"/>
        <v>IBVS 6050 </v>
      </c>
      <c r="B38" s="2" t="str">
        <f t="shared" si="1"/>
        <v>I</v>
      </c>
      <c r="C38" s="93">
        <f t="shared" si="2"/>
        <v>56059.8007</v>
      </c>
      <c r="D38" s="16" t="str">
        <f t="shared" si="3"/>
        <v>vis</v>
      </c>
      <c r="E38" s="101" t="e">
        <f>VLOOKUP(C38,'Active 1'!C$21:E$971,3,FALSE)</f>
        <v>#N/A</v>
      </c>
      <c r="F38" s="2" t="s">
        <v>117</v>
      </c>
      <c r="G38" s="16" t="str">
        <f t="shared" si="4"/>
        <v>56059.8007</v>
      </c>
      <c r="H38" s="93">
        <f t="shared" si="5"/>
        <v>11630</v>
      </c>
      <c r="I38" s="102" t="s">
        <v>219</v>
      </c>
      <c r="J38" s="103" t="s">
        <v>220</v>
      </c>
      <c r="K38" s="102" t="s">
        <v>221</v>
      </c>
      <c r="L38" s="102" t="s">
        <v>222</v>
      </c>
      <c r="M38" s="103" t="s">
        <v>122</v>
      </c>
      <c r="N38" s="103" t="s">
        <v>223</v>
      </c>
      <c r="O38" s="104" t="s">
        <v>186</v>
      </c>
      <c r="P38" s="105" t="s">
        <v>224</v>
      </c>
    </row>
    <row r="39" spans="1:16" ht="12.75" customHeight="1" thickBot="1">
      <c r="A39" s="93" t="str">
        <f t="shared" si="0"/>
        <v>IBVS 6050 </v>
      </c>
      <c r="B39" s="2" t="str">
        <f t="shared" si="1"/>
        <v>II</v>
      </c>
      <c r="C39" s="93">
        <f t="shared" si="2"/>
        <v>56071.769</v>
      </c>
      <c r="D39" s="16" t="str">
        <f t="shared" si="3"/>
        <v>vis</v>
      </c>
      <c r="E39" s="101" t="e">
        <f>VLOOKUP(C39,'Active 1'!C$21:E$971,3,FALSE)</f>
        <v>#N/A</v>
      </c>
      <c r="F39" s="2" t="s">
        <v>117</v>
      </c>
      <c r="G39" s="16" t="str">
        <f t="shared" si="4"/>
        <v>56071.769</v>
      </c>
      <c r="H39" s="93">
        <f t="shared" si="5"/>
        <v>11664.5</v>
      </c>
      <c r="I39" s="102" t="s">
        <v>228</v>
      </c>
      <c r="J39" s="103" t="s">
        <v>229</v>
      </c>
      <c r="K39" s="102" t="s">
        <v>230</v>
      </c>
      <c r="L39" s="102" t="s">
        <v>231</v>
      </c>
      <c r="M39" s="103" t="s">
        <v>122</v>
      </c>
      <c r="N39" s="103" t="s">
        <v>223</v>
      </c>
      <c r="O39" s="104" t="s">
        <v>186</v>
      </c>
      <c r="P39" s="105" t="s">
        <v>224</v>
      </c>
    </row>
    <row r="40" spans="1:16">
      <c r="B40" s="2"/>
      <c r="E40" s="101"/>
      <c r="F40" s="2"/>
    </row>
    <row r="41" spans="1:16">
      <c r="B41" s="2"/>
      <c r="E41" s="101"/>
      <c r="F41" s="2"/>
    </row>
    <row r="42" spans="1:16">
      <c r="B42" s="2"/>
      <c r="E42" s="101"/>
      <c r="F42" s="2"/>
    </row>
    <row r="43" spans="1:16">
      <c r="B43" s="2"/>
      <c r="E43" s="101"/>
      <c r="F43" s="2"/>
    </row>
    <row r="44" spans="1:16">
      <c r="B44" s="2"/>
      <c r="E44" s="101"/>
      <c r="F44" s="2"/>
    </row>
    <row r="45" spans="1:16">
      <c r="B45" s="2"/>
      <c r="E45" s="101"/>
      <c r="F45" s="2"/>
    </row>
    <row r="46" spans="1:16">
      <c r="B46" s="2"/>
      <c r="E46" s="101"/>
      <c r="F46" s="2"/>
    </row>
    <row r="47" spans="1:16">
      <c r="B47" s="2"/>
      <c r="E47" s="101"/>
      <c r="F47" s="2"/>
    </row>
    <row r="48" spans="1:16">
      <c r="B48" s="2"/>
      <c r="E48" s="101"/>
      <c r="F48" s="2"/>
    </row>
    <row r="49" spans="2:6">
      <c r="B49" s="2"/>
      <c r="E49" s="101"/>
      <c r="F49" s="2"/>
    </row>
    <row r="50" spans="2:6">
      <c r="B50" s="2"/>
      <c r="E50" s="101"/>
      <c r="F50" s="2"/>
    </row>
    <row r="51" spans="2:6">
      <c r="B51" s="2"/>
      <c r="E51" s="101"/>
      <c r="F51" s="2"/>
    </row>
    <row r="52" spans="2:6">
      <c r="B52" s="2"/>
      <c r="E52" s="101"/>
      <c r="F52" s="2"/>
    </row>
    <row r="53" spans="2:6">
      <c r="B53" s="2"/>
      <c r="E53" s="101"/>
      <c r="F53" s="2"/>
    </row>
    <row r="54" spans="2:6">
      <c r="B54" s="2"/>
      <c r="E54" s="101"/>
      <c r="F54" s="2"/>
    </row>
    <row r="55" spans="2:6">
      <c r="B55" s="2"/>
      <c r="F55" s="2"/>
    </row>
    <row r="56" spans="2:6">
      <c r="B56" s="2"/>
      <c r="F56" s="2"/>
    </row>
    <row r="57" spans="2:6">
      <c r="B57" s="2"/>
      <c r="F57" s="2"/>
    </row>
    <row r="58" spans="2:6">
      <c r="B58" s="2"/>
      <c r="F58" s="2"/>
    </row>
    <row r="59" spans="2:6">
      <c r="B59" s="2"/>
      <c r="F59" s="2"/>
    </row>
    <row r="60" spans="2:6">
      <c r="B60" s="2"/>
      <c r="F60" s="2"/>
    </row>
    <row r="61" spans="2:6">
      <c r="B61" s="2"/>
      <c r="F61" s="2"/>
    </row>
    <row r="62" spans="2:6">
      <c r="B62" s="2"/>
      <c r="F62" s="2"/>
    </row>
    <row r="63" spans="2:6">
      <c r="B63" s="2"/>
      <c r="F63" s="2"/>
    </row>
    <row r="64" spans="2:6">
      <c r="B64" s="2"/>
      <c r="F64" s="2"/>
    </row>
    <row r="65" spans="2:6">
      <c r="B65" s="2"/>
      <c r="F65" s="2"/>
    </row>
    <row r="66" spans="2:6">
      <c r="B66" s="2"/>
      <c r="F66" s="2"/>
    </row>
    <row r="67" spans="2:6">
      <c r="B67" s="2"/>
      <c r="F67" s="2"/>
    </row>
    <row r="68" spans="2:6">
      <c r="B68" s="2"/>
      <c r="F68" s="2"/>
    </row>
    <row r="69" spans="2:6">
      <c r="B69" s="2"/>
      <c r="F69" s="2"/>
    </row>
    <row r="70" spans="2:6">
      <c r="B70" s="2"/>
      <c r="F70" s="2"/>
    </row>
    <row r="71" spans="2:6">
      <c r="B71" s="2"/>
      <c r="F71" s="2"/>
    </row>
    <row r="72" spans="2:6">
      <c r="B72" s="2"/>
      <c r="F72" s="2"/>
    </row>
    <row r="73" spans="2:6">
      <c r="B73" s="2"/>
      <c r="F73" s="2"/>
    </row>
    <row r="74" spans="2:6">
      <c r="B74" s="2"/>
      <c r="F74" s="2"/>
    </row>
    <row r="75" spans="2:6">
      <c r="B75" s="2"/>
      <c r="F75" s="2"/>
    </row>
    <row r="76" spans="2:6">
      <c r="B76" s="2"/>
      <c r="F76" s="2"/>
    </row>
    <row r="77" spans="2:6">
      <c r="B77" s="2"/>
      <c r="F77" s="2"/>
    </row>
    <row r="78" spans="2:6">
      <c r="B78" s="2"/>
      <c r="F78" s="2"/>
    </row>
    <row r="79" spans="2:6">
      <c r="B79" s="2"/>
      <c r="F79" s="2"/>
    </row>
    <row r="80" spans="2:6">
      <c r="B80" s="2"/>
      <c r="F80" s="2"/>
    </row>
    <row r="81" spans="2:6">
      <c r="B81" s="2"/>
      <c r="F81" s="2"/>
    </row>
    <row r="82" spans="2:6">
      <c r="B82" s="2"/>
      <c r="F82" s="2"/>
    </row>
    <row r="83" spans="2:6">
      <c r="B83" s="2"/>
      <c r="F83" s="2"/>
    </row>
    <row r="84" spans="2:6">
      <c r="B84" s="2"/>
      <c r="F84" s="2"/>
    </row>
    <row r="85" spans="2:6">
      <c r="B85" s="2"/>
      <c r="F85" s="2"/>
    </row>
    <row r="86" spans="2:6">
      <c r="B86" s="2"/>
      <c r="F86" s="2"/>
    </row>
    <row r="87" spans="2:6">
      <c r="B87" s="2"/>
      <c r="F87" s="2"/>
    </row>
    <row r="88" spans="2:6">
      <c r="B88" s="2"/>
      <c r="F88" s="2"/>
    </row>
    <row r="89" spans="2:6">
      <c r="B89" s="2"/>
      <c r="F89" s="2"/>
    </row>
    <row r="90" spans="2:6">
      <c r="B90" s="2"/>
      <c r="F90" s="2"/>
    </row>
    <row r="91" spans="2:6">
      <c r="B91" s="2"/>
      <c r="F91" s="2"/>
    </row>
    <row r="92" spans="2:6">
      <c r="B92" s="2"/>
      <c r="F92" s="2"/>
    </row>
    <row r="93" spans="2:6">
      <c r="B93" s="2"/>
      <c r="F93" s="2"/>
    </row>
    <row r="94" spans="2:6">
      <c r="B94" s="2"/>
      <c r="F94" s="2"/>
    </row>
    <row r="95" spans="2:6">
      <c r="B95" s="2"/>
      <c r="F95" s="2"/>
    </row>
    <row r="96" spans="2: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  <c r="F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5" spans="2:6">
      <c r="B115" s="2"/>
      <c r="F115" s="2"/>
    </row>
    <row r="116" spans="2:6">
      <c r="B116" s="2"/>
      <c r="F116" s="2"/>
    </row>
    <row r="117" spans="2:6">
      <c r="B117" s="2"/>
      <c r="F117" s="2"/>
    </row>
    <row r="118" spans="2:6">
      <c r="B118" s="2"/>
      <c r="F118" s="2"/>
    </row>
    <row r="119" spans="2:6">
      <c r="B119" s="2"/>
      <c r="F119" s="2"/>
    </row>
    <row r="120" spans="2:6">
      <c r="B120" s="2"/>
      <c r="F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4" spans="2:6">
      <c r="B124" s="2"/>
      <c r="F124" s="2"/>
    </row>
    <row r="125" spans="2:6">
      <c r="B125" s="2"/>
      <c r="F125" s="2"/>
    </row>
    <row r="126" spans="2:6">
      <c r="B126" s="2"/>
      <c r="F126" s="2"/>
    </row>
    <row r="127" spans="2:6">
      <c r="B127" s="2"/>
      <c r="F127" s="2"/>
    </row>
    <row r="128" spans="2:6">
      <c r="B128" s="2"/>
      <c r="F128" s="2"/>
    </row>
    <row r="129" spans="2:6">
      <c r="B129" s="2"/>
      <c r="F129" s="2"/>
    </row>
    <row r="130" spans="2:6">
      <c r="B130" s="2"/>
      <c r="F130" s="2"/>
    </row>
    <row r="131" spans="2:6">
      <c r="B131" s="2"/>
      <c r="F131" s="2"/>
    </row>
    <row r="132" spans="2:6">
      <c r="B132" s="2"/>
      <c r="F132" s="2"/>
    </row>
    <row r="133" spans="2:6">
      <c r="B133" s="2"/>
      <c r="F133" s="2"/>
    </row>
    <row r="134" spans="2:6">
      <c r="B134" s="2"/>
      <c r="F134" s="2"/>
    </row>
    <row r="135" spans="2:6">
      <c r="B135" s="2"/>
      <c r="F135" s="2"/>
    </row>
    <row r="136" spans="2:6">
      <c r="B136" s="2"/>
      <c r="F136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  <c r="F141" s="2"/>
    </row>
    <row r="142" spans="2:6">
      <c r="B142" s="2"/>
      <c r="F142" s="2"/>
    </row>
    <row r="143" spans="2:6">
      <c r="B143" s="2"/>
      <c r="F143" s="2"/>
    </row>
    <row r="144" spans="2:6">
      <c r="B144" s="2"/>
      <c r="F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49" spans="2:6">
      <c r="B149" s="2"/>
      <c r="F149" s="2"/>
    </row>
    <row r="150" spans="2:6">
      <c r="B150" s="2"/>
      <c r="F150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5" spans="2:6">
      <c r="B155" s="2"/>
      <c r="F155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6" spans="2:6">
      <c r="B166" s="2"/>
      <c r="F166" s="2"/>
    </row>
    <row r="167" spans="2:6">
      <c r="B167" s="2"/>
      <c r="F167" s="2"/>
    </row>
    <row r="168" spans="2:6">
      <c r="B168" s="2"/>
      <c r="F168" s="2"/>
    </row>
    <row r="169" spans="2:6">
      <c r="B169" s="2"/>
      <c r="F169" s="2"/>
    </row>
    <row r="170" spans="2:6">
      <c r="B170" s="2"/>
      <c r="F170" s="2"/>
    </row>
    <row r="171" spans="2:6">
      <c r="B171" s="2"/>
      <c r="F171" s="2"/>
    </row>
    <row r="172" spans="2:6">
      <c r="B172" s="2"/>
      <c r="F172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6" spans="2:6">
      <c r="B176" s="2"/>
      <c r="F176" s="2"/>
    </row>
    <row r="177" spans="2:6">
      <c r="B177" s="2"/>
      <c r="F177" s="2"/>
    </row>
    <row r="178" spans="2:6">
      <c r="B178" s="2"/>
      <c r="F178" s="2"/>
    </row>
    <row r="179" spans="2:6">
      <c r="B179" s="2"/>
      <c r="F179" s="2"/>
    </row>
    <row r="180" spans="2:6">
      <c r="B180" s="2"/>
      <c r="F180" s="2"/>
    </row>
    <row r="181" spans="2:6">
      <c r="B181" s="2"/>
      <c r="F181" s="2"/>
    </row>
    <row r="182" spans="2:6">
      <c r="B182" s="2"/>
      <c r="F182" s="2"/>
    </row>
    <row r="183" spans="2:6">
      <c r="B183" s="2"/>
      <c r="F183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89" spans="2:6">
      <c r="B189" s="2"/>
      <c r="F189" s="2"/>
    </row>
    <row r="190" spans="2:6">
      <c r="B190" s="2"/>
      <c r="F190" s="2"/>
    </row>
    <row r="191" spans="2:6">
      <c r="B191" s="2"/>
      <c r="F191" s="2"/>
    </row>
    <row r="192" spans="2:6">
      <c r="B192" s="2"/>
      <c r="F192" s="2"/>
    </row>
    <row r="193" spans="2:6">
      <c r="B193" s="2"/>
      <c r="F193" s="2"/>
    </row>
    <row r="194" spans="2:6">
      <c r="B194" s="2"/>
      <c r="F194" s="2"/>
    </row>
    <row r="195" spans="2:6">
      <c r="B195" s="2"/>
      <c r="F195" s="2"/>
    </row>
    <row r="196" spans="2:6">
      <c r="B196" s="2"/>
      <c r="F196" s="2"/>
    </row>
    <row r="197" spans="2:6">
      <c r="B197" s="2"/>
      <c r="F197" s="2"/>
    </row>
    <row r="198" spans="2:6">
      <c r="B198" s="2"/>
      <c r="F198" s="2"/>
    </row>
    <row r="199" spans="2:6">
      <c r="B199" s="2"/>
      <c r="F199" s="2"/>
    </row>
    <row r="200" spans="2:6">
      <c r="B200" s="2"/>
      <c r="F200" s="2"/>
    </row>
    <row r="201" spans="2:6">
      <c r="B201" s="2"/>
      <c r="F201" s="2"/>
    </row>
    <row r="202" spans="2:6">
      <c r="B202" s="2"/>
      <c r="F202" s="2"/>
    </row>
    <row r="203" spans="2:6">
      <c r="B203" s="2"/>
      <c r="F203" s="2"/>
    </row>
    <row r="204" spans="2:6">
      <c r="B204" s="2"/>
      <c r="F204" s="2"/>
    </row>
    <row r="205" spans="2:6">
      <c r="B205" s="2"/>
      <c r="F205" s="2"/>
    </row>
    <row r="206" spans="2:6">
      <c r="B206" s="2"/>
      <c r="F206" s="2"/>
    </row>
    <row r="207" spans="2:6">
      <c r="B207" s="2"/>
      <c r="F207" s="2"/>
    </row>
    <row r="208" spans="2:6">
      <c r="B208" s="2"/>
      <c r="F208" s="2"/>
    </row>
    <row r="209" spans="2:6">
      <c r="B209" s="2"/>
      <c r="F209" s="2"/>
    </row>
    <row r="210" spans="2:6">
      <c r="B210" s="2"/>
      <c r="F210" s="2"/>
    </row>
    <row r="211" spans="2:6">
      <c r="B211" s="2"/>
      <c r="F211" s="2"/>
    </row>
    <row r="212" spans="2:6">
      <c r="B212" s="2"/>
      <c r="F212" s="2"/>
    </row>
    <row r="213" spans="2:6">
      <c r="B213" s="2"/>
      <c r="F213" s="2"/>
    </row>
    <row r="214" spans="2:6">
      <c r="B214" s="2"/>
      <c r="F214" s="2"/>
    </row>
    <row r="215" spans="2:6">
      <c r="B215" s="2"/>
      <c r="F215" s="2"/>
    </row>
    <row r="216" spans="2:6">
      <c r="B216" s="2"/>
      <c r="F216" s="2"/>
    </row>
    <row r="217" spans="2:6">
      <c r="B217" s="2"/>
      <c r="F217" s="2"/>
    </row>
    <row r="218" spans="2:6">
      <c r="B218" s="2"/>
      <c r="F218" s="2"/>
    </row>
    <row r="219" spans="2:6">
      <c r="B219" s="2"/>
      <c r="F219" s="2"/>
    </row>
    <row r="220" spans="2:6">
      <c r="B220" s="2"/>
      <c r="F220" s="2"/>
    </row>
    <row r="221" spans="2:6">
      <c r="B221" s="2"/>
      <c r="F221" s="2"/>
    </row>
    <row r="222" spans="2:6">
      <c r="B222" s="2"/>
      <c r="F222" s="2"/>
    </row>
    <row r="223" spans="2:6">
      <c r="B223" s="2"/>
      <c r="F223" s="2"/>
    </row>
    <row r="224" spans="2:6">
      <c r="B224" s="2"/>
      <c r="F224" s="2"/>
    </row>
    <row r="225" spans="2:6">
      <c r="B225" s="2"/>
      <c r="F225" s="2"/>
    </row>
    <row r="226" spans="2:6">
      <c r="B226" s="2"/>
      <c r="F226" s="2"/>
    </row>
    <row r="227" spans="2:6">
      <c r="B227" s="2"/>
      <c r="F227" s="2"/>
    </row>
    <row r="228" spans="2:6">
      <c r="B228" s="2"/>
      <c r="F228" s="2"/>
    </row>
    <row r="229" spans="2:6">
      <c r="B229" s="2"/>
      <c r="F229" s="2"/>
    </row>
    <row r="230" spans="2:6">
      <c r="B230" s="2"/>
      <c r="F230" s="2"/>
    </row>
    <row r="231" spans="2:6">
      <c r="B231" s="2"/>
      <c r="F231" s="2"/>
    </row>
    <row r="232" spans="2:6">
      <c r="B232" s="2"/>
      <c r="F232" s="2"/>
    </row>
    <row r="233" spans="2:6">
      <c r="B233" s="2"/>
      <c r="F233" s="2"/>
    </row>
    <row r="234" spans="2:6">
      <c r="B234" s="2"/>
      <c r="F234" s="2"/>
    </row>
    <row r="235" spans="2:6">
      <c r="B235" s="2"/>
      <c r="F235" s="2"/>
    </row>
    <row r="236" spans="2:6">
      <c r="B236" s="2"/>
      <c r="F236" s="2"/>
    </row>
    <row r="237" spans="2:6">
      <c r="B237" s="2"/>
      <c r="F237" s="2"/>
    </row>
    <row r="238" spans="2:6">
      <c r="B238" s="2"/>
      <c r="F238" s="2"/>
    </row>
    <row r="239" spans="2:6">
      <c r="B239" s="2"/>
      <c r="F239" s="2"/>
    </row>
    <row r="240" spans="2:6">
      <c r="B240" s="2"/>
      <c r="F240" s="2"/>
    </row>
    <row r="241" spans="2:6">
      <c r="B241" s="2"/>
      <c r="F241" s="2"/>
    </row>
    <row r="242" spans="2:6">
      <c r="B242" s="2"/>
      <c r="F242" s="2"/>
    </row>
    <row r="243" spans="2:6">
      <c r="B243" s="2"/>
      <c r="F243" s="2"/>
    </row>
    <row r="244" spans="2:6">
      <c r="B244" s="2"/>
      <c r="F244" s="2"/>
    </row>
    <row r="245" spans="2:6">
      <c r="B245" s="2"/>
      <c r="F245" s="2"/>
    </row>
    <row r="246" spans="2:6">
      <c r="B246" s="2"/>
      <c r="F246" s="2"/>
    </row>
    <row r="247" spans="2:6">
      <c r="B247" s="2"/>
      <c r="F247" s="2"/>
    </row>
    <row r="248" spans="2:6">
      <c r="B248" s="2"/>
      <c r="F248" s="2"/>
    </row>
    <row r="249" spans="2:6">
      <c r="B249" s="2"/>
      <c r="F249" s="2"/>
    </row>
    <row r="250" spans="2:6">
      <c r="B250" s="2"/>
      <c r="F250" s="2"/>
    </row>
    <row r="251" spans="2:6">
      <c r="B251" s="2"/>
      <c r="F251" s="2"/>
    </row>
    <row r="252" spans="2:6">
      <c r="B252" s="2"/>
      <c r="F252" s="2"/>
    </row>
    <row r="253" spans="2:6">
      <c r="B253" s="2"/>
      <c r="F253" s="2"/>
    </row>
    <row r="254" spans="2:6">
      <c r="B254" s="2"/>
      <c r="F254" s="2"/>
    </row>
    <row r="255" spans="2:6">
      <c r="B255" s="2"/>
      <c r="F255" s="2"/>
    </row>
    <row r="256" spans="2:6">
      <c r="B256" s="2"/>
      <c r="F256" s="2"/>
    </row>
    <row r="257" spans="2:6">
      <c r="B257" s="2"/>
      <c r="F257" s="2"/>
    </row>
    <row r="258" spans="2:6">
      <c r="B258" s="2"/>
      <c r="F258" s="2"/>
    </row>
    <row r="259" spans="2:6">
      <c r="B259" s="2"/>
      <c r="F259" s="2"/>
    </row>
    <row r="260" spans="2:6">
      <c r="B260" s="2"/>
      <c r="F260" s="2"/>
    </row>
    <row r="261" spans="2:6">
      <c r="B261" s="2"/>
      <c r="F261" s="2"/>
    </row>
    <row r="262" spans="2:6">
      <c r="B262" s="2"/>
      <c r="F262" s="2"/>
    </row>
    <row r="263" spans="2:6">
      <c r="B263" s="2"/>
      <c r="F263" s="2"/>
    </row>
    <row r="264" spans="2:6">
      <c r="B264" s="2"/>
      <c r="F264" s="2"/>
    </row>
    <row r="265" spans="2:6">
      <c r="B265" s="2"/>
      <c r="F265" s="2"/>
    </row>
    <row r="266" spans="2:6">
      <c r="B266" s="2"/>
      <c r="F266" s="2"/>
    </row>
    <row r="267" spans="2:6">
      <c r="B267" s="2"/>
      <c r="F267" s="2"/>
    </row>
    <row r="268" spans="2:6">
      <c r="B268" s="2"/>
      <c r="F268" s="2"/>
    </row>
    <row r="269" spans="2:6">
      <c r="B269" s="2"/>
      <c r="F269" s="2"/>
    </row>
    <row r="270" spans="2:6">
      <c r="B270" s="2"/>
      <c r="F270" s="2"/>
    </row>
    <row r="271" spans="2:6">
      <c r="B271" s="2"/>
      <c r="F271" s="2"/>
    </row>
    <row r="272" spans="2:6">
      <c r="B272" s="2"/>
      <c r="F272" s="2"/>
    </row>
    <row r="273" spans="2:6">
      <c r="B273" s="2"/>
      <c r="F273" s="2"/>
    </row>
    <row r="274" spans="2:6">
      <c r="B274" s="2"/>
      <c r="F274" s="2"/>
    </row>
    <row r="275" spans="2:6">
      <c r="B275" s="2"/>
      <c r="F275" s="2"/>
    </row>
    <row r="276" spans="2:6">
      <c r="B276" s="2"/>
      <c r="F276" s="2"/>
    </row>
    <row r="277" spans="2:6">
      <c r="B277" s="2"/>
      <c r="F277" s="2"/>
    </row>
    <row r="278" spans="2:6">
      <c r="B278" s="2"/>
      <c r="F278" s="2"/>
    </row>
    <row r="279" spans="2:6">
      <c r="B279" s="2"/>
      <c r="F279" s="2"/>
    </row>
    <row r="280" spans="2:6">
      <c r="B280" s="2"/>
      <c r="F280" s="2"/>
    </row>
    <row r="281" spans="2:6">
      <c r="B281" s="2"/>
      <c r="F281" s="2"/>
    </row>
    <row r="282" spans="2:6">
      <c r="B282" s="2"/>
      <c r="F282" s="2"/>
    </row>
    <row r="283" spans="2:6">
      <c r="B283" s="2"/>
      <c r="F283" s="2"/>
    </row>
    <row r="284" spans="2:6">
      <c r="B284" s="2"/>
      <c r="F284" s="2"/>
    </row>
    <row r="285" spans="2:6">
      <c r="B285" s="2"/>
      <c r="F285" s="2"/>
    </row>
    <row r="286" spans="2:6">
      <c r="B286" s="2"/>
      <c r="F286" s="2"/>
    </row>
    <row r="287" spans="2:6">
      <c r="B287" s="2"/>
      <c r="F287" s="2"/>
    </row>
    <row r="288" spans="2:6">
      <c r="B288" s="2"/>
      <c r="F288" s="2"/>
    </row>
    <row r="289" spans="2:6">
      <c r="B289" s="2"/>
      <c r="F289" s="2"/>
    </row>
    <row r="290" spans="2:6">
      <c r="B290" s="2"/>
      <c r="F290" s="2"/>
    </row>
    <row r="291" spans="2:6">
      <c r="B291" s="2"/>
      <c r="F291" s="2"/>
    </row>
    <row r="292" spans="2:6">
      <c r="B292" s="2"/>
      <c r="F292" s="2"/>
    </row>
    <row r="293" spans="2:6">
      <c r="B293" s="2"/>
      <c r="F293" s="2"/>
    </row>
    <row r="294" spans="2:6">
      <c r="B294" s="2"/>
      <c r="F294" s="2"/>
    </row>
    <row r="295" spans="2:6">
      <c r="B295" s="2"/>
      <c r="F295" s="2"/>
    </row>
    <row r="296" spans="2:6">
      <c r="B296" s="2"/>
      <c r="F296" s="2"/>
    </row>
    <row r="297" spans="2:6">
      <c r="B297" s="2"/>
      <c r="F297" s="2"/>
    </row>
    <row r="298" spans="2:6">
      <c r="B298" s="2"/>
      <c r="F298" s="2"/>
    </row>
    <row r="299" spans="2:6">
      <c r="B299" s="2"/>
      <c r="F299" s="2"/>
    </row>
    <row r="300" spans="2:6">
      <c r="B300" s="2"/>
      <c r="F300" s="2"/>
    </row>
    <row r="301" spans="2:6">
      <c r="B301" s="2"/>
      <c r="F301" s="2"/>
    </row>
    <row r="302" spans="2:6">
      <c r="B302" s="2"/>
      <c r="F302" s="2"/>
    </row>
    <row r="303" spans="2:6">
      <c r="B303" s="2"/>
      <c r="F303" s="2"/>
    </row>
    <row r="304" spans="2:6">
      <c r="B304" s="2"/>
      <c r="F304" s="2"/>
    </row>
    <row r="305" spans="2:6">
      <c r="B305" s="2"/>
      <c r="F305" s="2"/>
    </row>
    <row r="306" spans="2:6">
      <c r="B306" s="2"/>
      <c r="F306" s="2"/>
    </row>
    <row r="307" spans="2:6">
      <c r="B307" s="2"/>
      <c r="F307" s="2"/>
    </row>
    <row r="308" spans="2:6">
      <c r="B308" s="2"/>
      <c r="F308" s="2"/>
    </row>
    <row r="309" spans="2:6">
      <c r="B309" s="2"/>
      <c r="F309" s="2"/>
    </row>
    <row r="310" spans="2:6">
      <c r="B310" s="2"/>
      <c r="F310" s="2"/>
    </row>
    <row r="311" spans="2:6">
      <c r="B311" s="2"/>
      <c r="F311" s="2"/>
    </row>
    <row r="312" spans="2:6">
      <c r="B312" s="2"/>
      <c r="F312" s="2"/>
    </row>
    <row r="313" spans="2:6">
      <c r="B313" s="2"/>
      <c r="F313" s="2"/>
    </row>
    <row r="314" spans="2:6">
      <c r="B314" s="2"/>
      <c r="F314" s="2"/>
    </row>
    <row r="315" spans="2:6">
      <c r="B315" s="2"/>
      <c r="F315" s="2"/>
    </row>
    <row r="316" spans="2:6">
      <c r="B316" s="2"/>
      <c r="F316" s="2"/>
    </row>
    <row r="317" spans="2:6">
      <c r="B317" s="2"/>
      <c r="F317" s="2"/>
    </row>
    <row r="318" spans="2:6">
      <c r="B318" s="2"/>
      <c r="F318" s="2"/>
    </row>
    <row r="319" spans="2:6">
      <c r="B319" s="2"/>
      <c r="F319" s="2"/>
    </row>
    <row r="320" spans="2:6">
      <c r="B320" s="2"/>
      <c r="F320" s="2"/>
    </row>
    <row r="321" spans="2:6">
      <c r="B321" s="2"/>
      <c r="F321" s="2"/>
    </row>
    <row r="322" spans="2:6">
      <c r="B322" s="2"/>
      <c r="F322" s="2"/>
    </row>
    <row r="323" spans="2:6">
      <c r="B323" s="2"/>
      <c r="F323" s="2"/>
    </row>
    <row r="324" spans="2:6">
      <c r="B324" s="2"/>
      <c r="F324" s="2"/>
    </row>
    <row r="325" spans="2:6">
      <c r="B325" s="2"/>
      <c r="F325" s="2"/>
    </row>
    <row r="326" spans="2:6">
      <c r="B326" s="2"/>
      <c r="F326" s="2"/>
    </row>
    <row r="327" spans="2:6">
      <c r="B327" s="2"/>
      <c r="F327" s="2"/>
    </row>
    <row r="328" spans="2:6">
      <c r="B328" s="2"/>
      <c r="F328" s="2"/>
    </row>
    <row r="329" spans="2:6">
      <c r="B329" s="2"/>
      <c r="F329" s="2"/>
    </row>
    <row r="330" spans="2:6">
      <c r="B330" s="2"/>
      <c r="F330" s="2"/>
    </row>
    <row r="331" spans="2:6">
      <c r="B331" s="2"/>
      <c r="F331" s="2"/>
    </row>
    <row r="332" spans="2:6">
      <c r="B332" s="2"/>
      <c r="F332" s="2"/>
    </row>
    <row r="333" spans="2:6">
      <c r="B333" s="2"/>
      <c r="F333" s="2"/>
    </row>
    <row r="334" spans="2:6">
      <c r="B334" s="2"/>
      <c r="F334" s="2"/>
    </row>
    <row r="335" spans="2:6">
      <c r="B335" s="2"/>
      <c r="F335" s="2"/>
    </row>
    <row r="336" spans="2:6">
      <c r="B336" s="2"/>
      <c r="F336" s="2"/>
    </row>
    <row r="337" spans="2:6">
      <c r="B337" s="2"/>
      <c r="F337" s="2"/>
    </row>
    <row r="338" spans="2:6">
      <c r="B338" s="2"/>
      <c r="F338" s="2"/>
    </row>
    <row r="339" spans="2:6">
      <c r="B339" s="2"/>
      <c r="F339" s="2"/>
    </row>
    <row r="340" spans="2:6">
      <c r="B340" s="2"/>
      <c r="F340" s="2"/>
    </row>
    <row r="341" spans="2:6">
      <c r="B341" s="2"/>
      <c r="F341" s="2"/>
    </row>
    <row r="342" spans="2:6">
      <c r="B342" s="2"/>
      <c r="F342" s="2"/>
    </row>
    <row r="343" spans="2:6">
      <c r="B343" s="2"/>
      <c r="F343" s="2"/>
    </row>
    <row r="344" spans="2:6">
      <c r="B344" s="2"/>
      <c r="F344" s="2"/>
    </row>
    <row r="345" spans="2:6">
      <c r="B345" s="2"/>
      <c r="F345" s="2"/>
    </row>
    <row r="346" spans="2:6">
      <c r="B346" s="2"/>
      <c r="F346" s="2"/>
    </row>
    <row r="347" spans="2:6">
      <c r="B347" s="2"/>
      <c r="F347" s="2"/>
    </row>
    <row r="348" spans="2:6">
      <c r="B348" s="2"/>
      <c r="F348" s="2"/>
    </row>
    <row r="349" spans="2:6">
      <c r="B349" s="2"/>
      <c r="F349" s="2"/>
    </row>
    <row r="350" spans="2:6">
      <c r="B350" s="2"/>
      <c r="F350" s="2"/>
    </row>
    <row r="351" spans="2:6">
      <c r="B351" s="2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  <row r="810" spans="2:6">
      <c r="B810" s="2"/>
      <c r="F810" s="2"/>
    </row>
    <row r="811" spans="2:6">
      <c r="B811" s="2"/>
      <c r="F811" s="2"/>
    </row>
    <row r="812" spans="2:6">
      <c r="B812" s="2"/>
      <c r="F812" s="2"/>
    </row>
    <row r="813" spans="2:6">
      <c r="B813" s="2"/>
      <c r="F813" s="2"/>
    </row>
    <row r="814" spans="2:6">
      <c r="B814" s="2"/>
      <c r="F814" s="2"/>
    </row>
    <row r="815" spans="2:6">
      <c r="B815" s="2"/>
      <c r="F815" s="2"/>
    </row>
    <row r="816" spans="2:6">
      <c r="B816" s="2"/>
      <c r="F816" s="2"/>
    </row>
    <row r="817" spans="2:6">
      <c r="B817" s="2"/>
      <c r="F817" s="2"/>
    </row>
    <row r="818" spans="2:6">
      <c r="B818" s="2"/>
      <c r="F818" s="2"/>
    </row>
    <row r="819" spans="2:6">
      <c r="B819" s="2"/>
      <c r="F819" s="2"/>
    </row>
    <row r="820" spans="2:6">
      <c r="B820" s="2"/>
      <c r="F820" s="2"/>
    </row>
    <row r="821" spans="2:6">
      <c r="B821" s="2"/>
      <c r="F821" s="2"/>
    </row>
    <row r="822" spans="2:6">
      <c r="B822" s="2"/>
      <c r="F822" s="2"/>
    </row>
    <row r="823" spans="2:6">
      <c r="B823" s="2"/>
      <c r="F823" s="2"/>
    </row>
    <row r="824" spans="2:6">
      <c r="B824" s="2"/>
      <c r="F824" s="2"/>
    </row>
    <row r="825" spans="2:6">
      <c r="B825" s="2"/>
      <c r="F825" s="2"/>
    </row>
    <row r="826" spans="2:6">
      <c r="B826" s="2"/>
      <c r="F826" s="2"/>
    </row>
    <row r="827" spans="2:6">
      <c r="B827" s="2"/>
      <c r="F827" s="2"/>
    </row>
    <row r="828" spans="2:6">
      <c r="B828" s="2"/>
      <c r="F828" s="2"/>
    </row>
    <row r="829" spans="2:6">
      <c r="B829" s="2"/>
      <c r="F829" s="2"/>
    </row>
    <row r="830" spans="2:6">
      <c r="B830" s="2"/>
      <c r="F830" s="2"/>
    </row>
    <row r="831" spans="2:6">
      <c r="B831" s="2"/>
      <c r="F831" s="2"/>
    </row>
    <row r="832" spans="2:6">
      <c r="B832" s="2"/>
      <c r="F832" s="2"/>
    </row>
    <row r="833" spans="2:6">
      <c r="B833" s="2"/>
      <c r="F833" s="2"/>
    </row>
    <row r="834" spans="2:6">
      <c r="B834" s="2"/>
      <c r="F834" s="2"/>
    </row>
    <row r="835" spans="2:6">
      <c r="B835" s="2"/>
      <c r="F835" s="2"/>
    </row>
    <row r="836" spans="2:6">
      <c r="B836" s="2"/>
      <c r="F836" s="2"/>
    </row>
    <row r="837" spans="2:6">
      <c r="B837" s="2"/>
      <c r="F837" s="2"/>
    </row>
    <row r="838" spans="2:6">
      <c r="B838" s="2"/>
      <c r="F838" s="2"/>
    </row>
    <row r="839" spans="2:6">
      <c r="B839" s="2"/>
      <c r="F839" s="2"/>
    </row>
    <row r="840" spans="2:6">
      <c r="B840" s="2"/>
      <c r="F840" s="2"/>
    </row>
    <row r="841" spans="2:6">
      <c r="B841" s="2"/>
      <c r="F841" s="2"/>
    </row>
    <row r="842" spans="2:6">
      <c r="B842" s="2"/>
      <c r="F842" s="2"/>
    </row>
  </sheetData>
  <phoneticPr fontId="8" type="noConversion"/>
  <hyperlinks>
    <hyperlink ref="P11" r:id="rId1" display="http://var.astro.cz/oejv/issues/oejv0094.pdf" xr:uid="{00000000-0004-0000-0200-000000000000}"/>
    <hyperlink ref="P12" r:id="rId2" display="http://var.astro.cz/oejv/issues/oejv0094.pdf" xr:uid="{00000000-0004-0000-0200-000001000000}"/>
    <hyperlink ref="P13" r:id="rId3" display="http://www.bav-astro.de/sfs/BAVM_link.php?BAVMnr=209" xr:uid="{00000000-0004-0000-0200-000002000000}"/>
    <hyperlink ref="P14" r:id="rId4" display="http://var.astro.cz/oejv/issues/oejv0137.pdf" xr:uid="{00000000-0004-0000-0200-000003000000}"/>
    <hyperlink ref="P15" r:id="rId5" display="http://var.astro.cz/oejv/issues/oejv0137.pdf" xr:uid="{00000000-0004-0000-0200-000004000000}"/>
    <hyperlink ref="P16" r:id="rId6" display="http://var.astro.cz/oejv/issues/oejv0137.pdf" xr:uid="{00000000-0004-0000-0200-000005000000}"/>
    <hyperlink ref="P17" r:id="rId7" display="http://var.astro.cz/oejv/issues/oejv0137.pdf" xr:uid="{00000000-0004-0000-0200-000006000000}"/>
    <hyperlink ref="P18" r:id="rId8" display="http://var.astro.cz/oejv/issues/oejv0137.pdf" xr:uid="{00000000-0004-0000-0200-000007000000}"/>
    <hyperlink ref="P19" r:id="rId9" display="http://var.astro.cz/oejv/issues/oejv0160.pdf" xr:uid="{00000000-0004-0000-0200-000008000000}"/>
    <hyperlink ref="P20" r:id="rId10" display="http://var.astro.cz/oejv/issues/oejv0160.pdf" xr:uid="{00000000-0004-0000-0200-000009000000}"/>
    <hyperlink ref="P21" r:id="rId11" display="http://www.konkoly.hu/cgi-bin/IBVS?5997" xr:uid="{00000000-0004-0000-0200-00000A000000}"/>
    <hyperlink ref="P22" r:id="rId12" display="http://www.konkoly.hu/cgi-bin/IBVS?5997" xr:uid="{00000000-0004-0000-0200-00000B000000}"/>
    <hyperlink ref="P23" r:id="rId13" display="http://var.astro.cz/oejv/issues/oejv0160.pdf" xr:uid="{00000000-0004-0000-0200-00000C000000}"/>
    <hyperlink ref="P36" r:id="rId14" display="http://www.konkoly.hu/cgi-bin/IBVS?6018" xr:uid="{00000000-0004-0000-0200-00000D000000}"/>
    <hyperlink ref="P24" r:id="rId15" display="http://www.konkoly.hu/cgi-bin/IBVS?5997" xr:uid="{00000000-0004-0000-0200-00000E000000}"/>
    <hyperlink ref="P25" r:id="rId16" display="http://var.astro.cz/oejv/issues/oejv0160.pdf" xr:uid="{00000000-0004-0000-0200-00000F000000}"/>
    <hyperlink ref="P37" r:id="rId17" display="http://www.bav-astro.de/sfs/BAVM_link.php?BAVMnr=225" xr:uid="{00000000-0004-0000-0200-000010000000}"/>
    <hyperlink ref="P26" r:id="rId18" display="http://www.konkoly.hu/cgi-bin/IBVS?5997" xr:uid="{00000000-0004-0000-0200-000011000000}"/>
    <hyperlink ref="P27" r:id="rId19" display="http://www.konkoly.hu/cgi-bin/IBVS?5997" xr:uid="{00000000-0004-0000-0200-000012000000}"/>
    <hyperlink ref="P28" r:id="rId20" display="http://var.astro.cz/oejv/issues/oejv0160.pdf" xr:uid="{00000000-0004-0000-0200-000013000000}"/>
    <hyperlink ref="P29" r:id="rId21" display="http://var.astro.cz/oejv/issues/oejv0160.pdf" xr:uid="{00000000-0004-0000-0200-000014000000}"/>
    <hyperlink ref="P38" r:id="rId22" display="http://www.konkoly.hu/cgi-bin/IBVS?6050" xr:uid="{00000000-0004-0000-0200-000015000000}"/>
    <hyperlink ref="P30" r:id="rId23" display="http://www.konkoly.hu/cgi-bin/IBVS?6050" xr:uid="{00000000-0004-0000-0200-000016000000}"/>
    <hyperlink ref="P39" r:id="rId24" display="http://www.konkoly.hu/cgi-bin/IBVS?6050" xr:uid="{00000000-0004-0000-0200-000017000000}"/>
    <hyperlink ref="P31" r:id="rId25" display="http://www.konkoly.hu/cgi-bin/IBVS?6050" xr:uid="{00000000-0004-0000-0200-000018000000}"/>
    <hyperlink ref="P32" r:id="rId26" display="http://www.konkoly.hu/cgi-bin/IBVS?6050" xr:uid="{00000000-0004-0000-0200-000019000000}"/>
    <hyperlink ref="P33" r:id="rId27" display="http://www.bav-astro.de/sfs/BAVM_link.php?BAVMnr=231" xr:uid="{00000000-0004-0000-0200-00001A000000}"/>
    <hyperlink ref="P34" r:id="rId28" display="http://var.astro.cz/oejv/issues/oejv0160.pdf" xr:uid="{00000000-0004-0000-0200-00001B000000}"/>
    <hyperlink ref="P35" r:id="rId29" display="http://var.astro.cz/oejv/issues/oejv0160.pdf" xr:uid="{00000000-0004-0000-0200-00001C000000}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J53"/>
  <sheetViews>
    <sheetView workbookViewId="0">
      <pane xSplit="13" ySplit="20" topLeftCell="N36" activePane="bottomRight" state="frozen"/>
      <selection pane="topRight" activeCell="N1" sqref="N1"/>
      <selection pane="bottomLeft" activeCell="A21" sqref="A21"/>
      <selection pane="bottomRight" activeCell="E46" sqref="E46:T4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42578125" customWidth="1"/>
    <col min="6" max="6" width="15" customWidth="1"/>
    <col min="7" max="7" width="8.140625" customWidth="1"/>
    <col min="8" max="8" width="8.5703125" customWidth="1"/>
    <col min="9" max="9" width="11.5703125" customWidth="1"/>
    <col min="10" max="14" width="8.5703125" customWidth="1"/>
    <col min="15" max="15" width="8" customWidth="1"/>
    <col min="16" max="16" width="11.7109375" customWidth="1"/>
    <col min="17" max="17" width="9.85546875" customWidth="1"/>
  </cols>
  <sheetData>
    <row r="1" spans="1:33" ht="21" thickBot="1">
      <c r="A1" s="17" t="s">
        <v>35</v>
      </c>
      <c r="B1" s="15"/>
      <c r="C1" s="15"/>
      <c r="E1" s="15"/>
      <c r="F1" s="15"/>
      <c r="V1" s="3" t="s">
        <v>11</v>
      </c>
      <c r="W1" s="5" t="s">
        <v>93</v>
      </c>
    </row>
    <row r="2" spans="1:33">
      <c r="A2" s="16" t="s">
        <v>24</v>
      </c>
      <c r="B2" s="25" t="s">
        <v>34</v>
      </c>
      <c r="D2" s="15"/>
      <c r="E2" s="15"/>
      <c r="F2" s="15"/>
      <c r="I2" t="s">
        <v>88</v>
      </c>
      <c r="J2">
        <f>K2*L2</f>
        <v>2.8554509796402418E-2</v>
      </c>
      <c r="K2" s="58">
        <v>2.8554509796402416</v>
      </c>
      <c r="L2">
        <v>0.01</v>
      </c>
      <c r="V2" s="67">
        <v>1</v>
      </c>
      <c r="W2" s="67"/>
      <c r="AB2" t="s">
        <v>55</v>
      </c>
    </row>
    <row r="3" spans="1:33" ht="13.5" thickBot="1">
      <c r="C3" s="22" t="s">
        <v>32</v>
      </c>
      <c r="I3" t="s">
        <v>89</v>
      </c>
      <c r="J3">
        <f>K3*L3</f>
        <v>0.01</v>
      </c>
      <c r="K3" s="59">
        <v>1</v>
      </c>
      <c r="L3" s="60">
        <v>0.01</v>
      </c>
      <c r="V3" s="67">
        <v>1000</v>
      </c>
      <c r="W3" s="67">
        <f t="shared" ref="W3:W17" si="0">+J$2+J$3^V3+J$4*SIN(J$5*V3+J$6)</f>
        <v>7.6966742964537267E-3</v>
      </c>
    </row>
    <row r="4" spans="1:33" ht="13.5" thickBot="1">
      <c r="A4" s="4" t="s">
        <v>1</v>
      </c>
      <c r="C4" s="20" t="s">
        <v>29</v>
      </c>
      <c r="D4" s="21" t="s">
        <v>29</v>
      </c>
      <c r="I4" t="s">
        <v>90</v>
      </c>
      <c r="J4">
        <f>K4*L4</f>
        <v>3.538129534671481E-2</v>
      </c>
      <c r="K4" s="59">
        <v>3.5381295346714809</v>
      </c>
      <c r="L4">
        <v>0.01</v>
      </c>
      <c r="V4" s="67">
        <v>2000</v>
      </c>
      <c r="W4" s="67">
        <f t="shared" si="0"/>
        <v>1.646893942873609E-3</v>
      </c>
      <c r="AB4" s="57" t="s">
        <v>56</v>
      </c>
      <c r="AC4" s="57"/>
    </row>
    <row r="5" spans="1:33">
      <c r="A5" s="28" t="s">
        <v>36</v>
      </c>
      <c r="B5" s="16"/>
      <c r="C5" s="29">
        <v>8</v>
      </c>
      <c r="D5" s="16" t="s">
        <v>37</v>
      </c>
      <c r="I5" t="s">
        <v>91</v>
      </c>
      <c r="J5">
        <f>K5*L5</f>
        <v>2.3362953722051843E-4</v>
      </c>
      <c r="K5" s="59">
        <v>2.3362953722051842</v>
      </c>
      <c r="L5">
        <v>1E-4</v>
      </c>
      <c r="V5" s="67">
        <v>3000</v>
      </c>
      <c r="W5" s="67">
        <f t="shared" si="0"/>
        <v>-2.9408627503328989E-3</v>
      </c>
      <c r="AB5" t="s">
        <v>57</v>
      </c>
      <c r="AC5">
        <v>0.99690472007090913</v>
      </c>
    </row>
    <row r="6" spans="1:33" ht="13.5" thickBot="1">
      <c r="A6" s="4" t="s">
        <v>2</v>
      </c>
      <c r="I6" t="s">
        <v>92</v>
      </c>
      <c r="J6">
        <f>K6*L6</f>
        <v>3.5384224884884179</v>
      </c>
      <c r="K6" s="61">
        <v>3.5384224884884179</v>
      </c>
      <c r="L6">
        <v>1</v>
      </c>
      <c r="V6" s="67">
        <v>4000</v>
      </c>
      <c r="W6" s="67">
        <f t="shared" si="0"/>
        <v>-5.8173203040591988E-3</v>
      </c>
      <c r="AB6" t="s">
        <v>58</v>
      </c>
      <c r="AC6">
        <v>0.99381902089965779</v>
      </c>
    </row>
    <row r="7" spans="1:33">
      <c r="A7" s="15" t="s">
        <v>3</v>
      </c>
      <c r="B7" s="15"/>
      <c r="C7" s="15">
        <v>51259.839164999998</v>
      </c>
      <c r="D7">
        <v>56089.8099</v>
      </c>
      <c r="V7" s="67">
        <v>5000</v>
      </c>
      <c r="W7" s="67">
        <f t="shared" si="0"/>
        <v>-6.8261865731928904E-3</v>
      </c>
      <c r="AB7" t="s">
        <v>59</v>
      </c>
      <c r="AC7">
        <v>0.99345543389375524</v>
      </c>
    </row>
    <row r="8" spans="1:33">
      <c r="A8" s="15" t="s">
        <v>4</v>
      </c>
      <c r="B8" s="15"/>
      <c r="C8">
        <v>0.3469354</v>
      </c>
      <c r="V8" s="67">
        <v>6000</v>
      </c>
      <c r="W8" s="67">
        <f t="shared" si="0"/>
        <v>-5.9126448707537797E-3</v>
      </c>
      <c r="AB8" t="s">
        <v>60</v>
      </c>
      <c r="AC8">
        <v>1.0566673919414449E-3</v>
      </c>
    </row>
    <row r="9" spans="1:33" ht="13.5" thickBot="1">
      <c r="A9" s="41" t="s">
        <v>46</v>
      </c>
      <c r="C9" s="42">
        <v>27</v>
      </c>
      <c r="D9" s="40" t="str">
        <f>"F"&amp;C9</f>
        <v>F27</v>
      </c>
      <c r="E9" s="24" t="str">
        <f>"G"&amp;C9</f>
        <v>G27</v>
      </c>
      <c r="V9" s="67">
        <v>7000</v>
      </c>
      <c r="W9" s="67">
        <f t="shared" si="0"/>
        <v>-3.1263324292255777E-3</v>
      </c>
      <c r="AB9" s="55" t="s">
        <v>61</v>
      </c>
      <c r="AC9" s="55">
        <v>19</v>
      </c>
    </row>
    <row r="10" spans="1:33" ht="13.5" thickBot="1">
      <c r="A10" s="16"/>
      <c r="B10" s="16"/>
      <c r="C10" s="3" t="s">
        <v>20</v>
      </c>
      <c r="D10" s="3" t="s">
        <v>21</v>
      </c>
      <c r="E10" s="16"/>
      <c r="V10" s="67">
        <v>8000</v>
      </c>
      <c r="W10" s="67">
        <f t="shared" si="0"/>
        <v>1.3813566354327796E-3</v>
      </c>
    </row>
    <row r="11" spans="1:33" ht="13.5" thickBot="1">
      <c r="A11" s="16" t="s">
        <v>16</v>
      </c>
      <c r="B11" s="16"/>
      <c r="C11" s="39">
        <f ca="1">INTERCEPT(INDIRECT($E$9):G982,INDIRECT($D$9):F982)</f>
        <v>-0.14715751865505514</v>
      </c>
      <c r="D11" s="2">
        <f>+E11*F11</f>
        <v>1.1712486955350867E-3</v>
      </c>
      <c r="E11" s="58">
        <v>1.1712486955350867E-3</v>
      </c>
      <c r="F11">
        <v>1</v>
      </c>
      <c r="V11" s="67">
        <v>9000</v>
      </c>
      <c r="W11" s="67">
        <f t="shared" si="0"/>
        <v>7.3654973138108683E-3</v>
      </c>
      <c r="AB11" t="s">
        <v>62</v>
      </c>
    </row>
    <row r="12" spans="1:33">
      <c r="A12" s="16" t="s">
        <v>17</v>
      </c>
      <c r="B12" s="16"/>
      <c r="C12" s="39">
        <f ca="1">SLOPE(INDIRECT($E$9):G982,INDIRECT($D$9):F982)</f>
        <v>6.9681276359516108E-6</v>
      </c>
      <c r="D12" s="2">
        <f>+E12*F12</f>
        <v>-3.339953175212584E-6</v>
      </c>
      <c r="E12" s="59">
        <v>-3.3399531752125837E-2</v>
      </c>
      <c r="F12" s="60">
        <v>1E-4</v>
      </c>
      <c r="V12" s="67">
        <v>10000</v>
      </c>
      <c r="W12" s="67">
        <f t="shared" si="0"/>
        <v>1.4500941688441092E-2</v>
      </c>
      <c r="AB12" s="56"/>
      <c r="AC12" s="56" t="s">
        <v>67</v>
      </c>
      <c r="AD12" s="56" t="s">
        <v>68</v>
      </c>
      <c r="AE12" s="56" t="s">
        <v>69</v>
      </c>
      <c r="AF12" s="56" t="s">
        <v>70</v>
      </c>
      <c r="AG12" s="56" t="s">
        <v>71</v>
      </c>
    </row>
    <row r="13" spans="1:33" ht="13.5" thickBot="1">
      <c r="A13" s="16" t="s">
        <v>19</v>
      </c>
      <c r="B13" s="16"/>
      <c r="C13" s="2" t="s">
        <v>14</v>
      </c>
      <c r="D13" s="2">
        <f>+E13*F13</f>
        <v>4.755296668140907E-10</v>
      </c>
      <c r="E13" s="61">
        <v>4.755296668140907E-2</v>
      </c>
      <c r="F13" s="60">
        <v>1E-8</v>
      </c>
      <c r="V13" s="67">
        <v>11000</v>
      </c>
      <c r="W13" s="67">
        <f t="shared" si="0"/>
        <v>2.2399985825991842E-2</v>
      </c>
      <c r="AB13" t="s">
        <v>63</v>
      </c>
      <c r="AC13">
        <v>1</v>
      </c>
      <c r="AD13">
        <v>3.0519369829744855E-3</v>
      </c>
      <c r="AE13">
        <v>3.0519369829744855E-3</v>
      </c>
      <c r="AF13">
        <v>2733.373318534434</v>
      </c>
      <c r="AG13">
        <v>3.2027549668825081E-20</v>
      </c>
    </row>
    <row r="14" spans="1:33">
      <c r="A14" s="16"/>
      <c r="B14" s="16"/>
      <c r="C14" s="16"/>
      <c r="E14">
        <f>SUM(T21:T950)</f>
        <v>0.18860984634237765</v>
      </c>
      <c r="V14" s="67">
        <v>12000</v>
      </c>
      <c r="W14" s="67">
        <f t="shared" si="0"/>
        <v>3.063343564675353E-2</v>
      </c>
      <c r="AB14" t="s">
        <v>64</v>
      </c>
      <c r="AC14">
        <v>17</v>
      </c>
      <c r="AD14">
        <v>1.8981281612269697E-5</v>
      </c>
      <c r="AE14">
        <v>1.1165459771923352E-6</v>
      </c>
    </row>
    <row r="15" spans="1:33" ht="13.5" thickBot="1">
      <c r="A15" s="30" t="s">
        <v>18</v>
      </c>
      <c r="B15" s="16"/>
      <c r="C15" s="31">
        <f ca="1">(C7+C11)+(C8+C12)*INT(MAX(F21:F3523))</f>
        <v>59635.574658818732</v>
      </c>
      <c r="D15" s="24">
        <f>+C7+INT(MAX(F21:F1588))*C8+D11+D12*INT(MAX(F21:F4023))+D13*INT(MAX(F21:F4050)^2)</f>
        <v>59635.751285786013</v>
      </c>
      <c r="E15" s="32" t="s">
        <v>47</v>
      </c>
      <c r="F15" s="29">
        <v>1</v>
      </c>
      <c r="V15" s="67">
        <v>13000</v>
      </c>
      <c r="W15" s="67">
        <f t="shared" si="0"/>
        <v>3.8753927158688459E-2</v>
      </c>
      <c r="AB15" s="55" t="s">
        <v>65</v>
      </c>
      <c r="AC15" s="55">
        <v>18</v>
      </c>
      <c r="AD15" s="55">
        <v>3.0709182645867555E-3</v>
      </c>
      <c r="AE15" s="55"/>
      <c r="AF15" s="55"/>
      <c r="AG15" s="55"/>
    </row>
    <row r="16" spans="1:33" ht="13.5" thickBot="1">
      <c r="A16" s="19" t="s">
        <v>5</v>
      </c>
      <c r="B16" s="16"/>
      <c r="C16" s="34">
        <f ca="1">+C8+C12</f>
        <v>0.34694236812763596</v>
      </c>
      <c r="D16" s="24">
        <f>+C8+D12+2*D13*MAX(F21:F896)</f>
        <v>0.34695502052125726</v>
      </c>
      <c r="E16" s="32" t="s">
        <v>38</v>
      </c>
      <c r="F16" s="33">
        <f ca="1">NOW()+15018.5+$C$5/24</f>
        <v>60316.5920625</v>
      </c>
      <c r="V16" s="67">
        <v>14000</v>
      </c>
      <c r="W16" s="67">
        <f t="shared" si="0"/>
        <v>4.6320233952554669E-2</v>
      </c>
    </row>
    <row r="17" spans="1:36" ht="13.5" thickBot="1">
      <c r="A17" s="32" t="s">
        <v>33</v>
      </c>
      <c r="B17" s="16"/>
      <c r="C17" s="16">
        <f>COUNT(C21:C2181)</f>
        <v>27</v>
      </c>
      <c r="E17" s="32" t="s">
        <v>48</v>
      </c>
      <c r="F17" s="33">
        <f ca="1">ROUND(2*(F16-$C$7)/$C$8,0)/2+F14</f>
        <v>26105</v>
      </c>
      <c r="V17" s="67">
        <v>15000</v>
      </c>
      <c r="W17" s="67">
        <f t="shared" si="0"/>
        <v>5.2921241211844786E-2</v>
      </c>
      <c r="AB17" s="56"/>
      <c r="AC17" s="56" t="s">
        <v>72</v>
      </c>
      <c r="AD17" s="56" t="s">
        <v>60</v>
      </c>
      <c r="AE17" s="56" t="s">
        <v>73</v>
      </c>
      <c r="AF17" s="56" t="s">
        <v>74</v>
      </c>
      <c r="AG17" s="56" t="s">
        <v>75</v>
      </c>
      <c r="AH17" s="56" t="s">
        <v>76</v>
      </c>
      <c r="AI17" s="56" t="s">
        <v>77</v>
      </c>
      <c r="AJ17" s="56" t="s">
        <v>78</v>
      </c>
    </row>
    <row r="18" spans="1:36" ht="14.25" thickTop="1" thickBot="1">
      <c r="A18" s="4" t="s">
        <v>80</v>
      </c>
      <c r="C18" s="62">
        <f ca="1">+C15</f>
        <v>59635.574658818732</v>
      </c>
      <c r="D18" s="63">
        <f ca="1">C16</f>
        <v>0.34694236812763596</v>
      </c>
      <c r="E18" s="32" t="s">
        <v>39</v>
      </c>
      <c r="F18" s="24">
        <f ca="1">ROUND(2*(F16-$C$15)/$C$16,0)/2+F14</f>
        <v>1963</v>
      </c>
      <c r="AB18" t="s">
        <v>66</v>
      </c>
      <c r="AC18">
        <v>-6.440254351738732E-2</v>
      </c>
      <c r="AD18">
        <v>1.8358291065859571E-3</v>
      </c>
      <c r="AE18">
        <v>-35.080903383842212</v>
      </c>
      <c r="AF18">
        <v>2.6605115834978019E-17</v>
      </c>
      <c r="AG18">
        <v>-6.8275809773969839E-2</v>
      </c>
      <c r="AH18">
        <v>-6.0529277260804794E-2</v>
      </c>
      <c r="AI18">
        <v>-6.8275809773969839E-2</v>
      </c>
      <c r="AJ18">
        <v>-6.0529277260804794E-2</v>
      </c>
    </row>
    <row r="19" spans="1:36" ht="13.5" thickBot="1">
      <c r="A19" s="4" t="s">
        <v>81</v>
      </c>
      <c r="C19" s="64">
        <f>+D15</f>
        <v>59635.751285786013</v>
      </c>
      <c r="D19" s="65">
        <f>+D16</f>
        <v>0.34695502052125726</v>
      </c>
      <c r="E19" s="32" t="s">
        <v>40</v>
      </c>
      <c r="F19" s="35">
        <f ca="1">+$C$15+$C$16*F18-15018.5-$C$5/24</f>
        <v>45297.789194119949</v>
      </c>
      <c r="AB19" s="55" t="s">
        <v>79</v>
      </c>
      <c r="AC19" s="55">
        <v>7.9248200783483695E-6</v>
      </c>
      <c r="AD19" s="55">
        <v>1.5157931341262139E-7</v>
      </c>
      <c r="AE19" s="55">
        <v>52.281672874291452</v>
      </c>
      <c r="AF19" s="55">
        <v>3.2027549668826248E-20</v>
      </c>
      <c r="AG19" s="55">
        <v>7.6050152350049275E-6</v>
      </c>
      <c r="AH19" s="55">
        <v>8.2446249216918115E-6</v>
      </c>
      <c r="AI19" s="55">
        <v>7.6050152350049275E-6</v>
      </c>
      <c r="AJ19" s="55">
        <v>8.2446249216918115E-6</v>
      </c>
    </row>
    <row r="20" spans="1:36" ht="15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28</v>
      </c>
      <c r="I20" s="6" t="s">
        <v>31</v>
      </c>
      <c r="J20" s="6" t="s">
        <v>45</v>
      </c>
      <c r="K20" s="6" t="s">
        <v>53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R20" s="6" t="s">
        <v>82</v>
      </c>
      <c r="S20" s="5" t="s">
        <v>83</v>
      </c>
      <c r="T20" s="6" t="s">
        <v>84</v>
      </c>
      <c r="U20" s="66" t="s">
        <v>85</v>
      </c>
    </row>
    <row r="21" spans="1:36">
      <c r="A21" s="18" t="s">
        <v>28</v>
      </c>
      <c r="B21" s="18"/>
      <c r="C21" s="26">
        <v>51259.839164999998</v>
      </c>
      <c r="D21" s="26" t="s">
        <v>14</v>
      </c>
      <c r="E21">
        <f t="shared" ref="E21:E46" si="1">+(C21-C$7)/C$8</f>
        <v>0</v>
      </c>
      <c r="F21">
        <f t="shared" ref="F21:F46" si="2">ROUND(2*E21,0)/2</f>
        <v>0</v>
      </c>
      <c r="G21">
        <f>C21-($C$7+$C$8*$F21)</f>
        <v>0</v>
      </c>
      <c r="H21">
        <f>+G21</f>
        <v>0</v>
      </c>
      <c r="P21" s="69">
        <f t="shared" ref="P21:P46" si="3">+J$2+J$3^F21+J$4*SIN(J$5*F21+J$6)</f>
        <v>1.0148797638652056</v>
      </c>
      <c r="Q21" s="1">
        <f t="shared" ref="Q21:Q46" si="4">+C21-15018.5</f>
        <v>36241.339164999998</v>
      </c>
      <c r="R21" s="67"/>
      <c r="S21" s="67"/>
      <c r="T21" s="67">
        <f>+S21*R21</f>
        <v>0</v>
      </c>
      <c r="U21" s="68"/>
      <c r="AD21">
        <v>0.34693543769988999</v>
      </c>
    </row>
    <row r="22" spans="1:36">
      <c r="A22" s="15" t="s">
        <v>28</v>
      </c>
      <c r="B22" s="15"/>
      <c r="C22" s="27">
        <v>51280.845373999997</v>
      </c>
      <c r="D22" s="27" t="s">
        <v>14</v>
      </c>
      <c r="E22">
        <f t="shared" si="1"/>
        <v>60.54789738954058</v>
      </c>
      <c r="F22">
        <f t="shared" si="2"/>
        <v>60.5</v>
      </c>
      <c r="H22" s="24">
        <v>1.7094470771553461E-2</v>
      </c>
      <c r="P22" s="69">
        <f t="shared" si="3"/>
        <v>1.441990754699572E-2</v>
      </c>
      <c r="Q22" s="1">
        <f t="shared" si="4"/>
        <v>36262.345373999997</v>
      </c>
      <c r="R22" s="67"/>
      <c r="S22" s="67"/>
      <c r="T22" s="67">
        <f>+S22*R22</f>
        <v>0</v>
      </c>
    </row>
    <row r="23" spans="1:36">
      <c r="A23" s="15" t="s">
        <v>28</v>
      </c>
      <c r="B23" s="15"/>
      <c r="C23" s="27">
        <v>51307.712698000003</v>
      </c>
      <c r="D23" s="27" t="s">
        <v>14</v>
      </c>
      <c r="E23">
        <f t="shared" si="1"/>
        <v>137.98976120628049</v>
      </c>
      <c r="F23">
        <f t="shared" si="2"/>
        <v>138</v>
      </c>
      <c r="G23">
        <f>C23-($C$7+$C$8*$F23)</f>
        <v>-3.5521999961929396E-3</v>
      </c>
      <c r="H23">
        <f>+G23</f>
        <v>-3.5521999961929396E-3</v>
      </c>
      <c r="P23" s="69">
        <f t="shared" si="3"/>
        <v>1.3834973470063803E-2</v>
      </c>
      <c r="Q23" s="1">
        <f t="shared" si="4"/>
        <v>36289.212698000003</v>
      </c>
      <c r="R23" s="67"/>
      <c r="S23" s="67"/>
      <c r="T23" s="67"/>
    </row>
    <row r="24" spans="1:36">
      <c r="A24" s="15" t="s">
        <v>28</v>
      </c>
      <c r="B24" s="15"/>
      <c r="C24" s="27">
        <v>51311.722040000001</v>
      </c>
      <c r="D24" s="27" t="s">
        <v>14</v>
      </c>
      <c r="E24">
        <f t="shared" si="1"/>
        <v>149.54621234962752</v>
      </c>
      <c r="F24">
        <f t="shared" si="2"/>
        <v>149.5</v>
      </c>
      <c r="H24" s="24">
        <v>1.7211824473633897E-2</v>
      </c>
      <c r="P24" s="69">
        <f t="shared" si="3"/>
        <v>1.3748583328415656E-2</v>
      </c>
      <c r="Q24" s="1">
        <f t="shared" si="4"/>
        <v>36293.222040000001</v>
      </c>
      <c r="R24" s="67"/>
      <c r="S24" s="67"/>
      <c r="T24" s="67"/>
    </row>
    <row r="25" spans="1:36">
      <c r="A25" s="15" t="s">
        <v>28</v>
      </c>
      <c r="B25" s="15"/>
      <c r="C25" s="27">
        <v>51311.871766999997</v>
      </c>
      <c r="D25" s="27" t="s">
        <v>14</v>
      </c>
      <c r="E25" s="23">
        <f t="shared" si="1"/>
        <v>149.97778260736527</v>
      </c>
      <c r="F25" s="23">
        <f t="shared" si="2"/>
        <v>150</v>
      </c>
      <c r="G25" s="23">
        <f t="shared" ref="G25:G46" si="5">C25-($C$7+$C$8*$F25)</f>
        <v>-7.7079999973648228E-3</v>
      </c>
      <c r="H25" s="23">
        <f>+G25</f>
        <v>-7.7079999973648228E-3</v>
      </c>
      <c r="P25" s="69">
        <f t="shared" si="3"/>
        <v>1.3744829655236539E-2</v>
      </c>
      <c r="Q25" s="1">
        <f t="shared" si="4"/>
        <v>36293.371766999997</v>
      </c>
      <c r="R25" s="67"/>
      <c r="S25" s="67"/>
      <c r="T25" s="67"/>
    </row>
    <row r="26" spans="1:36">
      <c r="A26" s="45" t="s">
        <v>30</v>
      </c>
      <c r="B26" s="46"/>
      <c r="C26" s="47">
        <v>52024.8148</v>
      </c>
      <c r="D26" s="47">
        <v>1E-4</v>
      </c>
      <c r="E26" s="23">
        <f t="shared" si="1"/>
        <v>2204.951224348978</v>
      </c>
      <c r="F26" s="23">
        <f t="shared" si="2"/>
        <v>2205</v>
      </c>
      <c r="G26" s="23">
        <f t="shared" si="5"/>
        <v>-1.6921999995247461E-2</v>
      </c>
      <c r="H26" s="23"/>
      <c r="I26">
        <f>+G26</f>
        <v>-1.6921999995247461E-2</v>
      </c>
      <c r="P26" s="69">
        <f t="shared" si="3"/>
        <v>5.7783944226594275E-4</v>
      </c>
      <c r="Q26" s="1">
        <f t="shared" si="4"/>
        <v>37006.3148</v>
      </c>
      <c r="R26" s="67">
        <f t="shared" ref="R26:R46" si="6">+(P26-G26)^2</f>
        <v>3.0624438033874943E-4</v>
      </c>
      <c r="S26" s="67">
        <v>1</v>
      </c>
      <c r="T26" s="67">
        <f t="shared" ref="T26:T46" si="7">+S26*R26</f>
        <v>3.0624438033874943E-4</v>
      </c>
    </row>
    <row r="27" spans="1:36">
      <c r="A27" s="45" t="s">
        <v>42</v>
      </c>
      <c r="B27" s="46"/>
      <c r="C27" s="47">
        <v>54219.830199999997</v>
      </c>
      <c r="D27" s="47">
        <v>2.9999999999999997E-4</v>
      </c>
      <c r="E27" s="23">
        <f t="shared" si="1"/>
        <v>8531.8218751963595</v>
      </c>
      <c r="F27" s="23">
        <f t="shared" si="2"/>
        <v>8532</v>
      </c>
      <c r="G27" s="23">
        <f t="shared" si="5"/>
        <v>-6.1797800000931602E-2</v>
      </c>
      <c r="H27" s="23"/>
      <c r="I27">
        <f>+G27</f>
        <v>-6.1797800000931602E-2</v>
      </c>
      <c r="O27">
        <f t="shared" ref="O27:O46" ca="1" si="8">+C$11+C$12*$F27</f>
        <v>-8.7705453665115993E-2</v>
      </c>
      <c r="P27" s="69">
        <f t="shared" si="3"/>
        <v>4.4001072326707649E-3</v>
      </c>
      <c r="Q27" s="1">
        <f t="shared" si="4"/>
        <v>39201.330199999997</v>
      </c>
      <c r="R27" s="67">
        <f t="shared" si="6"/>
        <v>4.382162922108624E-3</v>
      </c>
      <c r="S27" s="67">
        <v>1</v>
      </c>
      <c r="T27" s="67">
        <f t="shared" si="7"/>
        <v>4.382162922108624E-3</v>
      </c>
    </row>
    <row r="28" spans="1:36">
      <c r="A28" s="52" t="s">
        <v>43</v>
      </c>
      <c r="B28" s="49" t="s">
        <v>44</v>
      </c>
      <c r="C28" s="52">
        <v>54597.466549999997</v>
      </c>
      <c r="D28" s="52">
        <v>2.0000000000000001E-4</v>
      </c>
      <c r="E28" s="23">
        <f t="shared" si="1"/>
        <v>9620.3137096992687</v>
      </c>
      <c r="F28" s="23">
        <f t="shared" si="2"/>
        <v>9620.5</v>
      </c>
      <c r="G28" s="23">
        <f t="shared" si="5"/>
        <v>-6.4630699998815544E-2</v>
      </c>
      <c r="H28" s="23"/>
      <c r="J28">
        <f>+G28</f>
        <v>-6.4630699998815544E-2</v>
      </c>
      <c r="O28">
        <f t="shared" ca="1" si="8"/>
        <v>-8.0120646733382664E-2</v>
      </c>
      <c r="P28" s="69">
        <f t="shared" si="3"/>
        <v>1.1681000960857533E-2</v>
      </c>
      <c r="Q28" s="1">
        <f t="shared" si="4"/>
        <v>39578.966549999997</v>
      </c>
      <c r="R28" s="67">
        <f t="shared" si="6"/>
        <v>5.8234757033585683E-3</v>
      </c>
      <c r="S28" s="67">
        <v>1</v>
      </c>
      <c r="T28" s="67">
        <f t="shared" si="7"/>
        <v>5.8234757033585683E-3</v>
      </c>
    </row>
    <row r="29" spans="1:36">
      <c r="A29" s="52" t="s">
        <v>43</v>
      </c>
      <c r="B29" s="49" t="s">
        <v>44</v>
      </c>
      <c r="C29" s="52">
        <v>54631.466959999998</v>
      </c>
      <c r="D29" s="52">
        <v>2.0000000000000001E-4</v>
      </c>
      <c r="E29" s="23">
        <f t="shared" si="1"/>
        <v>9718.3158449671046</v>
      </c>
      <c r="F29" s="23">
        <f t="shared" si="2"/>
        <v>9718.5</v>
      </c>
      <c r="G29" s="23">
        <f t="shared" si="5"/>
        <v>-6.3889899996866006E-2</v>
      </c>
      <c r="H29" s="23"/>
      <c r="J29">
        <f>+G29</f>
        <v>-6.3889899996866006E-2</v>
      </c>
      <c r="O29">
        <f t="shared" ca="1" si="8"/>
        <v>-7.9437770225059406E-2</v>
      </c>
      <c r="P29" s="69">
        <f t="shared" si="3"/>
        <v>1.2397384469321676E-2</v>
      </c>
      <c r="Q29" s="1">
        <f t="shared" si="4"/>
        <v>39612.966959999998</v>
      </c>
      <c r="R29" s="67">
        <f t="shared" si="6"/>
        <v>5.8197497712250404E-3</v>
      </c>
      <c r="S29" s="67">
        <v>1</v>
      </c>
      <c r="T29" s="67">
        <f t="shared" si="7"/>
        <v>5.8197497712250404E-3</v>
      </c>
    </row>
    <row r="30" spans="1:36">
      <c r="A30" s="53" t="s">
        <v>51</v>
      </c>
      <c r="B30" s="54" t="s">
        <v>50</v>
      </c>
      <c r="C30" s="53">
        <v>54937.4637</v>
      </c>
      <c r="D30" s="53">
        <v>1.1000000000000001E-3</v>
      </c>
      <c r="E30" s="23">
        <f t="shared" si="1"/>
        <v>10600.315029829768</v>
      </c>
      <c r="F30" s="23">
        <f t="shared" si="2"/>
        <v>10600.5</v>
      </c>
      <c r="G30" s="23">
        <f t="shared" si="5"/>
        <v>-6.4172699996561278E-2</v>
      </c>
      <c r="H30" s="23"/>
      <c r="K30">
        <f>+G30</f>
        <v>-6.4172699996561278E-2</v>
      </c>
      <c r="O30">
        <f t="shared" ca="1" si="8"/>
        <v>-7.329188165015009E-2</v>
      </c>
      <c r="P30" s="69">
        <f t="shared" si="3"/>
        <v>1.9179524582410443E-2</v>
      </c>
      <c r="Q30" s="1">
        <f t="shared" si="4"/>
        <v>39918.9637</v>
      </c>
      <c r="R30" s="67">
        <f t="shared" si="6"/>
        <v>6.9475933422633376E-3</v>
      </c>
      <c r="S30" s="67">
        <v>1</v>
      </c>
      <c r="T30" s="67">
        <f t="shared" si="7"/>
        <v>6.9475933422633376E-3</v>
      </c>
    </row>
    <row r="31" spans="1:36">
      <c r="A31" s="41" t="s">
        <v>49</v>
      </c>
      <c r="B31" s="49" t="s">
        <v>44</v>
      </c>
      <c r="C31" s="51">
        <v>55018.471160000001</v>
      </c>
      <c r="D31" s="52">
        <v>2.9999999999999997E-4</v>
      </c>
      <c r="E31" s="23">
        <f t="shared" si="1"/>
        <v>10833.809392180801</v>
      </c>
      <c r="F31" s="23">
        <f t="shared" si="2"/>
        <v>10834</v>
      </c>
      <c r="G31" s="23">
        <f t="shared" si="5"/>
        <v>-6.6128599995863624E-2</v>
      </c>
      <c r="H31" s="23"/>
      <c r="J31">
        <f>+G31</f>
        <v>-6.6128599995863624E-2</v>
      </c>
      <c r="O31">
        <f t="shared" ca="1" si="8"/>
        <v>-7.166482384715539E-2</v>
      </c>
      <c r="P31" s="69">
        <f t="shared" si="3"/>
        <v>2.1053696368352859E-2</v>
      </c>
      <c r="Q31" s="1">
        <f t="shared" si="4"/>
        <v>39999.971160000001</v>
      </c>
      <c r="R31" s="67">
        <f t="shared" si="6"/>
        <v>7.6007527993380746E-3</v>
      </c>
      <c r="S31" s="67">
        <v>1</v>
      </c>
      <c r="T31" s="67">
        <f t="shared" si="7"/>
        <v>7.6007527993380746E-3</v>
      </c>
    </row>
    <row r="32" spans="1:36">
      <c r="A32" s="41" t="s">
        <v>49</v>
      </c>
      <c r="B32" s="49" t="s">
        <v>44</v>
      </c>
      <c r="C32" s="51">
        <v>55075.369469999998</v>
      </c>
      <c r="D32" s="52">
        <v>2.0000000000000001E-4</v>
      </c>
      <c r="E32" s="23">
        <f t="shared" si="1"/>
        <v>10997.811999006155</v>
      </c>
      <c r="F32" s="23">
        <f t="shared" si="2"/>
        <v>10998</v>
      </c>
      <c r="G32" s="23">
        <f t="shared" si="5"/>
        <v>-6.5224199999647681E-2</v>
      </c>
      <c r="H32" s="23"/>
      <c r="J32">
        <f>+G32</f>
        <v>-6.5224199999647681E-2</v>
      </c>
      <c r="O32">
        <f t="shared" ca="1" si="8"/>
        <v>-7.0522050914859316E-2</v>
      </c>
      <c r="P32" s="69">
        <f t="shared" si="3"/>
        <v>2.2383706305174181E-2</v>
      </c>
      <c r="Q32" s="1">
        <f t="shared" si="4"/>
        <v>40056.869469999998</v>
      </c>
      <c r="R32" s="67">
        <f t="shared" si="6"/>
        <v>7.6751452471144465E-3</v>
      </c>
      <c r="S32" s="67">
        <v>1</v>
      </c>
      <c r="T32" s="67">
        <f t="shared" si="7"/>
        <v>7.6751452471144465E-3</v>
      </c>
    </row>
    <row r="33" spans="1:20">
      <c r="A33" s="41" t="s">
        <v>49</v>
      </c>
      <c r="B33" s="49" t="s">
        <v>44</v>
      </c>
      <c r="C33" s="51">
        <v>55075.370940000001</v>
      </c>
      <c r="D33" s="52">
        <v>2.0000000000000001E-4</v>
      </c>
      <c r="E33" s="23">
        <f t="shared" si="1"/>
        <v>10997.816236106211</v>
      </c>
      <c r="F33" s="23">
        <f t="shared" si="2"/>
        <v>10998</v>
      </c>
      <c r="G33" s="23">
        <f t="shared" si="5"/>
        <v>-6.3754199996765237E-2</v>
      </c>
      <c r="H33" s="23"/>
      <c r="J33">
        <f>+G33</f>
        <v>-6.3754199996765237E-2</v>
      </c>
      <c r="O33">
        <f t="shared" ca="1" si="8"/>
        <v>-7.0522050914859316E-2</v>
      </c>
      <c r="P33" s="69">
        <f t="shared" si="3"/>
        <v>2.2383706305174181E-2</v>
      </c>
      <c r="Q33" s="1">
        <f t="shared" si="4"/>
        <v>40056.870940000001</v>
      </c>
      <c r="R33" s="67">
        <f t="shared" si="6"/>
        <v>7.4197389020816944E-3</v>
      </c>
      <c r="S33" s="67">
        <v>1</v>
      </c>
      <c r="T33" s="67">
        <f t="shared" si="7"/>
        <v>7.4197389020816944E-3</v>
      </c>
    </row>
    <row r="34" spans="1:20">
      <c r="A34" s="41" t="s">
        <v>49</v>
      </c>
      <c r="B34" s="49" t="s">
        <v>50</v>
      </c>
      <c r="C34" s="51">
        <v>55353.438000000002</v>
      </c>
      <c r="D34" s="52">
        <v>2.0000000000000001E-4</v>
      </c>
      <c r="E34" s="23">
        <f t="shared" si="1"/>
        <v>11799.311442418399</v>
      </c>
      <c r="F34" s="23">
        <f t="shared" si="2"/>
        <v>11799.5</v>
      </c>
      <c r="G34" s="23">
        <f t="shared" si="5"/>
        <v>-6.5417299992986955E-2</v>
      </c>
      <c r="H34" s="23"/>
      <c r="J34">
        <f>+G34</f>
        <v>-6.5417299992986955E-2</v>
      </c>
      <c r="O34">
        <f t="shared" ca="1" si="8"/>
        <v>-6.4937096614644099E-2</v>
      </c>
      <c r="P34" s="69">
        <f t="shared" si="3"/>
        <v>2.8977267499407714E-2</v>
      </c>
      <c r="Q34" s="1">
        <f t="shared" si="4"/>
        <v>40334.938000000002</v>
      </c>
      <c r="R34" s="67">
        <f t="shared" si="6"/>
        <v>8.9103343720762524E-3</v>
      </c>
      <c r="S34" s="67">
        <v>1</v>
      </c>
      <c r="T34" s="67">
        <f t="shared" si="7"/>
        <v>8.9103343720762524E-3</v>
      </c>
    </row>
    <row r="35" spans="1:20">
      <c r="A35" s="41" t="s">
        <v>49</v>
      </c>
      <c r="B35" s="49" t="s">
        <v>50</v>
      </c>
      <c r="C35" s="51">
        <v>55394.378550000001</v>
      </c>
      <c r="D35" s="52">
        <v>1E-3</v>
      </c>
      <c r="E35" s="23">
        <f t="shared" si="1"/>
        <v>11917.317705255802</v>
      </c>
      <c r="F35" s="23">
        <f t="shared" si="2"/>
        <v>11917.5</v>
      </c>
      <c r="G35" s="23">
        <f t="shared" si="5"/>
        <v>-6.3244499993743375E-2</v>
      </c>
      <c r="H35" s="23"/>
      <c r="J35">
        <f>+G35</f>
        <v>-6.3244499993743375E-2</v>
      </c>
      <c r="O35">
        <f t="shared" ca="1" si="8"/>
        <v>-6.4114857553601814E-2</v>
      </c>
      <c r="P35" s="69">
        <f t="shared" si="3"/>
        <v>2.9952315336763805E-2</v>
      </c>
      <c r="Q35" s="1">
        <f t="shared" si="4"/>
        <v>40375.878550000001</v>
      </c>
      <c r="R35" s="67">
        <f t="shared" si="6"/>
        <v>8.6856463877486578E-3</v>
      </c>
      <c r="S35" s="67">
        <v>1</v>
      </c>
      <c r="T35" s="67">
        <f t="shared" si="7"/>
        <v>8.6856463877486578E-3</v>
      </c>
    </row>
    <row r="36" spans="1:20">
      <c r="A36" s="53" t="s">
        <v>52</v>
      </c>
      <c r="B36" s="54" t="s">
        <v>44</v>
      </c>
      <c r="C36" s="53">
        <v>55641.570200000002</v>
      </c>
      <c r="D36" s="53">
        <v>5.0000000000000001E-4</v>
      </c>
      <c r="E36" s="23">
        <f t="shared" si="1"/>
        <v>12629.818216878428</v>
      </c>
      <c r="F36" s="23">
        <f t="shared" si="2"/>
        <v>12630</v>
      </c>
      <c r="G36" s="23">
        <f t="shared" si="5"/>
        <v>-6.3066999995498918E-2</v>
      </c>
      <c r="H36" s="23"/>
      <c r="K36">
        <f>+G36</f>
        <v>-6.3066999995498918E-2</v>
      </c>
      <c r="O36">
        <f t="shared" ca="1" si="8"/>
        <v>-5.9150066612986288E-2</v>
      </c>
      <c r="P36" s="69">
        <f t="shared" si="3"/>
        <v>3.5790862697478096E-2</v>
      </c>
      <c r="Q36" s="1">
        <f t="shared" si="4"/>
        <v>40623.070200000002</v>
      </c>
      <c r="R36" s="67">
        <f t="shared" si="6"/>
        <v>9.7728770162234958E-3</v>
      </c>
      <c r="S36" s="67">
        <v>1</v>
      </c>
      <c r="T36" s="67">
        <f t="shared" si="7"/>
        <v>9.7728770162234958E-3</v>
      </c>
    </row>
    <row r="37" spans="1:20">
      <c r="A37" s="53" t="s">
        <v>52</v>
      </c>
      <c r="B37" s="54" t="s">
        <v>50</v>
      </c>
      <c r="C37" s="53">
        <v>55646.6008</v>
      </c>
      <c r="D37" s="53">
        <v>8.0000000000000004E-4</v>
      </c>
      <c r="E37" s="23">
        <f t="shared" si="1"/>
        <v>12644.318322661806</v>
      </c>
      <c r="F37" s="23">
        <f t="shared" si="2"/>
        <v>12644.5</v>
      </c>
      <c r="G37" s="23">
        <f t="shared" si="5"/>
        <v>-6.3030299999809358E-2</v>
      </c>
      <c r="H37" s="23"/>
      <c r="K37">
        <f>+G37</f>
        <v>-6.3030299999809358E-2</v>
      </c>
      <c r="O37">
        <f t="shared" ca="1" si="8"/>
        <v>-5.9049028762264991E-2</v>
      </c>
      <c r="P37" s="69">
        <f t="shared" si="3"/>
        <v>3.590814598075872E-2</v>
      </c>
      <c r="Q37" s="1">
        <f t="shared" si="4"/>
        <v>40628.1008</v>
      </c>
      <c r="R37" s="67">
        <f t="shared" si="6"/>
        <v>9.7888160930497889E-3</v>
      </c>
      <c r="S37" s="67">
        <v>1</v>
      </c>
      <c r="T37" s="67">
        <f t="shared" si="7"/>
        <v>9.7888160930497889E-3</v>
      </c>
    </row>
    <row r="38" spans="1:20">
      <c r="A38" s="53" t="s">
        <v>52</v>
      </c>
      <c r="B38" s="54" t="s">
        <v>44</v>
      </c>
      <c r="C38" s="53">
        <v>55658.568399999996</v>
      </c>
      <c r="D38" s="53">
        <v>1.6000000000000001E-3</v>
      </c>
      <c r="E38" s="23">
        <f t="shared" si="1"/>
        <v>12678.813505338454</v>
      </c>
      <c r="F38" s="23">
        <f t="shared" si="2"/>
        <v>12679</v>
      </c>
      <c r="G38" s="23">
        <f t="shared" si="5"/>
        <v>-6.470160000026226E-2</v>
      </c>
      <c r="H38" s="23"/>
      <c r="K38">
        <f>+G38</f>
        <v>-6.470160000026226E-2</v>
      </c>
      <c r="O38">
        <f t="shared" ca="1" si="8"/>
        <v>-5.8808628358824666E-2</v>
      </c>
      <c r="P38" s="69">
        <f t="shared" si="3"/>
        <v>3.6186857556484979E-2</v>
      </c>
      <c r="Q38" s="1">
        <f t="shared" si="4"/>
        <v>40640.068399999996</v>
      </c>
      <c r="R38" s="67">
        <f t="shared" si="6"/>
        <v>1.0178480868179591E-2</v>
      </c>
      <c r="S38" s="67">
        <v>1</v>
      </c>
      <c r="T38" s="67">
        <f t="shared" si="7"/>
        <v>1.0178480868179591E-2</v>
      </c>
    </row>
    <row r="39" spans="1:20">
      <c r="A39" s="53" t="s">
        <v>52</v>
      </c>
      <c r="B39" s="54" t="s">
        <v>44</v>
      </c>
      <c r="C39" s="53">
        <v>55731.426099999997</v>
      </c>
      <c r="D39" s="53">
        <v>2.9999999999999997E-4</v>
      </c>
      <c r="E39" s="23">
        <f t="shared" si="1"/>
        <v>12888.817154432783</v>
      </c>
      <c r="F39" s="23">
        <f t="shared" si="2"/>
        <v>12889</v>
      </c>
      <c r="G39" s="23">
        <f t="shared" si="5"/>
        <v>-6.3435600000957493E-2</v>
      </c>
      <c r="H39" s="23"/>
      <c r="K39">
        <f>+G39</f>
        <v>-6.3435600000957493E-2</v>
      </c>
      <c r="O39">
        <f t="shared" ca="1" si="8"/>
        <v>-5.7345321555274831E-2</v>
      </c>
      <c r="P39" s="69">
        <f t="shared" si="3"/>
        <v>3.7872008049180797E-2</v>
      </c>
      <c r="Q39" s="1">
        <f t="shared" si="4"/>
        <v>40712.926099999997</v>
      </c>
      <c r="R39" s="67">
        <f t="shared" si="6"/>
        <v>1.0263231448840445E-2</v>
      </c>
      <c r="S39" s="67">
        <v>1</v>
      </c>
      <c r="T39" s="67">
        <f t="shared" si="7"/>
        <v>1.0263231448840445E-2</v>
      </c>
    </row>
    <row r="40" spans="1:20">
      <c r="A40" s="53" t="s">
        <v>52</v>
      </c>
      <c r="B40" s="54" t="s">
        <v>50</v>
      </c>
      <c r="C40" s="53">
        <v>55734.374100000001</v>
      </c>
      <c r="D40" s="53">
        <v>2.9999999999999997E-4</v>
      </c>
      <c r="E40" s="23">
        <f t="shared" si="1"/>
        <v>12897.314413576716</v>
      </c>
      <c r="F40" s="23">
        <f t="shared" si="2"/>
        <v>12897.5</v>
      </c>
      <c r="G40" s="23">
        <f t="shared" si="5"/>
        <v>-6.4386499994725455E-2</v>
      </c>
      <c r="H40" s="23"/>
      <c r="K40">
        <f>+G40</f>
        <v>-6.4386499994725455E-2</v>
      </c>
      <c r="O40">
        <f t="shared" ca="1" si="8"/>
        <v>-5.728609247036924E-2</v>
      </c>
      <c r="P40" s="69">
        <f t="shared" si="3"/>
        <v>3.7939771482421933E-2</v>
      </c>
      <c r="Q40" s="1">
        <f t="shared" si="4"/>
        <v>40715.874100000001</v>
      </c>
      <c r="R40" s="67">
        <f t="shared" si="6"/>
        <v>1.0470665834414868E-2</v>
      </c>
      <c r="S40" s="67">
        <v>1</v>
      </c>
      <c r="T40" s="67">
        <f t="shared" si="7"/>
        <v>1.0470665834414868E-2</v>
      </c>
    </row>
    <row r="41" spans="1:20">
      <c r="A41" s="48" t="s">
        <v>54</v>
      </c>
      <c r="B41" s="49"/>
      <c r="C41" s="50">
        <v>56059.800799999997</v>
      </c>
      <c r="D41" s="50">
        <v>2.0000000000000001E-4</v>
      </c>
      <c r="E41" s="23">
        <f t="shared" si="1"/>
        <v>13835.318145683605</v>
      </c>
      <c r="F41" s="23">
        <f t="shared" si="2"/>
        <v>13835.5</v>
      </c>
      <c r="G41" s="23">
        <f t="shared" si="5"/>
        <v>-6.3091700001677964E-2</v>
      </c>
      <c r="H41" s="23"/>
      <c r="I41">
        <f t="shared" ref="I41:I46" si="9">+G41</f>
        <v>-6.3091700001677964E-2</v>
      </c>
      <c r="O41">
        <f t="shared" ca="1" si="8"/>
        <v>-5.0749988747846628E-2</v>
      </c>
      <c r="P41" s="69">
        <f t="shared" si="3"/>
        <v>4.5131474824422646E-2</v>
      </c>
      <c r="Q41" s="1">
        <f t="shared" si="4"/>
        <v>41041.300799999997</v>
      </c>
      <c r="R41" s="67">
        <f t="shared" si="6"/>
        <v>1.1712255569440737E-2</v>
      </c>
      <c r="S41" s="67">
        <v>1</v>
      </c>
      <c r="T41" s="67">
        <f t="shared" si="7"/>
        <v>1.1712255569440737E-2</v>
      </c>
    </row>
    <row r="42" spans="1:20">
      <c r="A42" s="48" t="s">
        <v>54</v>
      </c>
      <c r="B42" s="49"/>
      <c r="C42" s="50">
        <v>56060.841500000002</v>
      </c>
      <c r="D42" s="50">
        <v>2.0000000000000001E-4</v>
      </c>
      <c r="E42" s="23">
        <f t="shared" si="1"/>
        <v>13838.317839574758</v>
      </c>
      <c r="F42" s="23">
        <f t="shared" si="2"/>
        <v>13838.5</v>
      </c>
      <c r="G42" s="23">
        <f t="shared" si="5"/>
        <v>-6.3197899995429907E-2</v>
      </c>
      <c r="H42" s="23"/>
      <c r="I42">
        <f t="shared" si="9"/>
        <v>-6.3197899995429907E-2</v>
      </c>
      <c r="O42">
        <f t="shared" ca="1" si="8"/>
        <v>-5.0729084364938767E-2</v>
      </c>
      <c r="P42" s="69">
        <f t="shared" si="3"/>
        <v>4.5153378877464893E-2</v>
      </c>
      <c r="Q42" s="1">
        <f t="shared" si="4"/>
        <v>41042.341500000002</v>
      </c>
      <c r="R42" s="67">
        <f t="shared" si="6"/>
        <v>1.1739999633391821E-2</v>
      </c>
      <c r="S42" s="67">
        <v>1</v>
      </c>
      <c r="T42" s="67">
        <f t="shared" si="7"/>
        <v>1.1739999633391821E-2</v>
      </c>
    </row>
    <row r="43" spans="1:20">
      <c r="A43" s="48" t="s">
        <v>54</v>
      </c>
      <c r="B43" s="49"/>
      <c r="C43" s="50">
        <v>56071.768963736875</v>
      </c>
      <c r="D43" s="50">
        <v>1E-3</v>
      </c>
      <c r="E43" s="23">
        <f t="shared" si="1"/>
        <v>13869.81495326472</v>
      </c>
      <c r="F43" s="23">
        <f t="shared" si="2"/>
        <v>13870</v>
      </c>
      <c r="G43" s="23">
        <f t="shared" si="5"/>
        <v>-6.4199263120826799E-2</v>
      </c>
      <c r="H43" s="23"/>
      <c r="I43">
        <f t="shared" si="9"/>
        <v>-6.4199263120826799E-2</v>
      </c>
      <c r="O43">
        <f t="shared" ca="1" si="8"/>
        <v>-5.0509588344406289E-2</v>
      </c>
      <c r="P43" s="69">
        <f t="shared" si="3"/>
        <v>4.5382877075277495E-2</v>
      </c>
      <c r="Q43" s="1">
        <f t="shared" si="4"/>
        <v>41053.268963736875</v>
      </c>
      <c r="R43" s="67">
        <f t="shared" si="6"/>
        <v>1.2008245449958656E-2</v>
      </c>
      <c r="S43" s="67">
        <v>1</v>
      </c>
      <c r="T43" s="67">
        <f t="shared" si="7"/>
        <v>1.2008245449958656E-2</v>
      </c>
    </row>
    <row r="44" spans="1:20">
      <c r="A44" s="48" t="s">
        <v>54</v>
      </c>
      <c r="B44" s="49"/>
      <c r="C44" s="50">
        <v>56073.850299999998</v>
      </c>
      <c r="D44" s="50">
        <v>4.0000000000000002E-4</v>
      </c>
      <c r="E44" s="23">
        <f t="shared" si="1"/>
        <v>13875.814157333038</v>
      </c>
      <c r="F44" s="23">
        <f t="shared" si="2"/>
        <v>13876</v>
      </c>
      <c r="G44" s="23">
        <f t="shared" si="5"/>
        <v>-6.4475400002265815E-2</v>
      </c>
      <c r="H44" s="23"/>
      <c r="I44">
        <f t="shared" si="9"/>
        <v>-6.4475400002265815E-2</v>
      </c>
      <c r="O44">
        <f t="shared" ca="1" si="8"/>
        <v>-5.0467779578590583E-2</v>
      </c>
      <c r="P44" s="69">
        <f t="shared" si="3"/>
        <v>4.542648806202422E-2</v>
      </c>
      <c r="Q44" s="1">
        <f t="shared" si="4"/>
        <v>41055.350299999998</v>
      </c>
      <c r="R44" s="67">
        <f t="shared" si="6"/>
        <v>1.2078425000095736E-2</v>
      </c>
      <c r="S44" s="67">
        <v>1</v>
      </c>
      <c r="T44" s="67">
        <f t="shared" si="7"/>
        <v>1.2078425000095736E-2</v>
      </c>
    </row>
    <row r="45" spans="1:20">
      <c r="A45" s="48" t="s">
        <v>54</v>
      </c>
      <c r="B45" s="49"/>
      <c r="C45" s="50">
        <v>56089.810599999997</v>
      </c>
      <c r="D45" s="50">
        <v>2.0000000000000001E-4</v>
      </c>
      <c r="E45" s="23">
        <f t="shared" si="1"/>
        <v>13921.817822568695</v>
      </c>
      <c r="F45" s="23">
        <f t="shared" si="2"/>
        <v>13922</v>
      </c>
      <c r="G45" s="23">
        <f t="shared" si="5"/>
        <v>-6.320380000397563E-2</v>
      </c>
      <c r="H45" s="23"/>
      <c r="I45">
        <f t="shared" si="9"/>
        <v>-6.320380000397563E-2</v>
      </c>
      <c r="O45">
        <f t="shared" ca="1" si="8"/>
        <v>-5.0147245707336807E-2</v>
      </c>
      <c r="P45" s="69">
        <f t="shared" si="3"/>
        <v>4.5759731226353309E-2</v>
      </c>
      <c r="Q45" s="1">
        <f t="shared" si="4"/>
        <v>41071.310599999997</v>
      </c>
      <c r="R45" s="67">
        <f t="shared" si="6"/>
        <v>1.187305113818287E-2</v>
      </c>
      <c r="S45" s="67">
        <v>1</v>
      </c>
      <c r="T45" s="67">
        <f t="shared" si="7"/>
        <v>1.187305113818287E-2</v>
      </c>
    </row>
    <row r="46" spans="1:20">
      <c r="A46" s="43" t="s">
        <v>87</v>
      </c>
      <c r="B46" s="9"/>
      <c r="C46" s="44">
        <v>56569.618499999997</v>
      </c>
      <c r="D46" s="44">
        <v>2.9999999999999997E-4</v>
      </c>
      <c r="E46" s="23">
        <f t="shared" si="1"/>
        <v>15304.806990004477</v>
      </c>
      <c r="F46" s="23">
        <f t="shared" si="2"/>
        <v>15305</v>
      </c>
      <c r="G46" s="23">
        <f t="shared" si="5"/>
        <v>-6.6961999997147359E-2</v>
      </c>
      <c r="H46" s="23"/>
      <c r="I46">
        <f t="shared" si="9"/>
        <v>-6.6961999997147359E-2</v>
      </c>
      <c r="O46">
        <f t="shared" ca="1" si="8"/>
        <v>-4.0510325186815729E-2</v>
      </c>
      <c r="P46" s="69">
        <f t="shared" si="3"/>
        <v>5.4685845711335571E-2</v>
      </c>
      <c r="Q46" s="1">
        <f t="shared" si="4"/>
        <v>41551.118499999997</v>
      </c>
      <c r="R46" s="67">
        <f t="shared" si="6"/>
        <v>1.4798198365514869E-2</v>
      </c>
      <c r="S46" s="67">
        <v>1</v>
      </c>
      <c r="T46" s="67">
        <f t="shared" si="7"/>
        <v>1.4798198365514869E-2</v>
      </c>
    </row>
    <row r="47" spans="1:20">
      <c r="A47" s="159" t="s">
        <v>307</v>
      </c>
      <c r="B47" s="160" t="s">
        <v>44</v>
      </c>
      <c r="C47" s="161">
        <v>59635.609600000003</v>
      </c>
      <c r="D47" s="159">
        <v>2.9999999999999997E-4</v>
      </c>
      <c r="E47" s="23">
        <f t="shared" ref="E47" si="10">+(C47-C$7)/C$8</f>
        <v>24142.161436970702</v>
      </c>
      <c r="F47" s="23">
        <f t="shared" ref="F47" si="11">ROUND(2*E47,0)/2</f>
        <v>24142</v>
      </c>
      <c r="G47" s="23">
        <f t="shared" ref="G47" si="12">C47-($C$7+$C$8*$F47)</f>
        <v>5.6008200008363929E-2</v>
      </c>
      <c r="H47" s="23"/>
      <c r="I47">
        <f t="shared" ref="I47" si="13">+G47</f>
        <v>5.6008200008363929E-2</v>
      </c>
      <c r="O47">
        <f t="shared" ref="O47" ca="1" si="14">+C$11+C$12*$F47</f>
        <v>2.106701873208866E-2</v>
      </c>
      <c r="P47" s="69">
        <f t="shared" ref="P47" si="15">+J$2+J$3^F47+J$4*SIN(J$5*F47+J$6)</f>
        <v>3.7173229941190912E-2</v>
      </c>
      <c r="Q47" s="1">
        <f t="shared" ref="Q47" si="16">+C47-15018.5</f>
        <v>44617.109600000003</v>
      </c>
      <c r="R47" s="67">
        <f t="shared" ref="R47" si="17">+(P47-G47)^2</f>
        <v>3.5475609743130349E-4</v>
      </c>
      <c r="S47" s="67">
        <v>1</v>
      </c>
      <c r="T47" s="67">
        <f t="shared" ref="T47" si="18">+S47*R47</f>
        <v>3.5475609743130349E-4</v>
      </c>
    </row>
    <row r="48" spans="1:20">
      <c r="A48" s="7"/>
      <c r="B48" s="9"/>
      <c r="C48" s="10"/>
      <c r="D48" s="10"/>
      <c r="Q48" s="1"/>
    </row>
    <row r="49" spans="1:17">
      <c r="A49" s="11"/>
      <c r="B49" s="9"/>
      <c r="C49" s="12"/>
      <c r="D49" s="12"/>
      <c r="Q49" s="1"/>
    </row>
    <row r="50" spans="1:17">
      <c r="A50" s="11"/>
      <c r="B50" s="9"/>
      <c r="C50" s="12"/>
      <c r="D50" s="12"/>
      <c r="Q50" s="1"/>
    </row>
    <row r="51" spans="1:17">
      <c r="A51" s="13"/>
      <c r="B51" s="9"/>
      <c r="C51" s="12"/>
      <c r="D51" s="12"/>
      <c r="Q51" s="1"/>
    </row>
    <row r="52" spans="1:17">
      <c r="A52" s="14"/>
      <c r="B52" s="2"/>
      <c r="C52" s="8"/>
      <c r="D52" s="8"/>
      <c r="Q52" s="1"/>
    </row>
    <row r="53" spans="1:17">
      <c r="A53" s="14"/>
      <c r="B53" s="9"/>
      <c r="C53" s="10"/>
      <c r="D53" s="10"/>
      <c r="Q53" s="1"/>
    </row>
  </sheetData>
  <sheetProtection sheet="1"/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J53"/>
  <sheetViews>
    <sheetView workbookViewId="0">
      <pane xSplit="13" ySplit="20" topLeftCell="N33" activePane="bottomRight" state="frozen"/>
      <selection pane="topRight" activeCell="N1" sqref="N1"/>
      <selection pane="bottomLeft" activeCell="A21" sqref="A21"/>
      <selection pane="bottomRight" activeCell="E46" sqref="E46:T4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42578125" customWidth="1"/>
    <col min="6" max="6" width="15" customWidth="1"/>
    <col min="7" max="7" width="8.140625" customWidth="1"/>
    <col min="8" max="8" width="8.5703125" customWidth="1"/>
    <col min="9" max="9" width="11.5703125" customWidth="1"/>
    <col min="10" max="14" width="8.5703125" customWidth="1"/>
    <col min="15" max="15" width="8" customWidth="1"/>
    <col min="16" max="16" width="11.7109375" customWidth="1"/>
    <col min="17" max="17" width="9.85546875" customWidth="1"/>
  </cols>
  <sheetData>
    <row r="1" spans="1:33" ht="21" thickBot="1">
      <c r="A1" s="17" t="s">
        <v>35</v>
      </c>
      <c r="B1" s="15"/>
      <c r="C1" s="15"/>
      <c r="E1" s="15"/>
      <c r="F1" s="15"/>
      <c r="V1" s="3" t="s">
        <v>11</v>
      </c>
      <c r="W1" s="5" t="s">
        <v>93</v>
      </c>
    </row>
    <row r="2" spans="1:33">
      <c r="A2" s="16" t="s">
        <v>24</v>
      </c>
      <c r="B2" s="25" t="s">
        <v>34</v>
      </c>
      <c r="D2" s="15"/>
      <c r="E2" s="15"/>
      <c r="F2" s="15"/>
      <c r="I2" t="s">
        <v>88</v>
      </c>
      <c r="J2">
        <f>K2*L2</f>
        <v>2.5000000000000001E-2</v>
      </c>
      <c r="K2" s="58">
        <v>2.5</v>
      </c>
      <c r="L2">
        <v>0.01</v>
      </c>
      <c r="V2" s="67">
        <v>0</v>
      </c>
      <c r="W2" s="67"/>
      <c r="AB2" t="s">
        <v>55</v>
      </c>
    </row>
    <row r="3" spans="1:33" ht="13.5" thickBot="1">
      <c r="C3" s="22" t="s">
        <v>32</v>
      </c>
      <c r="I3" t="s">
        <v>89</v>
      </c>
      <c r="J3">
        <f>K3*L3</f>
        <v>0.01</v>
      </c>
      <c r="K3" s="59">
        <v>1</v>
      </c>
      <c r="L3" s="60">
        <v>0.01</v>
      </c>
      <c r="V3" s="67">
        <v>1000</v>
      </c>
      <c r="W3" s="67">
        <f t="shared" ref="W3:W17" si="0">+J$2+J$3^V3+J$4*SIN(J$5*V3+J$6)</f>
        <v>2.0267629175702555E-2</v>
      </c>
    </row>
    <row r="4" spans="1:33" ht="13.5" thickBot="1">
      <c r="A4" s="4" t="s">
        <v>1</v>
      </c>
      <c r="C4" s="20" t="s">
        <v>29</v>
      </c>
      <c r="D4" s="21" t="s">
        <v>29</v>
      </c>
      <c r="I4" t="s">
        <v>90</v>
      </c>
      <c r="J4">
        <f>K4*L4</f>
        <v>0.03</v>
      </c>
      <c r="K4" s="59">
        <v>3</v>
      </c>
      <c r="L4">
        <v>0.01</v>
      </c>
      <c r="V4" s="67">
        <v>2000</v>
      </c>
      <c r="W4" s="67">
        <f t="shared" si="0"/>
        <v>1.1724386701154428E-2</v>
      </c>
      <c r="AB4" s="57" t="s">
        <v>56</v>
      </c>
      <c r="AC4" s="57"/>
    </row>
    <row r="5" spans="1:33">
      <c r="A5" s="28" t="s">
        <v>36</v>
      </c>
      <c r="B5" s="16"/>
      <c r="C5" s="29">
        <v>8</v>
      </c>
      <c r="D5" s="16" t="s">
        <v>37</v>
      </c>
      <c r="I5" t="s">
        <v>91</v>
      </c>
      <c r="J5">
        <f>K5*L5</f>
        <v>3.0000000000000003E-4</v>
      </c>
      <c r="K5" s="59">
        <v>3</v>
      </c>
      <c r="L5">
        <v>1E-4</v>
      </c>
      <c r="V5" s="67">
        <v>3000</v>
      </c>
      <c r="W5" s="67">
        <f t="shared" si="0"/>
        <v>4.3670152244807796E-3</v>
      </c>
      <c r="AB5" t="s">
        <v>57</v>
      </c>
      <c r="AC5">
        <v>0.99690472007090913</v>
      </c>
    </row>
    <row r="6" spans="1:33" ht="13.5" thickBot="1">
      <c r="A6" s="4" t="s">
        <v>2</v>
      </c>
      <c r="I6" t="s">
        <v>92</v>
      </c>
      <c r="J6">
        <f>K6*L6</f>
        <v>3</v>
      </c>
      <c r="K6" s="61">
        <v>3</v>
      </c>
      <c r="L6">
        <v>1</v>
      </c>
      <c r="V6" s="67">
        <v>4000</v>
      </c>
      <c r="W6" s="67">
        <f t="shared" si="0"/>
        <v>-1.1472731724076445E-3</v>
      </c>
      <c r="AB6" t="s">
        <v>58</v>
      </c>
      <c r="AC6">
        <v>0.99381902089965779</v>
      </c>
    </row>
    <row r="7" spans="1:33">
      <c r="A7" s="15" t="s">
        <v>3</v>
      </c>
      <c r="B7" s="15"/>
      <c r="C7" s="15">
        <v>51259.839164999998</v>
      </c>
      <c r="V7" s="67">
        <v>5000</v>
      </c>
      <c r="W7" s="67">
        <f t="shared" si="0"/>
        <v>-4.3259035299529069E-3</v>
      </c>
      <c r="AB7" t="s">
        <v>59</v>
      </c>
      <c r="AC7">
        <v>0.99345543389375524</v>
      </c>
    </row>
    <row r="8" spans="1:33">
      <c r="A8" s="15" t="s">
        <v>4</v>
      </c>
      <c r="B8" s="15"/>
      <c r="C8" s="15">
        <v>0.34692751287981155</v>
      </c>
      <c r="V8" s="67">
        <v>6000</v>
      </c>
      <c r="W8" s="67">
        <f t="shared" si="0"/>
        <v>-4.8849382650752136E-3</v>
      </c>
      <c r="AB8" t="s">
        <v>60</v>
      </c>
      <c r="AC8">
        <v>1.0566673919414449E-3</v>
      </c>
    </row>
    <row r="9" spans="1:33" ht="13.5" thickBot="1">
      <c r="A9" s="41" t="s">
        <v>46</v>
      </c>
      <c r="C9" s="42">
        <v>27</v>
      </c>
      <c r="D9" s="40" t="str">
        <f>"F"&amp;C9</f>
        <v>F27</v>
      </c>
      <c r="E9" s="24" t="str">
        <f>"G"&amp;C9</f>
        <v>G27</v>
      </c>
      <c r="V9" s="67">
        <v>7000</v>
      </c>
      <c r="W9" s="67">
        <f t="shared" si="0"/>
        <v>-2.7744404698319715E-3</v>
      </c>
      <c r="AB9" s="55" t="s">
        <v>61</v>
      </c>
      <c r="AC9" s="55">
        <v>19</v>
      </c>
    </row>
    <row r="10" spans="1:33" ht="13.5" thickBot="1">
      <c r="A10" s="16"/>
      <c r="B10" s="16"/>
      <c r="C10" s="3" t="s">
        <v>20</v>
      </c>
      <c r="D10" s="3" t="s">
        <v>21</v>
      </c>
      <c r="E10" s="16"/>
      <c r="V10" s="67">
        <v>8000</v>
      </c>
      <c r="W10" s="67">
        <f t="shared" si="0"/>
        <v>1.8170653733203881E-3</v>
      </c>
    </row>
    <row r="11" spans="1:33" ht="13.5" thickBot="1">
      <c r="A11" s="16" t="s">
        <v>16</v>
      </c>
      <c r="B11" s="16"/>
      <c r="C11" s="39">
        <f ca="1">INTERCEPT(INDIRECT($E$9):G982,INDIRECT($D$9):F982)</f>
        <v>-2.6486184906511501E-2</v>
      </c>
      <c r="D11" s="2">
        <f>+E11*F11</f>
        <v>1.1712486955350867E-3</v>
      </c>
      <c r="E11" s="58">
        <v>1.1712486955350867E-3</v>
      </c>
      <c r="F11">
        <v>1</v>
      </c>
      <c r="V11" s="67">
        <v>9000</v>
      </c>
      <c r="W11" s="67">
        <f t="shared" si="0"/>
        <v>8.4794337220708733E-3</v>
      </c>
      <c r="AB11" t="s">
        <v>62</v>
      </c>
    </row>
    <row r="12" spans="1:33">
      <c r="A12" s="16" t="s">
        <v>17</v>
      </c>
      <c r="B12" s="16"/>
      <c r="C12" s="39">
        <f ca="1">SLOPE(INDIRECT($E$9):G982,INDIRECT($D$9):F982)</f>
        <v>4.7353097467644945E-6</v>
      </c>
      <c r="D12" s="2">
        <f>+E12*F12</f>
        <v>-3.339953175212584E-6</v>
      </c>
      <c r="E12" s="59">
        <v>-3.3399531752125837E-2</v>
      </c>
      <c r="F12" s="60">
        <v>1E-4</v>
      </c>
      <c r="V12" s="67">
        <v>10000</v>
      </c>
      <c r="W12" s="67">
        <f t="shared" si="0"/>
        <v>1.6617535054032226E-2</v>
      </c>
      <c r="AB12" s="56"/>
      <c r="AC12" s="56" t="s">
        <v>67</v>
      </c>
      <c r="AD12" s="56" t="s">
        <v>68</v>
      </c>
      <c r="AE12" s="56" t="s">
        <v>69</v>
      </c>
      <c r="AF12" s="56" t="s">
        <v>70</v>
      </c>
      <c r="AG12" s="56" t="s">
        <v>71</v>
      </c>
    </row>
    <row r="13" spans="1:33" ht="13.5" thickBot="1">
      <c r="A13" s="16" t="s">
        <v>19</v>
      </c>
      <c r="B13" s="16"/>
      <c r="C13" s="2" t="s">
        <v>14</v>
      </c>
      <c r="D13" s="2">
        <f>+E13*F13</f>
        <v>4.755296668140907E-10</v>
      </c>
      <c r="E13" s="61">
        <v>4.755296668140907E-2</v>
      </c>
      <c r="F13" s="60">
        <v>1E-8</v>
      </c>
      <c r="V13" s="67">
        <v>11000</v>
      </c>
      <c r="W13" s="67">
        <f t="shared" si="0"/>
        <v>2.5504417014530521E-2</v>
      </c>
      <c r="AB13" t="s">
        <v>63</v>
      </c>
      <c r="AC13">
        <v>1</v>
      </c>
      <c r="AD13">
        <v>3.0519369829744855E-3</v>
      </c>
      <c r="AE13">
        <v>3.0519369829744855E-3</v>
      </c>
      <c r="AF13">
        <v>2733.373318534434</v>
      </c>
      <c r="AG13">
        <v>3.2027549668825081E-20</v>
      </c>
    </row>
    <row r="14" spans="1:33">
      <c r="A14" s="16"/>
      <c r="B14" s="16"/>
      <c r="C14" s="16"/>
      <c r="E14">
        <f>SUM(T21:T950)</f>
        <v>5.158179444814566E-3</v>
      </c>
      <c r="V14" s="67">
        <v>12000</v>
      </c>
      <c r="W14" s="67">
        <f t="shared" si="0"/>
        <v>3.4346240905401365E-2</v>
      </c>
      <c r="AB14" t="s">
        <v>64</v>
      </c>
      <c r="AC14">
        <v>17</v>
      </c>
      <c r="AD14">
        <v>1.8981281612269697E-5</v>
      </c>
      <c r="AE14">
        <v>1.1165459771923352E-6</v>
      </c>
    </row>
    <row r="15" spans="1:33" ht="13.5" thickBot="1">
      <c r="A15" s="30" t="s">
        <v>18</v>
      </c>
      <c r="B15" s="16"/>
      <c r="C15" s="31">
        <f ca="1">(C7+C11)+(C8+C12)*INT(MAX(F21:F3523))</f>
        <v>59635.45101460741</v>
      </c>
      <c r="D15" s="24">
        <f>+C7+INT(MAX(F21:F1588))*C8+D11+D12*INT(MAX(F21:F4023))+D13*INT(MAX(F21:F4050)^2)</f>
        <v>59635.560886410654</v>
      </c>
      <c r="E15" s="32" t="s">
        <v>47</v>
      </c>
      <c r="F15" s="29">
        <v>1</v>
      </c>
      <c r="V15" s="67">
        <v>13000</v>
      </c>
      <c r="W15" s="67">
        <f t="shared" si="0"/>
        <v>4.2353192931646008E-2</v>
      </c>
      <c r="AB15" s="55" t="s">
        <v>65</v>
      </c>
      <c r="AC15" s="55">
        <v>18</v>
      </c>
      <c r="AD15" s="55">
        <v>3.0709182645867555E-3</v>
      </c>
      <c r="AE15" s="55"/>
      <c r="AF15" s="55"/>
      <c r="AG15" s="55"/>
    </row>
    <row r="16" spans="1:33" ht="13.5" thickBot="1">
      <c r="A16" s="19" t="s">
        <v>5</v>
      </c>
      <c r="B16" s="16"/>
      <c r="C16" s="34">
        <f ca="1">+C8+C12</f>
        <v>0.34693224818955831</v>
      </c>
      <c r="D16" s="24">
        <f>+C8+D12+2*D13*MAX(F21:F896)</f>
        <v>0.34694713387659848</v>
      </c>
      <c r="E16" s="32" t="s">
        <v>38</v>
      </c>
      <c r="F16" s="33">
        <f ca="1">NOW()+15018.5+$C$5/24</f>
        <v>60316.5920625</v>
      </c>
      <c r="V16" s="67">
        <v>14000</v>
      </c>
      <c r="W16" s="67">
        <f t="shared" si="0"/>
        <v>4.8810035915474594E-2</v>
      </c>
    </row>
    <row r="17" spans="1:36" ht="13.5" thickBot="1">
      <c r="A17" s="32" t="s">
        <v>33</v>
      </c>
      <c r="B17" s="16"/>
      <c r="C17" s="16">
        <f>COUNT(C21:C2181)</f>
        <v>27</v>
      </c>
      <c r="E17" s="32" t="s">
        <v>48</v>
      </c>
      <c r="F17" s="33">
        <f ca="1">ROUND(2*(F16-$C$7)/$C$8,0)/2+F14</f>
        <v>26105.5</v>
      </c>
      <c r="V17" s="67">
        <v>15000</v>
      </c>
      <c r="W17" s="67">
        <f t="shared" si="0"/>
        <v>5.3139999303242168E-2</v>
      </c>
      <c r="AB17" s="56"/>
      <c r="AC17" s="56" t="s">
        <v>72</v>
      </c>
      <c r="AD17" s="56" t="s">
        <v>60</v>
      </c>
      <c r="AE17" s="56" t="s">
        <v>73</v>
      </c>
      <c r="AF17" s="56" t="s">
        <v>74</v>
      </c>
      <c r="AG17" s="56" t="s">
        <v>75</v>
      </c>
      <c r="AH17" s="56" t="s">
        <v>76</v>
      </c>
      <c r="AI17" s="56" t="s">
        <v>77</v>
      </c>
      <c r="AJ17" s="56" t="s">
        <v>78</v>
      </c>
    </row>
    <row r="18" spans="1:36" ht="14.25" thickTop="1" thickBot="1">
      <c r="A18" s="4" t="s">
        <v>80</v>
      </c>
      <c r="C18" s="62">
        <f ca="1">+C15</f>
        <v>59635.45101460741</v>
      </c>
      <c r="D18" s="63">
        <f ca="1">C16</f>
        <v>0.34693224818955831</v>
      </c>
      <c r="E18" s="32" t="s">
        <v>39</v>
      </c>
      <c r="F18" s="24">
        <f ca="1">ROUND(2*(F16-$C$15)/$C$16,0)/2+F14</f>
        <v>1963.5</v>
      </c>
      <c r="AB18" t="s">
        <v>66</v>
      </c>
      <c r="AC18">
        <v>-6.440254351738732E-2</v>
      </c>
      <c r="AD18">
        <v>1.8358291065859571E-3</v>
      </c>
      <c r="AE18">
        <v>-35.080903383842212</v>
      </c>
      <c r="AF18">
        <v>2.6605115834978019E-17</v>
      </c>
      <c r="AG18">
        <v>-6.8275809773969839E-2</v>
      </c>
      <c r="AH18">
        <v>-6.0529277260804794E-2</v>
      </c>
      <c r="AI18">
        <v>-6.8275809773969839E-2</v>
      </c>
      <c r="AJ18">
        <v>-6.0529277260804794E-2</v>
      </c>
    </row>
    <row r="19" spans="1:36" ht="13.5" thickBot="1">
      <c r="A19" s="4" t="s">
        <v>81</v>
      </c>
      <c r="C19" s="64">
        <f>+D15</f>
        <v>59635.560886410654</v>
      </c>
      <c r="D19" s="65">
        <f>+D16</f>
        <v>0.34694713387659848</v>
      </c>
      <c r="E19" s="32" t="s">
        <v>40</v>
      </c>
      <c r="F19" s="35">
        <f ca="1">+$C$15+$C$16*F18-15018.5-$C$5/24</f>
        <v>45297.819150594274</v>
      </c>
      <c r="AB19" s="55" t="s">
        <v>79</v>
      </c>
      <c r="AC19" s="55">
        <v>7.9248200783483695E-6</v>
      </c>
      <c r="AD19" s="55">
        <v>1.5157931341262139E-7</v>
      </c>
      <c r="AE19" s="55">
        <v>52.281672874291452</v>
      </c>
      <c r="AF19" s="55">
        <v>3.2027549668826248E-20</v>
      </c>
      <c r="AG19" s="55">
        <v>7.6050152350049275E-6</v>
      </c>
      <c r="AH19" s="55">
        <v>8.2446249216918115E-6</v>
      </c>
      <c r="AI19" s="55">
        <v>7.6050152350049275E-6</v>
      </c>
      <c r="AJ19" s="55">
        <v>8.2446249216918115E-6</v>
      </c>
    </row>
    <row r="20" spans="1:36" ht="15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28</v>
      </c>
      <c r="I20" s="6" t="s">
        <v>31</v>
      </c>
      <c r="J20" s="6" t="s">
        <v>45</v>
      </c>
      <c r="K20" s="6" t="s">
        <v>53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R20" s="6" t="s">
        <v>82</v>
      </c>
      <c r="S20" s="5" t="s">
        <v>83</v>
      </c>
      <c r="T20" s="6" t="s">
        <v>84</v>
      </c>
      <c r="U20" s="66" t="s">
        <v>85</v>
      </c>
    </row>
    <row r="21" spans="1:36">
      <c r="A21" s="18" t="s">
        <v>28</v>
      </c>
      <c r="B21" s="18"/>
      <c r="C21" s="26">
        <v>51259.839164999998</v>
      </c>
      <c r="D21" s="26" t="s">
        <v>14</v>
      </c>
      <c r="E21">
        <f t="shared" ref="E21:E46" si="1">+(C21-C$7)/C$8</f>
        <v>0</v>
      </c>
      <c r="F21" s="70">
        <f>ROUND(2*E21,0)/2+0.5</f>
        <v>0.5</v>
      </c>
      <c r="G21">
        <f>C21-($C$7+$C$8*$F21)</f>
        <v>-0.17346375643683132</v>
      </c>
      <c r="H21">
        <f>+G21</f>
        <v>-0.17346375643683132</v>
      </c>
      <c r="P21" s="69"/>
      <c r="Q21" s="1">
        <f t="shared" ref="Q21:Q46" si="2">+C21-15018.5</f>
        <v>36241.339164999998</v>
      </c>
      <c r="R21" s="67"/>
      <c r="S21" s="67"/>
      <c r="T21" s="67">
        <f>+S21*R21</f>
        <v>0</v>
      </c>
      <c r="U21" s="68"/>
      <c r="AD21">
        <v>0.34693543769988999</v>
      </c>
    </row>
    <row r="22" spans="1:36">
      <c r="A22" s="15" t="s">
        <v>28</v>
      </c>
      <c r="B22" s="15"/>
      <c r="C22" s="27">
        <v>51280.845373999997</v>
      </c>
      <c r="D22" s="27" t="s">
        <v>14</v>
      </c>
      <c r="E22">
        <f t="shared" si="1"/>
        <v>60.549273897675967</v>
      </c>
      <c r="F22" s="70">
        <f>ROUND(2*E22,0)/2+0.5</f>
        <v>61</v>
      </c>
      <c r="G22">
        <f>C22-($C$7+$C$8*$F22)</f>
        <v>-0.15636928567255381</v>
      </c>
      <c r="H22">
        <f>+G22</f>
        <v>-0.15636928567255381</v>
      </c>
      <c r="P22" s="69"/>
      <c r="Q22" s="1">
        <f t="shared" si="2"/>
        <v>36262.345373999997</v>
      </c>
      <c r="R22" s="67"/>
      <c r="S22" s="67"/>
      <c r="T22" s="67">
        <f>+S22*R22</f>
        <v>0</v>
      </c>
    </row>
    <row r="23" spans="1:36">
      <c r="A23" s="15" t="s">
        <v>28</v>
      </c>
      <c r="B23" s="15"/>
      <c r="C23" s="27">
        <v>51307.712698000003</v>
      </c>
      <c r="D23" s="27" t="s">
        <v>14</v>
      </c>
      <c r="E23">
        <f t="shared" si="1"/>
        <v>137.99289829339816</v>
      </c>
      <c r="F23" s="70">
        <f>ROUND(2*E23,0)/2+0.5</f>
        <v>138.5</v>
      </c>
      <c r="G23">
        <f>C23-($C$7+$C$8*$F23)</f>
        <v>-0.17592753384815296</v>
      </c>
      <c r="H23">
        <f>+G23</f>
        <v>-0.17592753384815296</v>
      </c>
      <c r="P23" s="69"/>
      <c r="Q23" s="1">
        <f t="shared" si="2"/>
        <v>36289.212698000003</v>
      </c>
      <c r="R23" s="67"/>
      <c r="S23" s="67"/>
      <c r="T23" s="67"/>
    </row>
    <row r="24" spans="1:36">
      <c r="A24" s="15" t="s">
        <v>28</v>
      </c>
      <c r="B24" s="15"/>
      <c r="C24" s="27">
        <v>51311.722040000001</v>
      </c>
      <c r="D24" s="27" t="s">
        <v>14</v>
      </c>
      <c r="E24">
        <f t="shared" si="1"/>
        <v>149.54961216344091</v>
      </c>
      <c r="F24" s="70">
        <f>ROUND(2*E24,0)/2+0.5</f>
        <v>150</v>
      </c>
      <c r="G24">
        <f>C24-($C$7+$C$8*$F24)</f>
        <v>-0.15625193197047338</v>
      </c>
      <c r="H24">
        <f>+G24</f>
        <v>-0.15625193197047338</v>
      </c>
      <c r="P24" s="69">
        <f t="shared" ref="P24:P46" si="3">+J$2+J$3^F24+J$4*SIN(J$5*F24+J$6)</f>
        <v>2.789327559410517E-2</v>
      </c>
      <c r="Q24" s="1">
        <f t="shared" si="2"/>
        <v>36293.222040000001</v>
      </c>
      <c r="R24" s="67"/>
      <c r="S24" s="67"/>
      <c r="T24" s="67"/>
    </row>
    <row r="25" spans="1:36">
      <c r="A25" s="15" t="s">
        <v>28</v>
      </c>
      <c r="B25" s="15"/>
      <c r="C25" s="27">
        <v>51311.871766999997</v>
      </c>
      <c r="D25" s="27" t="s">
        <v>14</v>
      </c>
      <c r="E25" s="23">
        <f t="shared" si="1"/>
        <v>149.98119223258411</v>
      </c>
      <c r="F25" s="70">
        <f>ROUND(2*E25,0)/2+0.5</f>
        <v>150.5</v>
      </c>
      <c r="G25">
        <f>C25-($C$7+$C$8*$F25)</f>
        <v>-0.17998868841095828</v>
      </c>
      <c r="H25" s="23">
        <f>+G25</f>
        <v>-0.17998868841095828</v>
      </c>
      <c r="P25" s="69">
        <f t="shared" si="3"/>
        <v>2.7888796538072164E-2</v>
      </c>
      <c r="Q25" s="1">
        <f t="shared" si="2"/>
        <v>36293.371766999997</v>
      </c>
      <c r="R25" s="67"/>
      <c r="S25" s="67"/>
      <c r="T25" s="67"/>
    </row>
    <row r="26" spans="1:36">
      <c r="A26" s="45" t="s">
        <v>30</v>
      </c>
      <c r="B26" s="46"/>
      <c r="C26" s="47">
        <v>52024.8148</v>
      </c>
      <c r="D26" s="47">
        <v>1E-4</v>
      </c>
      <c r="E26" s="23">
        <f t="shared" si="1"/>
        <v>2205.0013521557116</v>
      </c>
      <c r="F26" s="23">
        <f t="shared" ref="F26:F46" si="4">ROUND(2*E26,0)/2</f>
        <v>2205</v>
      </c>
      <c r="G26" s="23">
        <f t="shared" ref="G26:G46" si="5">C26-($C$7+$C$8*$F26)</f>
        <v>4.6910002129152417E-4</v>
      </c>
      <c r="H26" s="23"/>
      <c r="I26">
        <f>+G26</f>
        <v>4.6910002129152417E-4</v>
      </c>
      <c r="P26" s="69">
        <f t="shared" si="3"/>
        <v>1.0096008125536514E-2</v>
      </c>
      <c r="Q26" s="1">
        <f t="shared" si="2"/>
        <v>37006.3148</v>
      </c>
      <c r="R26" s="67">
        <f t="shared" ref="R26:R46" si="6">+(P26-G26)^2</f>
        <v>9.2677359647577853E-5</v>
      </c>
      <c r="S26" s="67">
        <v>1</v>
      </c>
      <c r="T26" s="67">
        <f t="shared" ref="T26:T46" si="7">+S26*R26</f>
        <v>9.2677359647577853E-5</v>
      </c>
    </row>
    <row r="27" spans="1:36">
      <c r="A27" s="45" t="s">
        <v>42</v>
      </c>
      <c r="B27" s="46"/>
      <c r="C27" s="47">
        <v>54219.830199999997</v>
      </c>
      <c r="D27" s="47">
        <v>2.9999999999999997E-4</v>
      </c>
      <c r="E27" s="23">
        <f t="shared" si="1"/>
        <v>8532.0158393590682</v>
      </c>
      <c r="F27" s="23">
        <f t="shared" si="4"/>
        <v>8532</v>
      </c>
      <c r="G27" s="23">
        <f t="shared" si="5"/>
        <v>5.4951094498392195E-3</v>
      </c>
      <c r="H27" s="23"/>
      <c r="I27">
        <f>+G27</f>
        <v>5.4951094498392195E-3</v>
      </c>
      <c r="O27">
        <f t="shared" ref="O27:O46" ca="1" si="8">+C$11+C$12*$F27</f>
        <v>1.3915477852883169E-2</v>
      </c>
      <c r="P27" s="69">
        <f t="shared" si="3"/>
        <v>5.1377235197994434E-3</v>
      </c>
      <c r="Q27" s="1">
        <f t="shared" si="2"/>
        <v>39201.330199999997</v>
      </c>
      <c r="R27" s="67">
        <f t="shared" si="6"/>
        <v>1.2772470299039573E-7</v>
      </c>
      <c r="S27" s="67">
        <v>1</v>
      </c>
      <c r="T27" s="67">
        <f t="shared" si="7"/>
        <v>1.2772470299039573E-7</v>
      </c>
    </row>
    <row r="28" spans="1:36">
      <c r="A28" s="52" t="s">
        <v>43</v>
      </c>
      <c r="B28" s="49" t="s">
        <v>44</v>
      </c>
      <c r="C28" s="52">
        <v>54597.466549999997</v>
      </c>
      <c r="D28" s="52">
        <v>2.0000000000000001E-4</v>
      </c>
      <c r="E28" s="23">
        <f t="shared" si="1"/>
        <v>9620.5324198553153</v>
      </c>
      <c r="F28" s="23">
        <f t="shared" si="4"/>
        <v>9620.5</v>
      </c>
      <c r="G28" s="23">
        <f t="shared" si="5"/>
        <v>1.1247339774854481E-2</v>
      </c>
      <c r="H28" s="23"/>
      <c r="J28">
        <f>+G28</f>
        <v>1.1247339774854481E-2</v>
      </c>
      <c r="O28">
        <f t="shared" ca="1" si="8"/>
        <v>1.9069862512236316E-2</v>
      </c>
      <c r="P28" s="69">
        <f t="shared" si="3"/>
        <v>1.3399420839505186E-2</v>
      </c>
      <c r="Q28" s="1">
        <f t="shared" si="2"/>
        <v>39578.966549999997</v>
      </c>
      <c r="R28" s="67">
        <f t="shared" si="6"/>
        <v>4.6314529088281122E-6</v>
      </c>
      <c r="S28" s="67">
        <v>1</v>
      </c>
      <c r="T28" s="67">
        <f t="shared" si="7"/>
        <v>4.6314529088281122E-6</v>
      </c>
    </row>
    <row r="29" spans="1:36">
      <c r="A29" s="52" t="s">
        <v>43</v>
      </c>
      <c r="B29" s="49" t="s">
        <v>44</v>
      </c>
      <c r="C29" s="52">
        <v>54631.466959999998</v>
      </c>
      <c r="D29" s="52">
        <v>2.0000000000000001E-4</v>
      </c>
      <c r="E29" s="23">
        <f t="shared" si="1"/>
        <v>9718.5367831234998</v>
      </c>
      <c r="F29" s="23">
        <f t="shared" si="4"/>
        <v>9718.5</v>
      </c>
      <c r="G29" s="23">
        <f t="shared" si="5"/>
        <v>1.2761077552568167E-2</v>
      </c>
      <c r="H29" s="23"/>
      <c r="J29">
        <f>+G29</f>
        <v>1.2761077552568167E-2</v>
      </c>
      <c r="O29">
        <f t="shared" ca="1" si="8"/>
        <v>1.9533922867419236E-2</v>
      </c>
      <c r="P29" s="69">
        <f t="shared" si="3"/>
        <v>1.4217707343876351E-2</v>
      </c>
      <c r="Q29" s="1">
        <f t="shared" si="2"/>
        <v>39612.966959999998</v>
      </c>
      <c r="R29" s="67">
        <f t="shared" si="6"/>
        <v>2.1217703489265212E-6</v>
      </c>
      <c r="S29" s="67">
        <v>1</v>
      </c>
      <c r="T29" s="67">
        <f t="shared" si="7"/>
        <v>2.1217703489265212E-6</v>
      </c>
    </row>
    <row r="30" spans="1:36">
      <c r="A30" s="53" t="s">
        <v>51</v>
      </c>
      <c r="B30" s="54" t="s">
        <v>50</v>
      </c>
      <c r="C30" s="53">
        <v>54937.4637</v>
      </c>
      <c r="D30" s="53">
        <v>1.1000000000000001E-3</v>
      </c>
      <c r="E30" s="23">
        <f t="shared" si="1"/>
        <v>10600.556019533877</v>
      </c>
      <c r="F30" s="23">
        <f t="shared" si="4"/>
        <v>10600.5</v>
      </c>
      <c r="G30" s="23">
        <f t="shared" si="5"/>
        <v>1.9434717563854065E-2</v>
      </c>
      <c r="H30" s="23"/>
      <c r="K30">
        <f>+G30</f>
        <v>1.9434717563854065E-2</v>
      </c>
      <c r="O30">
        <f t="shared" ca="1" si="8"/>
        <v>2.3710466064065523E-2</v>
      </c>
      <c r="P30" s="69">
        <f t="shared" si="3"/>
        <v>2.1914407137724457E-2</v>
      </c>
      <c r="Q30" s="1">
        <f t="shared" si="2"/>
        <v>39918.9637</v>
      </c>
      <c r="R30" s="67">
        <f t="shared" si="6"/>
        <v>6.1488603827615285E-6</v>
      </c>
      <c r="S30" s="67">
        <v>1</v>
      </c>
      <c r="T30" s="67">
        <f t="shared" si="7"/>
        <v>6.1488603827615285E-6</v>
      </c>
    </row>
    <row r="31" spans="1:36">
      <c r="A31" s="41" t="s">
        <v>49</v>
      </c>
      <c r="B31" s="49" t="s">
        <v>44</v>
      </c>
      <c r="C31" s="51">
        <v>55018.471160000001</v>
      </c>
      <c r="D31" s="52">
        <v>2.9999999999999997E-4</v>
      </c>
      <c r="E31" s="23">
        <f t="shared" si="1"/>
        <v>10834.05569019293</v>
      </c>
      <c r="F31" s="23">
        <f t="shared" si="4"/>
        <v>10834</v>
      </c>
      <c r="G31" s="23">
        <f t="shared" si="5"/>
        <v>1.9320460123708472E-2</v>
      </c>
      <c r="H31" s="23"/>
      <c r="J31">
        <f>+G31</f>
        <v>1.9320460123708472E-2</v>
      </c>
      <c r="O31">
        <f t="shared" ca="1" si="8"/>
        <v>2.4816160889935032E-2</v>
      </c>
      <c r="P31" s="69">
        <f t="shared" si="3"/>
        <v>2.4010620219950207E-2</v>
      </c>
      <c r="Q31" s="1">
        <f t="shared" si="2"/>
        <v>39999.971160000001</v>
      </c>
      <c r="R31" s="67">
        <f t="shared" si="6"/>
        <v>2.1997601728378285E-5</v>
      </c>
      <c r="S31" s="67">
        <v>1</v>
      </c>
      <c r="T31" s="67">
        <f t="shared" si="7"/>
        <v>2.1997601728378285E-5</v>
      </c>
    </row>
    <row r="32" spans="1:36">
      <c r="A32" s="41" t="s">
        <v>49</v>
      </c>
      <c r="B32" s="49" t="s">
        <v>44</v>
      </c>
      <c r="C32" s="51">
        <v>55075.369469999998</v>
      </c>
      <c r="D32" s="52">
        <v>2.0000000000000001E-4</v>
      </c>
      <c r="E32" s="23">
        <f t="shared" si="1"/>
        <v>10998.06202548669</v>
      </c>
      <c r="F32" s="23">
        <f t="shared" si="4"/>
        <v>10998</v>
      </c>
      <c r="G32" s="23">
        <f t="shared" si="5"/>
        <v>2.1518347835808527E-2</v>
      </c>
      <c r="H32" s="23"/>
      <c r="J32">
        <f>+G32</f>
        <v>2.1518347835808527E-2</v>
      </c>
      <c r="O32">
        <f t="shared" ca="1" si="8"/>
        <v>2.5592751688404407E-2</v>
      </c>
      <c r="P32" s="69">
        <f t="shared" si="3"/>
        <v>2.5486419469360394E-2</v>
      </c>
      <c r="Q32" s="1">
        <f t="shared" si="2"/>
        <v>40056.869469999998</v>
      </c>
      <c r="R32" s="67">
        <f t="shared" si="6"/>
        <v>1.5745592488998983E-5</v>
      </c>
      <c r="S32" s="67">
        <v>1</v>
      </c>
      <c r="T32" s="67">
        <f t="shared" si="7"/>
        <v>1.5745592488998983E-5</v>
      </c>
    </row>
    <row r="33" spans="1:20">
      <c r="A33" s="41" t="s">
        <v>49</v>
      </c>
      <c r="B33" s="49" t="s">
        <v>44</v>
      </c>
      <c r="C33" s="51">
        <v>55075.370940000001</v>
      </c>
      <c r="D33" s="52">
        <v>2.0000000000000001E-4</v>
      </c>
      <c r="E33" s="23">
        <f t="shared" si="1"/>
        <v>10998.066262683074</v>
      </c>
      <c r="F33" s="23">
        <f t="shared" si="4"/>
        <v>10998</v>
      </c>
      <c r="G33" s="23">
        <f t="shared" si="5"/>
        <v>2.298834783869097E-2</v>
      </c>
      <c r="H33" s="23"/>
      <c r="J33">
        <f>+G33</f>
        <v>2.298834783869097E-2</v>
      </c>
      <c r="O33">
        <f t="shared" ca="1" si="8"/>
        <v>2.5592751688404407E-2</v>
      </c>
      <c r="P33" s="69">
        <f t="shared" si="3"/>
        <v>2.5486419469360394E-2</v>
      </c>
      <c r="Q33" s="1">
        <f t="shared" si="2"/>
        <v>40056.870940000001</v>
      </c>
      <c r="R33" s="67">
        <f t="shared" si="6"/>
        <v>6.2403618719553946E-6</v>
      </c>
      <c r="S33" s="67">
        <v>1</v>
      </c>
      <c r="T33" s="67">
        <f t="shared" si="7"/>
        <v>6.2403618719553946E-6</v>
      </c>
    </row>
    <row r="34" spans="1:20">
      <c r="A34" s="41" t="s">
        <v>49</v>
      </c>
      <c r="B34" s="49" t="s">
        <v>50</v>
      </c>
      <c r="C34" s="51">
        <v>55353.438000000002</v>
      </c>
      <c r="D34" s="52">
        <v>2.0000000000000001E-4</v>
      </c>
      <c r="E34" s="23">
        <f t="shared" si="1"/>
        <v>11799.579690349256</v>
      </c>
      <c r="F34" s="23">
        <f t="shared" si="4"/>
        <v>11799.5</v>
      </c>
      <c r="G34" s="23">
        <f t="shared" si="5"/>
        <v>2.764677466620924E-2</v>
      </c>
      <c r="H34" s="23"/>
      <c r="J34">
        <f>+G34</f>
        <v>2.764677466620924E-2</v>
      </c>
      <c r="O34">
        <f t="shared" ca="1" si="8"/>
        <v>2.9388102450436153E-2</v>
      </c>
      <c r="P34" s="69">
        <f t="shared" si="3"/>
        <v>3.2615677615595549E-2</v>
      </c>
      <c r="Q34" s="1">
        <f t="shared" si="2"/>
        <v>40334.938000000002</v>
      </c>
      <c r="R34" s="67">
        <f t="shared" si="6"/>
        <v>2.4689996520419968E-5</v>
      </c>
      <c r="S34" s="67">
        <v>1</v>
      </c>
      <c r="T34" s="67">
        <f t="shared" si="7"/>
        <v>2.4689996520419968E-5</v>
      </c>
    </row>
    <row r="35" spans="1:20">
      <c r="A35" s="41" t="s">
        <v>49</v>
      </c>
      <c r="B35" s="49" t="s">
        <v>50</v>
      </c>
      <c r="C35" s="51">
        <v>55394.378550000001</v>
      </c>
      <c r="D35" s="52">
        <v>1E-3</v>
      </c>
      <c r="E35" s="23">
        <f t="shared" si="1"/>
        <v>11917.588635964887</v>
      </c>
      <c r="F35" s="23">
        <f t="shared" si="4"/>
        <v>11917.5</v>
      </c>
      <c r="G35" s="23">
        <f t="shared" si="5"/>
        <v>3.0750254845770542E-2</v>
      </c>
      <c r="H35" s="23"/>
      <c r="J35">
        <f>+G35</f>
        <v>3.0750254845770542E-2</v>
      </c>
      <c r="O35">
        <f t="shared" ca="1" si="8"/>
        <v>2.9946869000554363E-2</v>
      </c>
      <c r="P35" s="69">
        <f t="shared" si="3"/>
        <v>3.3637902803451816E-2</v>
      </c>
      <c r="Q35" s="1">
        <f t="shared" si="2"/>
        <v>40375.878550000001</v>
      </c>
      <c r="R35" s="67">
        <f t="shared" si="6"/>
        <v>8.3385107275008374E-6</v>
      </c>
      <c r="S35" s="67">
        <v>1</v>
      </c>
      <c r="T35" s="67">
        <f t="shared" si="7"/>
        <v>8.3385107275008374E-6</v>
      </c>
    </row>
    <row r="36" spans="1:20">
      <c r="A36" s="53" t="s">
        <v>52</v>
      </c>
      <c r="B36" s="54" t="s">
        <v>44</v>
      </c>
      <c r="C36" s="53">
        <v>55641.570200000002</v>
      </c>
      <c r="D36" s="53">
        <v>5.0000000000000001E-4</v>
      </c>
      <c r="E36" s="23">
        <f t="shared" si="1"/>
        <v>12630.105345718133</v>
      </c>
      <c r="F36" s="23">
        <f t="shared" si="4"/>
        <v>12630</v>
      </c>
      <c r="G36" s="23">
        <f t="shared" si="5"/>
        <v>3.65473279816797E-2</v>
      </c>
      <c r="H36" s="23"/>
      <c r="K36">
        <f>+G36</f>
        <v>3.65473279816797E-2</v>
      </c>
      <c r="O36">
        <f t="shared" ca="1" si="8"/>
        <v>3.3320777195124066E-2</v>
      </c>
      <c r="P36" s="69">
        <f t="shared" si="3"/>
        <v>3.9535608341458632E-2</v>
      </c>
      <c r="Q36" s="1">
        <f t="shared" si="2"/>
        <v>40623.070200000002</v>
      </c>
      <c r="R36" s="67">
        <f t="shared" si="6"/>
        <v>8.9298195086405022E-6</v>
      </c>
      <c r="S36" s="67">
        <v>1</v>
      </c>
      <c r="T36" s="67">
        <f t="shared" si="7"/>
        <v>8.9298195086405022E-6</v>
      </c>
    </row>
    <row r="37" spans="1:20">
      <c r="A37" s="53" t="s">
        <v>52</v>
      </c>
      <c r="B37" s="54" t="s">
        <v>50</v>
      </c>
      <c r="C37" s="53">
        <v>55646.6008</v>
      </c>
      <c r="D37" s="53">
        <v>8.0000000000000004E-4</v>
      </c>
      <c r="E37" s="23">
        <f t="shared" si="1"/>
        <v>12644.605781149845</v>
      </c>
      <c r="F37" s="23">
        <f t="shared" si="4"/>
        <v>12644.5</v>
      </c>
      <c r="G37" s="23">
        <f t="shared" si="5"/>
        <v>3.6698391224490479E-2</v>
      </c>
      <c r="H37" s="23"/>
      <c r="K37">
        <f>+G37</f>
        <v>3.6698391224490479E-2</v>
      </c>
      <c r="O37">
        <f t="shared" ca="1" si="8"/>
        <v>3.3389439186452152E-2</v>
      </c>
      <c r="P37" s="69">
        <f t="shared" si="3"/>
        <v>3.9649629250483896E-2</v>
      </c>
      <c r="Q37" s="1">
        <f t="shared" si="2"/>
        <v>40628.1008</v>
      </c>
      <c r="R37" s="67">
        <f t="shared" si="6"/>
        <v>8.709805886069524E-6</v>
      </c>
      <c r="S37" s="67">
        <v>1</v>
      </c>
      <c r="T37" s="67">
        <f t="shared" si="7"/>
        <v>8.709805886069524E-6</v>
      </c>
    </row>
    <row r="38" spans="1:20">
      <c r="A38" s="53" t="s">
        <v>52</v>
      </c>
      <c r="B38" s="54" t="s">
        <v>44</v>
      </c>
      <c r="C38" s="53">
        <v>55658.568399999996</v>
      </c>
      <c r="D38" s="53">
        <v>1.6000000000000001E-3</v>
      </c>
      <c r="E38" s="23">
        <f t="shared" si="1"/>
        <v>12679.101748046949</v>
      </c>
      <c r="F38" s="23">
        <f t="shared" si="4"/>
        <v>12679</v>
      </c>
      <c r="G38" s="23">
        <f t="shared" si="5"/>
        <v>3.5299196868436411E-2</v>
      </c>
      <c r="H38" s="23"/>
      <c r="K38">
        <f>+G38</f>
        <v>3.5299196868436411E-2</v>
      </c>
      <c r="O38">
        <f t="shared" ca="1" si="8"/>
        <v>3.3552807372715522E-2</v>
      </c>
      <c r="P38" s="69">
        <f t="shared" si="3"/>
        <v>3.9919801969338399E-2</v>
      </c>
      <c r="Q38" s="1">
        <f t="shared" si="2"/>
        <v>40640.068399999996</v>
      </c>
      <c r="R38" s="67">
        <f t="shared" si="6"/>
        <v>2.134999149848147E-5</v>
      </c>
      <c r="S38" s="67">
        <v>1</v>
      </c>
      <c r="T38" s="67">
        <f t="shared" si="7"/>
        <v>2.134999149848147E-5</v>
      </c>
    </row>
    <row r="39" spans="1:20">
      <c r="A39" s="53" t="s">
        <v>52</v>
      </c>
      <c r="B39" s="54" t="s">
        <v>44</v>
      </c>
      <c r="C39" s="53">
        <v>55731.426099999997</v>
      </c>
      <c r="D39" s="53">
        <v>2.9999999999999997E-4</v>
      </c>
      <c r="E39" s="23">
        <f t="shared" si="1"/>
        <v>12889.110171406675</v>
      </c>
      <c r="F39" s="23">
        <f t="shared" si="4"/>
        <v>12889</v>
      </c>
      <c r="G39" s="23">
        <f t="shared" si="5"/>
        <v>3.8221492111915722E-2</v>
      </c>
      <c r="H39" s="23"/>
      <c r="K39">
        <f>+G39</f>
        <v>3.8221492111915722E-2</v>
      </c>
      <c r="O39">
        <f t="shared" ca="1" si="8"/>
        <v>3.4547222419536068E-2</v>
      </c>
      <c r="P39" s="69">
        <f t="shared" si="3"/>
        <v>4.1528813653747609E-2</v>
      </c>
      <c r="Q39" s="1">
        <f t="shared" si="2"/>
        <v>40712.926099999997</v>
      </c>
      <c r="R39" s="67">
        <f t="shared" si="6"/>
        <v>1.0938375781065249E-5</v>
      </c>
      <c r="S39" s="67">
        <v>1</v>
      </c>
      <c r="T39" s="67">
        <f t="shared" si="7"/>
        <v>1.0938375781065249E-5</v>
      </c>
    </row>
    <row r="40" spans="1:20">
      <c r="A40" s="53" t="s">
        <v>52</v>
      </c>
      <c r="B40" s="54" t="s">
        <v>50</v>
      </c>
      <c r="C40" s="53">
        <v>55734.374100000001</v>
      </c>
      <c r="D40" s="53">
        <v>2.9999999999999997E-4</v>
      </c>
      <c r="E40" s="23">
        <f t="shared" si="1"/>
        <v>12897.607623729014</v>
      </c>
      <c r="F40" s="23">
        <f t="shared" si="4"/>
        <v>12897.5</v>
      </c>
      <c r="G40" s="23">
        <f t="shared" si="5"/>
        <v>3.7337632631533779E-2</v>
      </c>
      <c r="H40" s="23"/>
      <c r="K40">
        <f>+G40</f>
        <v>3.7337632631533779E-2</v>
      </c>
      <c r="O40">
        <f t="shared" ca="1" si="8"/>
        <v>3.4587472552383564E-2</v>
      </c>
      <c r="P40" s="69">
        <f t="shared" si="3"/>
        <v>4.1592601493684309E-2</v>
      </c>
      <c r="Q40" s="1">
        <f t="shared" si="2"/>
        <v>40715.874100000001</v>
      </c>
      <c r="R40" s="67">
        <f t="shared" si="6"/>
        <v>1.8104760017870569E-5</v>
      </c>
      <c r="S40" s="67">
        <v>1</v>
      </c>
      <c r="T40" s="67">
        <f t="shared" si="7"/>
        <v>1.8104760017870569E-5</v>
      </c>
    </row>
    <row r="41" spans="1:20">
      <c r="A41" s="48" t="s">
        <v>54</v>
      </c>
      <c r="B41" s="49"/>
      <c r="C41" s="50">
        <v>56059.800799999997</v>
      </c>
      <c r="D41" s="50">
        <v>2.0000000000000001E-4</v>
      </c>
      <c r="E41" s="23">
        <f t="shared" si="1"/>
        <v>13835.63268060231</v>
      </c>
      <c r="F41" s="23">
        <f t="shared" si="4"/>
        <v>13835.5</v>
      </c>
      <c r="G41" s="23">
        <f t="shared" si="5"/>
        <v>4.6030551369767636E-2</v>
      </c>
      <c r="H41" s="23"/>
      <c r="I41">
        <f t="shared" ref="I41:I46" si="9">+G41</f>
        <v>4.6030551369767636E-2</v>
      </c>
      <c r="O41">
        <f t="shared" ca="1" si="8"/>
        <v>3.902919309484866E-2</v>
      </c>
      <c r="P41" s="69">
        <f t="shared" si="3"/>
        <v>4.7880749467999792E-2</v>
      </c>
      <c r="Q41" s="1">
        <f t="shared" si="2"/>
        <v>41041.300799999997</v>
      </c>
      <c r="R41" s="67">
        <f t="shared" si="6"/>
        <v>3.4232330027018864E-6</v>
      </c>
      <c r="S41" s="67">
        <v>1</v>
      </c>
      <c r="T41" s="67">
        <f t="shared" si="7"/>
        <v>3.4232330027018864E-6</v>
      </c>
    </row>
    <row r="42" spans="1:20">
      <c r="A42" s="48" t="s">
        <v>54</v>
      </c>
      <c r="B42" s="49"/>
      <c r="C42" s="50">
        <v>56060.841500000002</v>
      </c>
      <c r="D42" s="50">
        <v>2.0000000000000001E-4</v>
      </c>
      <c r="E42" s="23">
        <f t="shared" si="1"/>
        <v>13838.632442689111</v>
      </c>
      <c r="F42" s="23">
        <f t="shared" si="4"/>
        <v>13838.5</v>
      </c>
      <c r="G42" s="23">
        <f t="shared" si="5"/>
        <v>4.5948012731969357E-2</v>
      </c>
      <c r="H42" s="23"/>
      <c r="I42">
        <f t="shared" si="9"/>
        <v>4.5948012731969357E-2</v>
      </c>
      <c r="O42">
        <f t="shared" ca="1" si="8"/>
        <v>3.9043399024088959E-2</v>
      </c>
      <c r="P42" s="69">
        <f t="shared" si="3"/>
        <v>4.7898202780537351E-2</v>
      </c>
      <c r="Q42" s="1">
        <f t="shared" si="2"/>
        <v>41042.341500000002</v>
      </c>
      <c r="R42" s="67">
        <f t="shared" si="6"/>
        <v>3.8032412255336361E-6</v>
      </c>
      <c r="S42" s="67">
        <v>1</v>
      </c>
      <c r="T42" s="67">
        <f t="shared" si="7"/>
        <v>3.8032412255336361E-6</v>
      </c>
    </row>
    <row r="43" spans="1:20">
      <c r="A43" s="48" t="s">
        <v>54</v>
      </c>
      <c r="B43" s="49"/>
      <c r="C43" s="50">
        <v>56071.768963736875</v>
      </c>
      <c r="D43" s="50">
        <v>1E-3</v>
      </c>
      <c r="E43" s="23">
        <f t="shared" si="1"/>
        <v>13870.130272440821</v>
      </c>
      <c r="F43" s="23">
        <f t="shared" si="4"/>
        <v>13870</v>
      </c>
      <c r="G43" s="23">
        <f t="shared" si="5"/>
        <v>4.5195093887741677E-2</v>
      </c>
      <c r="H43" s="23"/>
      <c r="I43">
        <f t="shared" si="9"/>
        <v>4.5195093887741677E-2</v>
      </c>
      <c r="O43">
        <f t="shared" ca="1" si="8"/>
        <v>3.9192561281112037E-2</v>
      </c>
      <c r="P43" s="69">
        <f t="shared" si="3"/>
        <v>4.8080340060408136E-2</v>
      </c>
      <c r="Q43" s="1">
        <f t="shared" si="2"/>
        <v>41053.268963736875</v>
      </c>
      <c r="R43" s="67">
        <f t="shared" si="6"/>
        <v>8.3246454768864472E-6</v>
      </c>
      <c r="S43" s="67">
        <v>1</v>
      </c>
      <c r="T43" s="67">
        <f t="shared" si="7"/>
        <v>8.3246454768864472E-6</v>
      </c>
    </row>
    <row r="44" spans="1:20">
      <c r="A44" s="48" t="s">
        <v>54</v>
      </c>
      <c r="B44" s="49"/>
      <c r="C44" s="50">
        <v>56073.850299999998</v>
      </c>
      <c r="D44" s="50">
        <v>4.0000000000000002E-4</v>
      </c>
      <c r="E44" s="23">
        <f t="shared" si="1"/>
        <v>13876.129612896257</v>
      </c>
      <c r="F44" s="23">
        <f t="shared" si="4"/>
        <v>13876</v>
      </c>
      <c r="G44" s="23">
        <f t="shared" si="5"/>
        <v>4.4966279732761905E-2</v>
      </c>
      <c r="H44" s="23"/>
      <c r="I44">
        <f t="shared" si="9"/>
        <v>4.4966279732761905E-2</v>
      </c>
      <c r="O44">
        <f t="shared" ca="1" si="8"/>
        <v>3.9220973139592621E-2</v>
      </c>
      <c r="P44" s="69">
        <f t="shared" si="3"/>
        <v>4.8114799683463938E-2</v>
      </c>
      <c r="Q44" s="1">
        <f t="shared" si="2"/>
        <v>41055.350299999998</v>
      </c>
      <c r="R44" s="67">
        <f t="shared" si="6"/>
        <v>9.9131778799687348E-6</v>
      </c>
      <c r="S44" s="67">
        <v>1</v>
      </c>
      <c r="T44" s="67">
        <f t="shared" si="7"/>
        <v>9.9131778799687348E-6</v>
      </c>
    </row>
    <row r="45" spans="1:20">
      <c r="A45" s="48" t="s">
        <v>54</v>
      </c>
      <c r="B45" s="49"/>
      <c r="C45" s="50">
        <v>56089.810599999997</v>
      </c>
      <c r="D45" s="50">
        <v>2.0000000000000001E-4</v>
      </c>
      <c r="E45" s="23">
        <f t="shared" si="1"/>
        <v>13922.134323988537</v>
      </c>
      <c r="F45" s="23">
        <f t="shared" si="4"/>
        <v>13922</v>
      </c>
      <c r="G45" s="23">
        <f t="shared" si="5"/>
        <v>4.6600687259342521E-2</v>
      </c>
      <c r="H45" s="23"/>
      <c r="I45">
        <f t="shared" si="9"/>
        <v>4.6600687259342521E-2</v>
      </c>
      <c r="O45">
        <f t="shared" ca="1" si="8"/>
        <v>3.9438797387943786E-2</v>
      </c>
      <c r="P45" s="69">
        <f t="shared" si="3"/>
        <v>4.837649385115135E-2</v>
      </c>
      <c r="Q45" s="1">
        <f t="shared" si="2"/>
        <v>41071.310599999997</v>
      </c>
      <c r="R45" s="67">
        <f t="shared" si="6"/>
        <v>3.153489051511689E-6</v>
      </c>
      <c r="S45" s="67">
        <v>1</v>
      </c>
      <c r="T45" s="67">
        <f t="shared" si="7"/>
        <v>3.153489051511689E-6</v>
      </c>
    </row>
    <row r="46" spans="1:20">
      <c r="A46" s="43" t="s">
        <v>87</v>
      </c>
      <c r="B46" s="9"/>
      <c r="C46" s="44">
        <v>56569.618499999997</v>
      </c>
      <c r="D46" s="44">
        <v>2.9999999999999997E-4</v>
      </c>
      <c r="E46" s="23">
        <f t="shared" si="1"/>
        <v>15305.154932579539</v>
      </c>
      <c r="F46" s="23">
        <f t="shared" si="4"/>
        <v>15305</v>
      </c>
      <c r="G46" s="23">
        <f t="shared" si="5"/>
        <v>5.3750374485389329E-2</v>
      </c>
      <c r="H46" s="23"/>
      <c r="I46">
        <f t="shared" si="9"/>
        <v>5.3750374485389329E-2</v>
      </c>
      <c r="O46">
        <f t="shared" ca="1" si="8"/>
        <v>4.5987730767719087E-2</v>
      </c>
      <c r="P46" s="69">
        <f t="shared" si="3"/>
        <v>5.3972470695979262E-2</v>
      </c>
      <c r="Q46" s="1">
        <f t="shared" si="2"/>
        <v>41551.118499999997</v>
      </c>
      <c r="R46" s="67">
        <f t="shared" si="6"/>
        <v>4.93267267584076E-8</v>
      </c>
      <c r="S46" s="67">
        <v>1</v>
      </c>
      <c r="T46" s="67">
        <f t="shared" si="7"/>
        <v>4.93267267584076E-8</v>
      </c>
    </row>
    <row r="47" spans="1:20">
      <c r="A47" s="159" t="s">
        <v>307</v>
      </c>
      <c r="B47" s="160" t="s">
        <v>44</v>
      </c>
      <c r="C47" s="161">
        <v>59635.609600000003</v>
      </c>
      <c r="D47" s="159">
        <v>2.9999999999999997E-4</v>
      </c>
      <c r="E47" s="23">
        <f t="shared" ref="E47" si="10">+(C47-C$7)/C$8</f>
        <v>24142.710289747705</v>
      </c>
      <c r="F47" s="23">
        <f t="shared" ref="F47" si="11">ROUND(2*E47,0)/2</f>
        <v>24142.5</v>
      </c>
      <c r="G47" s="23">
        <f t="shared" ref="G47" si="12">C47-($C$7+$C$8*$F47)</f>
        <v>7.2955299154273234E-2</v>
      </c>
      <c r="H47" s="23"/>
      <c r="I47">
        <f t="shared" ref="I47" si="13">+G47</f>
        <v>7.2955299154273234E-2</v>
      </c>
      <c r="O47">
        <f t="shared" ref="O47" ca="1" si="14">+C$11+C$12*$F47</f>
        <v>8.7836030654750305E-2</v>
      </c>
      <c r="P47" s="69">
        <f t="shared" ref="P47" si="15">+J$2+J$3^F47+J$4*SIN(J$5*F47+J$6)</f>
        <v>3.1071757189887299E-3</v>
      </c>
      <c r="Q47" s="1">
        <f t="shared" ref="Q47" si="16">+C47-15018.5</f>
        <v>44617.109600000003</v>
      </c>
      <c r="R47" s="67">
        <f t="shared" ref="R47" si="17">+(P47-G47)^2</f>
        <v>4.8787603474307398E-3</v>
      </c>
      <c r="S47" s="67">
        <v>1</v>
      </c>
      <c r="T47" s="67">
        <f t="shared" ref="T47" si="18">+S47*R47</f>
        <v>4.8787603474307398E-3</v>
      </c>
    </row>
    <row r="48" spans="1:20">
      <c r="A48" s="7"/>
      <c r="B48" s="9"/>
      <c r="C48" s="10"/>
      <c r="D48" s="10"/>
      <c r="Q48" s="1"/>
    </row>
    <row r="49" spans="1:17">
      <c r="A49" s="11"/>
      <c r="B49" s="9"/>
      <c r="C49" s="12"/>
      <c r="D49" s="12"/>
      <c r="Q49" s="1"/>
    </row>
    <row r="50" spans="1:17">
      <c r="A50" s="11"/>
      <c r="B50" s="9"/>
      <c r="C50" s="12"/>
      <c r="D50" s="12"/>
      <c r="Q50" s="1"/>
    </row>
    <row r="51" spans="1:17">
      <c r="A51" s="13"/>
      <c r="B51" s="9"/>
      <c r="C51" s="12"/>
      <c r="D51" s="12"/>
      <c r="Q51" s="1"/>
    </row>
    <row r="52" spans="1:17">
      <c r="A52" s="14"/>
      <c r="B52" s="2"/>
      <c r="C52" s="8"/>
      <c r="D52" s="8"/>
      <c r="Q52" s="1"/>
    </row>
    <row r="53" spans="1:17">
      <c r="A53" s="14"/>
      <c r="B53" s="9"/>
      <c r="C53" s="10"/>
      <c r="D53" s="10"/>
      <c r="Q53" s="1"/>
    </row>
  </sheetData>
  <sheetProtection sheet="1"/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J53"/>
  <sheetViews>
    <sheetView workbookViewId="0"/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4257812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33" ht="21" thickBot="1">
      <c r="A1" s="17" t="s">
        <v>35</v>
      </c>
      <c r="B1" s="15"/>
      <c r="C1" s="15"/>
      <c r="E1" s="15"/>
      <c r="F1" s="15"/>
      <c r="V1" s="3" t="s">
        <v>11</v>
      </c>
      <c r="W1" s="5" t="s">
        <v>22</v>
      </c>
    </row>
    <row r="2" spans="1:33">
      <c r="A2" s="16" t="s">
        <v>24</v>
      </c>
      <c r="B2" s="25" t="s">
        <v>34</v>
      </c>
      <c r="D2" s="15"/>
      <c r="E2" s="15"/>
      <c r="F2" s="15"/>
      <c r="V2" s="67">
        <v>0</v>
      </c>
      <c r="W2" s="67">
        <f t="shared" ref="W2:W17" si="0">+D$11+D$12*V2+D$13*V2^2</f>
        <v>1.1712486955350867E-3</v>
      </c>
      <c r="AB2" t="s">
        <v>55</v>
      </c>
    </row>
    <row r="3" spans="1:33" ht="13.5" thickBot="1">
      <c r="C3" s="22" t="s">
        <v>32</v>
      </c>
      <c r="V3" s="67">
        <v>1000</v>
      </c>
      <c r="W3" s="67">
        <f t="shared" si="0"/>
        <v>-1.6931748128634068E-3</v>
      </c>
    </row>
    <row r="4" spans="1:33" ht="13.5" thickBot="1">
      <c r="A4" s="4" t="s">
        <v>1</v>
      </c>
      <c r="C4" s="20" t="s">
        <v>29</v>
      </c>
      <c r="D4" s="21" t="s">
        <v>29</v>
      </c>
      <c r="V4" s="67">
        <v>2000</v>
      </c>
      <c r="W4" s="67">
        <f t="shared" si="0"/>
        <v>-3.606538987633719E-3</v>
      </c>
      <c r="AB4" s="57" t="s">
        <v>56</v>
      </c>
      <c r="AC4" s="57"/>
    </row>
    <row r="5" spans="1:33">
      <c r="A5" s="28" t="s">
        <v>36</v>
      </c>
      <c r="B5" s="16"/>
      <c r="C5" s="29">
        <v>8</v>
      </c>
      <c r="D5" s="16" t="s">
        <v>37</v>
      </c>
      <c r="V5" s="67">
        <v>3000</v>
      </c>
      <c r="W5" s="67">
        <f t="shared" si="0"/>
        <v>-4.5688438287758469E-3</v>
      </c>
      <c r="AB5" t="s">
        <v>57</v>
      </c>
      <c r="AC5">
        <v>0.99690472007090913</v>
      </c>
    </row>
    <row r="6" spans="1:33">
      <c r="A6" s="4" t="s">
        <v>2</v>
      </c>
      <c r="V6" s="67">
        <v>4000</v>
      </c>
      <c r="W6" s="67">
        <f t="shared" si="0"/>
        <v>-4.5800893362897997E-3</v>
      </c>
      <c r="AB6" t="s">
        <v>58</v>
      </c>
      <c r="AC6">
        <v>0.99381902089965779</v>
      </c>
    </row>
    <row r="7" spans="1:33">
      <c r="A7" s="15" t="s">
        <v>3</v>
      </c>
      <c r="B7" s="15"/>
      <c r="C7" s="15">
        <v>51259.839164999998</v>
      </c>
      <c r="V7" s="67">
        <v>5000</v>
      </c>
      <c r="W7" s="67">
        <f t="shared" si="0"/>
        <v>-3.6402755101755634E-3</v>
      </c>
      <c r="AB7" t="s">
        <v>59</v>
      </c>
      <c r="AC7">
        <v>0.99345543389375524</v>
      </c>
    </row>
    <row r="8" spans="1:33">
      <c r="A8" s="15" t="s">
        <v>4</v>
      </c>
      <c r="B8" s="15"/>
      <c r="C8" s="15">
        <v>0.34692751287981155</v>
      </c>
      <c r="V8" s="67">
        <v>6000</v>
      </c>
      <c r="W8" s="67">
        <f t="shared" si="0"/>
        <v>-1.7494023504331484E-3</v>
      </c>
      <c r="AB8" t="s">
        <v>60</v>
      </c>
      <c r="AC8">
        <v>1.0566673919414449E-3</v>
      </c>
    </row>
    <row r="9" spans="1:33" ht="13.5" thickBot="1">
      <c r="A9" s="41" t="s">
        <v>46</v>
      </c>
      <c r="C9" s="42">
        <v>27</v>
      </c>
      <c r="D9" s="40" t="str">
        <f>"F"&amp;C9</f>
        <v>F27</v>
      </c>
      <c r="E9" s="24" t="str">
        <f>"G"&amp;C9</f>
        <v>G27</v>
      </c>
      <c r="V9" s="67">
        <v>7000</v>
      </c>
      <c r="W9" s="67">
        <f t="shared" si="0"/>
        <v>1.0925301429374409E-3</v>
      </c>
      <c r="AB9" s="55" t="s">
        <v>61</v>
      </c>
      <c r="AC9" s="55">
        <v>19</v>
      </c>
    </row>
    <row r="10" spans="1:33" ht="13.5" thickBot="1">
      <c r="A10" s="16"/>
      <c r="B10" s="16"/>
      <c r="C10" s="3" t="s">
        <v>20</v>
      </c>
      <c r="D10" s="3" t="s">
        <v>21</v>
      </c>
      <c r="E10" s="16"/>
      <c r="V10" s="67">
        <v>8000</v>
      </c>
      <c r="W10" s="67">
        <f t="shared" si="0"/>
        <v>4.8855219699362185E-3</v>
      </c>
    </row>
    <row r="11" spans="1:33" ht="13.5" thickBot="1">
      <c r="A11" s="16" t="s">
        <v>16</v>
      </c>
      <c r="B11" s="16"/>
      <c r="C11" s="39">
        <f ca="1">INTERCEPT(INDIRECT($E$9):G982,INDIRECT($D$9):F982)</f>
        <v>-6.2529188858670745E-2</v>
      </c>
      <c r="D11" s="2">
        <f>+E11*F11</f>
        <v>1.1712486955350867E-3</v>
      </c>
      <c r="E11" s="58">
        <v>1.1712486955350867E-3</v>
      </c>
      <c r="F11">
        <v>1</v>
      </c>
      <c r="V11" s="67">
        <v>9000</v>
      </c>
      <c r="W11" s="67">
        <f t="shared" si="0"/>
        <v>9.6295731305631807E-3</v>
      </c>
      <c r="AB11" t="s">
        <v>62</v>
      </c>
    </row>
    <row r="12" spans="1:33">
      <c r="A12" s="16" t="s">
        <v>17</v>
      </c>
      <c r="B12" s="16"/>
      <c r="C12" s="39">
        <f ca="1">SLOPE(INDIRECT($E$9):G982,INDIRECT($D$9):F982)</f>
        <v>7.758005661785569E-6</v>
      </c>
      <c r="D12" s="2">
        <f>+E12*F12</f>
        <v>-3.339953175212584E-6</v>
      </c>
      <c r="E12" s="59">
        <v>-3.3399531752125837E-2</v>
      </c>
      <c r="F12" s="60">
        <v>1E-4</v>
      </c>
      <c r="V12" s="67">
        <v>10000</v>
      </c>
      <c r="W12" s="67">
        <f t="shared" si="0"/>
        <v>1.5324683624818321E-2</v>
      </c>
      <c r="AB12" s="56"/>
      <c r="AC12" s="56" t="s">
        <v>67</v>
      </c>
      <c r="AD12" s="56" t="s">
        <v>68</v>
      </c>
      <c r="AE12" s="56" t="s">
        <v>69</v>
      </c>
      <c r="AF12" s="56" t="s">
        <v>70</v>
      </c>
      <c r="AG12" s="56" t="s">
        <v>71</v>
      </c>
    </row>
    <row r="13" spans="1:33" ht="13.5" thickBot="1">
      <c r="A13" s="16" t="s">
        <v>19</v>
      </c>
      <c r="B13" s="16"/>
      <c r="C13" s="2" t="s">
        <v>14</v>
      </c>
      <c r="D13" s="2">
        <f>+E13*F13</f>
        <v>4.755296668140907E-10</v>
      </c>
      <c r="E13" s="61">
        <v>4.755296668140907E-2</v>
      </c>
      <c r="F13" s="60">
        <v>1E-8</v>
      </c>
      <c r="V13" s="67">
        <v>11000</v>
      </c>
      <c r="W13" s="67">
        <f t="shared" si="0"/>
        <v>2.1970853452701639E-2</v>
      </c>
      <c r="AB13" t="s">
        <v>63</v>
      </c>
      <c r="AC13">
        <v>1</v>
      </c>
      <c r="AD13">
        <v>3.0519369829744855E-3</v>
      </c>
      <c r="AE13">
        <v>3.0519369829744855E-3</v>
      </c>
      <c r="AF13">
        <v>2733.373318534434</v>
      </c>
      <c r="AG13">
        <v>3.2027549668825081E-20</v>
      </c>
    </row>
    <row r="14" spans="1:33">
      <c r="A14" s="16"/>
      <c r="B14" s="16"/>
      <c r="C14" s="16"/>
      <c r="E14">
        <f>SUM(T21:T950)</f>
        <v>1.157985329799138E-4</v>
      </c>
      <c r="V14" s="67">
        <v>12000</v>
      </c>
      <c r="W14" s="67">
        <f t="shared" si="0"/>
        <v>2.9568082614213148E-2</v>
      </c>
      <c r="AB14" t="s">
        <v>64</v>
      </c>
      <c r="AC14">
        <v>17</v>
      </c>
      <c r="AD14">
        <v>1.8981281612269697E-5</v>
      </c>
      <c r="AE14">
        <v>1.1165459771923352E-6</v>
      </c>
    </row>
    <row r="15" spans="1:33" ht="13.5" thickBot="1">
      <c r="A15" s="30" t="s">
        <v>18</v>
      </c>
      <c r="B15" s="16"/>
      <c r="C15" s="31">
        <f ca="1">(C7+C11)+(C8+C12)*INT(MAX(F21:F3523))</f>
        <v>56569.620956713312</v>
      </c>
      <c r="D15" s="24">
        <f>+C7+INT(MAX(F21:F1588))*C8+D11+D12*INT(MAX(F21:F4023))+D13*INT(MAX(F21:F4050)^2)</f>
        <v>56569.626192398493</v>
      </c>
      <c r="E15" s="32" t="s">
        <v>47</v>
      </c>
      <c r="F15" s="29">
        <v>1</v>
      </c>
      <c r="V15" s="67">
        <v>13000</v>
      </c>
      <c r="W15" s="67">
        <f t="shared" si="0"/>
        <v>3.8116371109352828E-2</v>
      </c>
      <c r="AB15" s="55" t="s">
        <v>65</v>
      </c>
      <c r="AC15" s="55">
        <v>18</v>
      </c>
      <c r="AD15" s="55">
        <v>3.0709182645867555E-3</v>
      </c>
      <c r="AE15" s="55"/>
      <c r="AF15" s="55"/>
      <c r="AG15" s="55"/>
    </row>
    <row r="16" spans="1:33" ht="13.5" thickBot="1">
      <c r="A16" s="19" t="s">
        <v>5</v>
      </c>
      <c r="B16" s="16"/>
      <c r="C16" s="34">
        <f ca="1">+C8+C12</f>
        <v>0.34693527088547332</v>
      </c>
      <c r="D16" s="24">
        <f>+C8+D12+2*D13*MAX(F21:F896)</f>
        <v>0.34693872888973754</v>
      </c>
      <c r="E16" s="32" t="s">
        <v>38</v>
      </c>
      <c r="F16" s="33">
        <f ca="1">NOW()+15018.5+$C$5/24</f>
        <v>60316.5920625</v>
      </c>
      <c r="V16" s="67">
        <v>14000</v>
      </c>
      <c r="W16" s="67">
        <f t="shared" si="0"/>
        <v>4.761571893812068E-2</v>
      </c>
    </row>
    <row r="17" spans="1:36" ht="13.5" thickBot="1">
      <c r="A17" s="32" t="s">
        <v>33</v>
      </c>
      <c r="B17" s="16"/>
      <c r="C17" s="16">
        <f>COUNT(C21:C2181)</f>
        <v>26</v>
      </c>
      <c r="E17" s="32" t="s">
        <v>48</v>
      </c>
      <c r="F17" s="33">
        <f ca="1">ROUND(2*(F16-$C$7)/$C$8,0)/2+F14</f>
        <v>26105.5</v>
      </c>
      <c r="V17" s="67">
        <v>15000</v>
      </c>
      <c r="W17" s="67">
        <f t="shared" si="0"/>
        <v>5.8066126100516736E-2</v>
      </c>
      <c r="AB17" s="56"/>
      <c r="AC17" s="56" t="s">
        <v>72</v>
      </c>
      <c r="AD17" s="56" t="s">
        <v>60</v>
      </c>
      <c r="AE17" s="56" t="s">
        <v>73</v>
      </c>
      <c r="AF17" s="56" t="s">
        <v>74</v>
      </c>
      <c r="AG17" s="56" t="s">
        <v>75</v>
      </c>
      <c r="AH17" s="56" t="s">
        <v>76</v>
      </c>
      <c r="AI17" s="56" t="s">
        <v>77</v>
      </c>
      <c r="AJ17" s="56" t="s">
        <v>78</v>
      </c>
    </row>
    <row r="18" spans="1:36" ht="14.25" thickTop="1" thickBot="1">
      <c r="A18" s="4" t="s">
        <v>80</v>
      </c>
      <c r="C18" s="62">
        <f ca="1">+C15</f>
        <v>56569.620956713312</v>
      </c>
      <c r="D18" s="63">
        <f ca="1">C16</f>
        <v>0.34693527088547332</v>
      </c>
      <c r="E18" s="32" t="s">
        <v>39</v>
      </c>
      <c r="F18" s="24">
        <f ca="1">ROUND(2*(F16-$C$15)/$C$16,0)/2+F14</f>
        <v>10800</v>
      </c>
      <c r="AB18" t="s">
        <v>66</v>
      </c>
      <c r="AC18">
        <v>-6.440254351738732E-2</v>
      </c>
      <c r="AD18">
        <v>1.8358291065859571E-3</v>
      </c>
      <c r="AE18">
        <v>-35.080903383842212</v>
      </c>
      <c r="AF18">
        <v>2.6605115834978019E-17</v>
      </c>
      <c r="AG18">
        <v>-6.8275809773969839E-2</v>
      </c>
      <c r="AH18">
        <v>-6.0529277260804794E-2</v>
      </c>
      <c r="AI18">
        <v>-6.8275809773969839E-2</v>
      </c>
      <c r="AJ18">
        <v>-6.0529277260804794E-2</v>
      </c>
    </row>
    <row r="19" spans="1:36" ht="13.5" thickBot="1">
      <c r="A19" s="4" t="s">
        <v>81</v>
      </c>
      <c r="C19" s="64">
        <f>+D15</f>
        <v>56569.626192398493</v>
      </c>
      <c r="D19" s="65">
        <f>+D16</f>
        <v>0.34693872888973754</v>
      </c>
      <c r="E19" s="32" t="s">
        <v>40</v>
      </c>
      <c r="F19" s="35">
        <f ca="1">+$C$15+$C$16*F18-15018.5-$C$5/24</f>
        <v>45297.688548943086</v>
      </c>
      <c r="AB19" s="55" t="s">
        <v>79</v>
      </c>
      <c r="AC19" s="55">
        <v>7.9248200783483695E-6</v>
      </c>
      <c r="AD19" s="55">
        <v>1.5157931341262139E-7</v>
      </c>
      <c r="AE19" s="55">
        <v>52.281672874291452</v>
      </c>
      <c r="AF19" s="55">
        <v>3.2027549668826248E-20</v>
      </c>
      <c r="AG19" s="55">
        <v>7.6050152350049275E-6</v>
      </c>
      <c r="AH19" s="55">
        <v>8.2446249216918115E-6</v>
      </c>
      <c r="AI19" s="55">
        <v>7.6050152350049275E-6</v>
      </c>
      <c r="AJ19" s="55">
        <v>8.2446249216918115E-6</v>
      </c>
    </row>
    <row r="20" spans="1:36" ht="15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28</v>
      </c>
      <c r="I20" s="6" t="s">
        <v>31</v>
      </c>
      <c r="J20" s="6" t="s">
        <v>45</v>
      </c>
      <c r="K20" s="6" t="s">
        <v>53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R20" s="6" t="s">
        <v>82</v>
      </c>
      <c r="S20" s="5" t="s">
        <v>83</v>
      </c>
      <c r="T20" s="6" t="s">
        <v>84</v>
      </c>
      <c r="U20" s="66" t="s">
        <v>85</v>
      </c>
    </row>
    <row r="21" spans="1:36">
      <c r="A21" s="18" t="s">
        <v>28</v>
      </c>
      <c r="B21" s="18"/>
      <c r="C21" s="26">
        <v>51259.839164999998</v>
      </c>
      <c r="D21" s="26" t="s">
        <v>14</v>
      </c>
      <c r="E21">
        <f t="shared" ref="E21:E45" si="1">+(C21-C$7)/C$8</f>
        <v>0</v>
      </c>
      <c r="F21">
        <f t="shared" ref="F21:F46" si="2">ROUND(2*E21,0)/2</f>
        <v>0</v>
      </c>
      <c r="G21">
        <f>C21-($C$7+$C$8*$F21)</f>
        <v>0</v>
      </c>
      <c r="H21">
        <f>+G21</f>
        <v>0</v>
      </c>
      <c r="P21" s="69">
        <f>+D$11+D$12*F21+D$13*F21^2</f>
        <v>1.1712486955350867E-3</v>
      </c>
      <c r="Q21" s="1">
        <f t="shared" ref="Q21:Q45" si="3">+C21-15018.5</f>
        <v>36241.339164999998</v>
      </c>
      <c r="R21" s="67">
        <f t="shared" ref="R21:R45" si="4">+(P21-G21)^2</f>
        <v>1.3718235067926423E-6</v>
      </c>
      <c r="S21" s="67">
        <v>0.2</v>
      </c>
      <c r="T21" s="67">
        <f>+S21*R21</f>
        <v>2.7436470135852849E-7</v>
      </c>
      <c r="U21" s="68"/>
      <c r="AD21">
        <v>0.34693543769988999</v>
      </c>
    </row>
    <row r="22" spans="1:36">
      <c r="A22" s="15" t="s">
        <v>28</v>
      </c>
      <c r="B22" s="15"/>
      <c r="C22" s="27">
        <v>51280.845373999997</v>
      </c>
      <c r="D22" s="27" t="s">
        <v>14</v>
      </c>
      <c r="E22">
        <f t="shared" si="1"/>
        <v>60.549273897675967</v>
      </c>
      <c r="F22">
        <f t="shared" si="2"/>
        <v>60.5</v>
      </c>
      <c r="H22" s="24">
        <v>1.7094470771553461E-2</v>
      </c>
      <c r="P22" s="69">
        <f t="shared" ref="P22:P45" si="5">+D$11+D$12*F22+D$13*F22^2</f>
        <v>9.7092208589768169E-4</v>
      </c>
      <c r="Q22" s="1">
        <f t="shared" si="3"/>
        <v>36262.345373999997</v>
      </c>
      <c r="R22" s="67">
        <f t="shared" si="4"/>
        <v>9.4268969688390523E-7</v>
      </c>
      <c r="S22" s="67">
        <v>0.2</v>
      </c>
      <c r="T22" s="67">
        <f t="shared" ref="T22:T45" si="6">+S22*R22</f>
        <v>1.8853793937678107E-7</v>
      </c>
    </row>
    <row r="23" spans="1:36">
      <c r="A23" s="15" t="s">
        <v>28</v>
      </c>
      <c r="B23" s="15"/>
      <c r="C23" s="27">
        <v>51307.712698000003</v>
      </c>
      <c r="D23" s="27" t="s">
        <v>14</v>
      </c>
      <c r="E23">
        <f t="shared" si="1"/>
        <v>137.99289829339816</v>
      </c>
      <c r="F23">
        <f t="shared" si="2"/>
        <v>138</v>
      </c>
      <c r="G23">
        <f>C23-($C$7+$C$8*$F23)</f>
        <v>-2.4637774113216437E-3</v>
      </c>
      <c r="H23">
        <f>+G23</f>
        <v>-2.4637774113216437E-3</v>
      </c>
      <c r="P23" s="69">
        <f t="shared" si="5"/>
        <v>7.193911443305577E-4</v>
      </c>
      <c r="Q23" s="1">
        <f t="shared" si="3"/>
        <v>36289.212698000003</v>
      </c>
      <c r="R23" s="67">
        <f t="shared" si="4"/>
        <v>1.0132562053692922E-5</v>
      </c>
      <c r="S23" s="67">
        <v>0.2</v>
      </c>
      <c r="T23" s="67">
        <f t="shared" si="6"/>
        <v>2.0265124107385843E-6</v>
      </c>
    </row>
    <row r="24" spans="1:36">
      <c r="A24" s="15" t="s">
        <v>28</v>
      </c>
      <c r="B24" s="15"/>
      <c r="C24" s="27">
        <v>51311.722040000001</v>
      </c>
      <c r="D24" s="27" t="s">
        <v>14</v>
      </c>
      <c r="E24">
        <f t="shared" si="1"/>
        <v>149.54961216344091</v>
      </c>
      <c r="F24">
        <f t="shared" si="2"/>
        <v>149.5</v>
      </c>
      <c r="H24" s="24">
        <v>1.7211824473633897E-2</v>
      </c>
      <c r="P24" s="69">
        <f t="shared" si="5"/>
        <v>6.8255390277651708E-4</v>
      </c>
      <c r="Q24" s="1">
        <f t="shared" si="3"/>
        <v>36293.222040000001</v>
      </c>
      <c r="R24" s="67">
        <f t="shared" si="4"/>
        <v>4.6587983019545513E-7</v>
      </c>
      <c r="S24" s="67">
        <v>0.2</v>
      </c>
      <c r="T24" s="67">
        <f t="shared" si="6"/>
        <v>9.317596603909103E-8</v>
      </c>
    </row>
    <row r="25" spans="1:36">
      <c r="A25" s="15" t="s">
        <v>28</v>
      </c>
      <c r="B25" s="15"/>
      <c r="C25" s="27">
        <v>51311.871766999997</v>
      </c>
      <c r="D25" s="27" t="s">
        <v>14</v>
      </c>
      <c r="E25" s="23">
        <f t="shared" si="1"/>
        <v>149.98119223258411</v>
      </c>
      <c r="F25" s="23">
        <f t="shared" si="2"/>
        <v>150</v>
      </c>
      <c r="G25" s="23">
        <f t="shared" ref="G25:G45" si="7">C25-($C$7+$C$8*$F25)</f>
        <v>-6.5249319741269574E-3</v>
      </c>
      <c r="H25" s="23">
        <f>+G25</f>
        <v>-6.5249319741269574E-3</v>
      </c>
      <c r="P25" s="69">
        <f t="shared" si="5"/>
        <v>6.8095513675651617E-4</v>
      </c>
      <c r="Q25" s="1">
        <f t="shared" si="3"/>
        <v>36293.371766999997</v>
      </c>
      <c r="R25" s="67">
        <f t="shared" si="4"/>
        <v>5.1924809054796573E-5</v>
      </c>
      <c r="S25" s="67">
        <v>0.2</v>
      </c>
      <c r="T25" s="67">
        <f t="shared" si="6"/>
        <v>1.0384961810959315E-5</v>
      </c>
    </row>
    <row r="26" spans="1:36">
      <c r="A26" s="45" t="s">
        <v>30</v>
      </c>
      <c r="B26" s="46"/>
      <c r="C26" s="47">
        <v>52024.8148</v>
      </c>
      <c r="D26" s="47">
        <v>1E-4</v>
      </c>
      <c r="E26" s="23">
        <f t="shared" si="1"/>
        <v>2205.0013521557116</v>
      </c>
      <c r="F26" s="23">
        <f t="shared" si="2"/>
        <v>2205</v>
      </c>
      <c r="G26" s="23">
        <f t="shared" si="7"/>
        <v>4.6910002129152417E-4</v>
      </c>
      <c r="H26" s="23"/>
      <c r="I26">
        <f>+G26</f>
        <v>4.6910002129152417E-4</v>
      </c>
      <c r="P26" s="69">
        <f t="shared" si="5"/>
        <v>-3.8813109275168817E-3</v>
      </c>
      <c r="Q26" s="1">
        <f t="shared" si="3"/>
        <v>37006.3148</v>
      </c>
      <c r="R26" s="67">
        <f t="shared" si="4"/>
        <v>1.8926075423512055E-5</v>
      </c>
      <c r="S26" s="67">
        <v>1</v>
      </c>
      <c r="T26" s="67">
        <f t="shared" si="6"/>
        <v>1.8926075423512055E-5</v>
      </c>
    </row>
    <row r="27" spans="1:36">
      <c r="A27" s="45" t="s">
        <v>42</v>
      </c>
      <c r="B27" s="46"/>
      <c r="C27" s="47">
        <v>54219.830199999997</v>
      </c>
      <c r="D27" s="47">
        <v>2.9999999999999997E-4</v>
      </c>
      <c r="E27" s="23">
        <f t="shared" si="1"/>
        <v>8532.0158393590682</v>
      </c>
      <c r="F27" s="23">
        <f t="shared" si="2"/>
        <v>8532</v>
      </c>
      <c r="G27" s="23">
        <f t="shared" si="7"/>
        <v>5.4951094498392195E-3</v>
      </c>
      <c r="H27" s="23"/>
      <c r="I27">
        <f>+G27</f>
        <v>5.4951094498392195E-3</v>
      </c>
      <c r="O27">
        <f t="shared" ref="O27:O45" ca="1" si="8">+C$11+C$12*$F27</f>
        <v>3.6621154476837309E-3</v>
      </c>
      <c r="P27" s="69">
        <f t="shared" si="5"/>
        <v>7.290961713065057E-3</v>
      </c>
      <c r="Q27" s="1">
        <f t="shared" si="3"/>
        <v>39201.330199999997</v>
      </c>
      <c r="R27" s="67">
        <f t="shared" si="4"/>
        <v>3.2250853513333627E-6</v>
      </c>
      <c r="S27" s="67">
        <v>1</v>
      </c>
      <c r="T27" s="67">
        <f t="shared" si="6"/>
        <v>3.2250853513333627E-6</v>
      </c>
    </row>
    <row r="28" spans="1:36">
      <c r="A28" s="52" t="s">
        <v>43</v>
      </c>
      <c r="B28" s="49" t="s">
        <v>44</v>
      </c>
      <c r="C28" s="52">
        <v>54597.466549999997</v>
      </c>
      <c r="D28" s="52">
        <v>2.0000000000000001E-4</v>
      </c>
      <c r="E28" s="23">
        <f t="shared" si="1"/>
        <v>9620.5324198553153</v>
      </c>
      <c r="F28" s="23">
        <f t="shared" si="2"/>
        <v>9620.5</v>
      </c>
      <c r="G28" s="23">
        <f t="shared" si="7"/>
        <v>1.1247339774854481E-2</v>
      </c>
      <c r="H28" s="23"/>
      <c r="J28">
        <f>+G28</f>
        <v>1.1247339774854481E-2</v>
      </c>
      <c r="O28">
        <f t="shared" ca="1" si="8"/>
        <v>1.2106704610537325E-2</v>
      </c>
      <c r="P28" s="69">
        <f t="shared" si="5"/>
        <v>1.3051411585189528E-2</v>
      </c>
      <c r="Q28" s="1">
        <f t="shared" si="3"/>
        <v>39578.966549999997</v>
      </c>
      <c r="R28" s="67">
        <f t="shared" si="4"/>
        <v>3.2546750968455716E-6</v>
      </c>
      <c r="S28" s="67">
        <v>1</v>
      </c>
      <c r="T28" s="67">
        <f t="shared" si="6"/>
        <v>3.2546750968455716E-6</v>
      </c>
    </row>
    <row r="29" spans="1:36">
      <c r="A29" s="52" t="s">
        <v>43</v>
      </c>
      <c r="B29" s="49" t="s">
        <v>44</v>
      </c>
      <c r="C29" s="52">
        <v>54631.466959999998</v>
      </c>
      <c r="D29" s="52">
        <v>2.0000000000000001E-4</v>
      </c>
      <c r="E29" s="23">
        <f t="shared" si="1"/>
        <v>9718.5367831234998</v>
      </c>
      <c r="F29" s="23">
        <f t="shared" si="2"/>
        <v>9718.5</v>
      </c>
      <c r="G29" s="23">
        <f t="shared" si="7"/>
        <v>1.2761077552568167E-2</v>
      </c>
      <c r="H29" s="23"/>
      <c r="J29">
        <f>+G29</f>
        <v>1.2761077552568167E-2</v>
      </c>
      <c r="O29">
        <f t="shared" ca="1" si="8"/>
        <v>1.2866989165392306E-2</v>
      </c>
      <c r="P29" s="69">
        <f t="shared" si="5"/>
        <v>1.3625330460217432E-2</v>
      </c>
      <c r="Q29" s="1">
        <f t="shared" si="3"/>
        <v>39612.966959999998</v>
      </c>
      <c r="R29" s="67">
        <f t="shared" si="4"/>
        <v>7.4693308838020753E-7</v>
      </c>
      <c r="S29" s="67">
        <v>1</v>
      </c>
      <c r="T29" s="67">
        <f t="shared" si="6"/>
        <v>7.4693308838020753E-7</v>
      </c>
    </row>
    <row r="30" spans="1:36">
      <c r="A30" s="53" t="s">
        <v>51</v>
      </c>
      <c r="B30" s="54" t="s">
        <v>50</v>
      </c>
      <c r="C30" s="53">
        <v>54937.4637</v>
      </c>
      <c r="D30" s="53">
        <v>1.1000000000000001E-3</v>
      </c>
      <c r="E30" s="23">
        <f t="shared" si="1"/>
        <v>10600.556019533877</v>
      </c>
      <c r="F30" s="23">
        <f t="shared" si="2"/>
        <v>10600.5</v>
      </c>
      <c r="G30" s="23">
        <f t="shared" si="7"/>
        <v>1.9434717563854065E-2</v>
      </c>
      <c r="H30" s="23"/>
      <c r="K30">
        <f>+G30</f>
        <v>1.9434717563854065E-2</v>
      </c>
      <c r="O30">
        <f t="shared" ca="1" si="8"/>
        <v>1.970955015908718E-2</v>
      </c>
      <c r="P30" s="69">
        <f t="shared" si="5"/>
        <v>1.9201629158275967E-2</v>
      </c>
      <c r="Q30" s="1">
        <f t="shared" si="3"/>
        <v>39918.9637</v>
      </c>
      <c r="R30" s="67">
        <f t="shared" si="4"/>
        <v>5.4330204814940017E-8</v>
      </c>
      <c r="S30" s="67">
        <v>1</v>
      </c>
      <c r="T30" s="67">
        <f t="shared" si="6"/>
        <v>5.4330204814940017E-8</v>
      </c>
    </row>
    <row r="31" spans="1:36">
      <c r="A31" s="41" t="s">
        <v>49</v>
      </c>
      <c r="B31" s="49" t="s">
        <v>44</v>
      </c>
      <c r="C31" s="51">
        <v>55018.471160000001</v>
      </c>
      <c r="D31" s="52">
        <v>2.9999999999999997E-4</v>
      </c>
      <c r="E31" s="23">
        <f t="shared" si="1"/>
        <v>10834.05569019293</v>
      </c>
      <c r="F31" s="23">
        <f t="shared" si="2"/>
        <v>10834</v>
      </c>
      <c r="G31" s="23">
        <f t="shared" si="7"/>
        <v>1.9320460123708472E-2</v>
      </c>
      <c r="H31" s="23"/>
      <c r="J31">
        <f>+G31</f>
        <v>1.9320460123708472E-2</v>
      </c>
      <c r="O31">
        <f t="shared" ca="1" si="8"/>
        <v>2.152104448111411E-2</v>
      </c>
      <c r="P31" s="69">
        <f t="shared" si="5"/>
        <v>2.0801755032080593E-2</v>
      </c>
      <c r="Q31" s="1">
        <f t="shared" si="3"/>
        <v>39999.971160000001</v>
      </c>
      <c r="R31" s="67">
        <f t="shared" si="4"/>
        <v>2.1942346055691724E-6</v>
      </c>
      <c r="S31" s="67">
        <v>1</v>
      </c>
      <c r="T31" s="67">
        <f t="shared" si="6"/>
        <v>2.1942346055691724E-6</v>
      </c>
    </row>
    <row r="32" spans="1:36">
      <c r="A32" s="41" t="s">
        <v>49</v>
      </c>
      <c r="B32" s="49" t="s">
        <v>44</v>
      </c>
      <c r="C32" s="51">
        <v>55075.369469999998</v>
      </c>
      <c r="D32" s="52">
        <v>2.0000000000000001E-4</v>
      </c>
      <c r="E32" s="23">
        <f t="shared" si="1"/>
        <v>10998.06202548669</v>
      </c>
      <c r="F32" s="23">
        <f t="shared" si="2"/>
        <v>10998</v>
      </c>
      <c r="G32" s="23">
        <f t="shared" si="7"/>
        <v>2.1518347835808527E-2</v>
      </c>
      <c r="H32" s="23"/>
      <c r="J32">
        <f>+G32</f>
        <v>2.1518347835808527E-2</v>
      </c>
      <c r="O32">
        <f t="shared" ca="1" si="8"/>
        <v>2.2793357409646942E-2</v>
      </c>
      <c r="P32" s="69">
        <f t="shared" si="5"/>
        <v>2.1956611955830915E-2</v>
      </c>
      <c r="Q32" s="1">
        <f t="shared" si="3"/>
        <v>40056.869469999998</v>
      </c>
      <c r="R32" s="67">
        <f t="shared" si="4"/>
        <v>1.9207543889899861E-7</v>
      </c>
      <c r="S32" s="67">
        <v>1</v>
      </c>
      <c r="T32" s="67">
        <f t="shared" si="6"/>
        <v>1.9207543889899861E-7</v>
      </c>
    </row>
    <row r="33" spans="1:20">
      <c r="A33" s="41" t="s">
        <v>49</v>
      </c>
      <c r="B33" s="49" t="s">
        <v>44</v>
      </c>
      <c r="C33" s="51">
        <v>55075.370940000001</v>
      </c>
      <c r="D33" s="52">
        <v>2.0000000000000001E-4</v>
      </c>
      <c r="E33" s="23">
        <f t="shared" si="1"/>
        <v>10998.066262683074</v>
      </c>
      <c r="F33" s="23">
        <f t="shared" si="2"/>
        <v>10998</v>
      </c>
      <c r="G33" s="23">
        <f t="shared" si="7"/>
        <v>2.298834783869097E-2</v>
      </c>
      <c r="H33" s="23"/>
      <c r="J33">
        <f>+G33</f>
        <v>2.298834783869097E-2</v>
      </c>
      <c r="O33">
        <f t="shared" ca="1" si="8"/>
        <v>2.2793357409646942E-2</v>
      </c>
      <c r="P33" s="69">
        <f t="shared" si="5"/>
        <v>2.1956611955830915E-2</v>
      </c>
      <c r="Q33" s="1">
        <f t="shared" si="3"/>
        <v>40056.870940000001</v>
      </c>
      <c r="R33" s="67">
        <f t="shared" si="4"/>
        <v>1.0644789319810167E-6</v>
      </c>
      <c r="S33" s="67">
        <v>1</v>
      </c>
      <c r="T33" s="67">
        <f t="shared" si="6"/>
        <v>1.0644789319810167E-6</v>
      </c>
    </row>
    <row r="34" spans="1:20">
      <c r="A34" s="41" t="s">
        <v>49</v>
      </c>
      <c r="B34" s="49" t="s">
        <v>50</v>
      </c>
      <c r="C34" s="51">
        <v>55353.438000000002</v>
      </c>
      <c r="D34" s="52">
        <v>2.0000000000000001E-4</v>
      </c>
      <c r="E34" s="23">
        <f t="shared" si="1"/>
        <v>11799.579690349256</v>
      </c>
      <c r="F34" s="23">
        <f t="shared" si="2"/>
        <v>11799.5</v>
      </c>
      <c r="G34" s="23">
        <f t="shared" si="7"/>
        <v>2.764677466620924E-2</v>
      </c>
      <c r="H34" s="23"/>
      <c r="J34">
        <f>+G34</f>
        <v>2.764677466620924E-2</v>
      </c>
      <c r="O34">
        <f t="shared" ca="1" si="8"/>
        <v>2.9011398947568073E-2</v>
      </c>
      <c r="P34" s="69">
        <f t="shared" si="5"/>
        <v>2.7968610880622198E-2</v>
      </c>
      <c r="Q34" s="1">
        <f t="shared" si="3"/>
        <v>40334.938000000002</v>
      </c>
      <c r="R34" s="67">
        <f t="shared" si="4"/>
        <v>1.0357854890766384E-7</v>
      </c>
      <c r="S34" s="67">
        <v>1</v>
      </c>
      <c r="T34" s="67">
        <f t="shared" si="6"/>
        <v>1.0357854890766384E-7</v>
      </c>
    </row>
    <row r="35" spans="1:20">
      <c r="A35" s="41" t="s">
        <v>49</v>
      </c>
      <c r="B35" s="49" t="s">
        <v>50</v>
      </c>
      <c r="C35" s="51">
        <v>55394.378550000001</v>
      </c>
      <c r="D35" s="52">
        <v>1E-3</v>
      </c>
      <c r="E35" s="23">
        <f t="shared" si="1"/>
        <v>11917.588635964887</v>
      </c>
      <c r="F35" s="23">
        <f t="shared" si="2"/>
        <v>11917.5</v>
      </c>
      <c r="G35" s="23">
        <f t="shared" si="7"/>
        <v>3.0750254845770542E-2</v>
      </c>
      <c r="H35" s="23"/>
      <c r="J35">
        <f>+G35</f>
        <v>3.0750254845770542E-2</v>
      </c>
      <c r="O35">
        <f t="shared" ca="1" si="8"/>
        <v>2.9926843615658769E-2</v>
      </c>
      <c r="P35" s="69">
        <f t="shared" si="5"/>
        <v>2.8905316584671034E-2</v>
      </c>
      <c r="Q35" s="1">
        <f t="shared" si="3"/>
        <v>40375.878550000001</v>
      </c>
      <c r="R35" s="67">
        <f t="shared" si="4"/>
        <v>3.4037971872688741E-6</v>
      </c>
      <c r="S35" s="67">
        <v>1</v>
      </c>
      <c r="T35" s="67">
        <f t="shared" si="6"/>
        <v>3.4037971872688741E-6</v>
      </c>
    </row>
    <row r="36" spans="1:20">
      <c r="A36" s="53" t="s">
        <v>52</v>
      </c>
      <c r="B36" s="54" t="s">
        <v>44</v>
      </c>
      <c r="C36" s="53">
        <v>55641.570200000002</v>
      </c>
      <c r="D36" s="53">
        <v>5.0000000000000001E-4</v>
      </c>
      <c r="E36" s="23">
        <f t="shared" si="1"/>
        <v>12630.105345718133</v>
      </c>
      <c r="F36" s="23">
        <f t="shared" si="2"/>
        <v>12630</v>
      </c>
      <c r="G36" s="23">
        <f t="shared" si="7"/>
        <v>3.65473279816797E-2</v>
      </c>
      <c r="H36" s="23"/>
      <c r="K36">
        <f>+G36</f>
        <v>3.65473279816797E-2</v>
      </c>
      <c r="O36">
        <f t="shared" ca="1" si="8"/>
        <v>3.5454422649680989E-2</v>
      </c>
      <c r="P36" s="69">
        <f t="shared" si="5"/>
        <v>3.4842658400816781E-2</v>
      </c>
      <c r="Q36" s="1">
        <f t="shared" si="3"/>
        <v>40623.070200000002</v>
      </c>
      <c r="R36" s="67">
        <f t="shared" si="4"/>
        <v>2.9058983799193608E-6</v>
      </c>
      <c r="S36" s="67">
        <v>1</v>
      </c>
      <c r="T36" s="67">
        <f t="shared" si="6"/>
        <v>2.9058983799193608E-6</v>
      </c>
    </row>
    <row r="37" spans="1:20">
      <c r="A37" s="53" t="s">
        <v>52</v>
      </c>
      <c r="B37" s="54" t="s">
        <v>50</v>
      </c>
      <c r="C37" s="53">
        <v>55646.6008</v>
      </c>
      <c r="D37" s="53">
        <v>8.0000000000000004E-4</v>
      </c>
      <c r="E37" s="23">
        <f t="shared" si="1"/>
        <v>12644.605781149845</v>
      </c>
      <c r="F37" s="23">
        <f t="shared" si="2"/>
        <v>12644.5</v>
      </c>
      <c r="G37" s="23">
        <f t="shared" si="7"/>
        <v>3.6698391224490479E-2</v>
      </c>
      <c r="H37" s="23"/>
      <c r="K37">
        <f>+G37</f>
        <v>3.6698391224490479E-2</v>
      </c>
      <c r="O37">
        <f t="shared" ca="1" si="8"/>
        <v>3.5566913731776881E-2</v>
      </c>
      <c r="P37" s="69">
        <f t="shared" si="5"/>
        <v>3.4968501310952638E-2</v>
      </c>
      <c r="Q37" s="1">
        <f t="shared" si="3"/>
        <v>40628.1008</v>
      </c>
      <c r="R37" s="67">
        <f t="shared" si="4"/>
        <v>2.992519112959959E-6</v>
      </c>
      <c r="S37" s="67">
        <v>1</v>
      </c>
      <c r="T37" s="67">
        <f t="shared" si="6"/>
        <v>2.992519112959959E-6</v>
      </c>
    </row>
    <row r="38" spans="1:20">
      <c r="A38" s="53" t="s">
        <v>52</v>
      </c>
      <c r="B38" s="54" t="s">
        <v>44</v>
      </c>
      <c r="C38" s="53">
        <v>55658.568399999996</v>
      </c>
      <c r="D38" s="53">
        <v>1.6000000000000001E-3</v>
      </c>
      <c r="E38" s="23">
        <f t="shared" si="1"/>
        <v>12679.101748046949</v>
      </c>
      <c r="F38" s="23">
        <f t="shared" si="2"/>
        <v>12679</v>
      </c>
      <c r="G38" s="23">
        <f t="shared" si="7"/>
        <v>3.5299196868436411E-2</v>
      </c>
      <c r="H38" s="23"/>
      <c r="K38">
        <f>+G38</f>
        <v>3.5299196868436411E-2</v>
      </c>
      <c r="O38">
        <f t="shared" ca="1" si="8"/>
        <v>3.5834564927108487E-2</v>
      </c>
      <c r="P38" s="69">
        <f t="shared" si="5"/>
        <v>3.526872453176385E-2</v>
      </c>
      <c r="Q38" s="1">
        <f t="shared" si="3"/>
        <v>40640.068399999996</v>
      </c>
      <c r="R38" s="67">
        <f t="shared" si="4"/>
        <v>9.2856330228593623E-10</v>
      </c>
      <c r="S38" s="67">
        <v>1</v>
      </c>
      <c r="T38" s="67">
        <f t="shared" si="6"/>
        <v>9.2856330228593623E-10</v>
      </c>
    </row>
    <row r="39" spans="1:20">
      <c r="A39" s="53" t="s">
        <v>52</v>
      </c>
      <c r="B39" s="54" t="s">
        <v>44</v>
      </c>
      <c r="C39" s="53">
        <v>55731.426099999997</v>
      </c>
      <c r="D39" s="53">
        <v>2.9999999999999997E-4</v>
      </c>
      <c r="E39" s="23">
        <f t="shared" si="1"/>
        <v>12889.110171406675</v>
      </c>
      <c r="F39" s="23">
        <f t="shared" si="2"/>
        <v>12889</v>
      </c>
      <c r="G39" s="23">
        <f t="shared" si="7"/>
        <v>3.8221492111915722E-2</v>
      </c>
      <c r="H39" s="23"/>
      <c r="K39">
        <f>+G39</f>
        <v>3.8221492111915722E-2</v>
      </c>
      <c r="O39">
        <f t="shared" ca="1" si="8"/>
        <v>3.7463746116083455E-2</v>
      </c>
      <c r="P39" s="69">
        <f t="shared" si="5"/>
        <v>3.7120586294400772E-2</v>
      </c>
      <c r="Q39" s="1">
        <f t="shared" si="3"/>
        <v>40712.926099999997</v>
      </c>
      <c r="R39" s="67">
        <f t="shared" si="4"/>
        <v>1.2119936190382622E-6</v>
      </c>
      <c r="S39" s="67">
        <v>1</v>
      </c>
      <c r="T39" s="67">
        <f t="shared" si="6"/>
        <v>1.2119936190382622E-6</v>
      </c>
    </row>
    <row r="40" spans="1:20">
      <c r="A40" s="53" t="s">
        <v>52</v>
      </c>
      <c r="B40" s="54" t="s">
        <v>50</v>
      </c>
      <c r="C40" s="53">
        <v>55734.374100000001</v>
      </c>
      <c r="D40" s="53">
        <v>2.9999999999999997E-4</v>
      </c>
      <c r="E40" s="23">
        <f t="shared" si="1"/>
        <v>12897.607623729014</v>
      </c>
      <c r="F40" s="23">
        <f t="shared" si="2"/>
        <v>12897.5</v>
      </c>
      <c r="G40" s="23">
        <f t="shared" si="7"/>
        <v>3.7337632631533779E-2</v>
      </c>
      <c r="H40" s="23"/>
      <c r="K40">
        <f>+G40</f>
        <v>3.7337632631533779E-2</v>
      </c>
      <c r="O40">
        <f t="shared" ca="1" si="8"/>
        <v>3.7529689164208638E-2</v>
      </c>
      <c r="P40" s="69">
        <f t="shared" si="5"/>
        <v>3.7196425781314525E-2</v>
      </c>
      <c r="Q40" s="1">
        <f t="shared" si="3"/>
        <v>40715.874100000001</v>
      </c>
      <c r="R40" s="67">
        <f t="shared" si="4"/>
        <v>1.9939374548842834E-8</v>
      </c>
      <c r="S40" s="67">
        <v>1</v>
      </c>
      <c r="T40" s="67">
        <f t="shared" si="6"/>
        <v>1.9939374548842834E-8</v>
      </c>
    </row>
    <row r="41" spans="1:20">
      <c r="A41" s="48" t="s">
        <v>54</v>
      </c>
      <c r="B41" s="49"/>
      <c r="C41" s="50">
        <v>56059.800799999997</v>
      </c>
      <c r="D41" s="50">
        <v>2.0000000000000001E-4</v>
      </c>
      <c r="E41" s="23">
        <f t="shared" si="1"/>
        <v>13835.63268060231</v>
      </c>
      <c r="F41" s="23">
        <f t="shared" si="2"/>
        <v>13835.5</v>
      </c>
      <c r="G41" s="23">
        <f t="shared" si="7"/>
        <v>4.6030551369767636E-2</v>
      </c>
      <c r="H41" s="23"/>
      <c r="I41">
        <f t="shared" ref="I41:I46" si="9">+G41</f>
        <v>4.6030551369767636E-2</v>
      </c>
      <c r="O41">
        <f t="shared" ca="1" si="8"/>
        <v>4.4806698474963491E-2</v>
      </c>
      <c r="P41" s="69">
        <f t="shared" si="5"/>
        <v>4.5987719541763859E-2</v>
      </c>
      <c r="Q41" s="1">
        <f t="shared" si="3"/>
        <v>41041.300799999997</v>
      </c>
      <c r="R41" s="67">
        <f t="shared" si="4"/>
        <v>1.8345654901451162E-9</v>
      </c>
      <c r="S41" s="67">
        <v>1</v>
      </c>
      <c r="T41" s="67">
        <f t="shared" si="6"/>
        <v>1.8345654901451162E-9</v>
      </c>
    </row>
    <row r="42" spans="1:20">
      <c r="A42" s="48" t="s">
        <v>54</v>
      </c>
      <c r="B42" s="49"/>
      <c r="C42" s="50">
        <v>56060.841500000002</v>
      </c>
      <c r="D42" s="50">
        <v>2.0000000000000001E-4</v>
      </c>
      <c r="E42" s="23">
        <f t="shared" si="1"/>
        <v>13838.632442689111</v>
      </c>
      <c r="F42" s="23">
        <f t="shared" si="2"/>
        <v>13838.5</v>
      </c>
      <c r="G42" s="23">
        <f t="shared" si="7"/>
        <v>4.5948012731969357E-2</v>
      </c>
      <c r="H42" s="23"/>
      <c r="I42">
        <f t="shared" si="9"/>
        <v>4.5948012731969357E-2</v>
      </c>
      <c r="O42">
        <f t="shared" ca="1" si="8"/>
        <v>4.4829972491948852E-2</v>
      </c>
      <c r="P42" s="69">
        <f t="shared" si="5"/>
        <v>4.6017179106236469E-2</v>
      </c>
      <c r="Q42" s="1">
        <f t="shared" si="3"/>
        <v>41042.341500000002</v>
      </c>
      <c r="R42" s="67">
        <f t="shared" si="4"/>
        <v>4.7839873292583247E-9</v>
      </c>
      <c r="S42" s="67">
        <v>1</v>
      </c>
      <c r="T42" s="67">
        <f t="shared" si="6"/>
        <v>4.7839873292583247E-9</v>
      </c>
    </row>
    <row r="43" spans="1:20">
      <c r="A43" s="48" t="s">
        <v>54</v>
      </c>
      <c r="B43" s="49"/>
      <c r="C43" s="50">
        <v>56071.768963736875</v>
      </c>
      <c r="D43" s="50">
        <v>1E-3</v>
      </c>
      <c r="E43" s="23">
        <f t="shared" si="1"/>
        <v>13870.130272440821</v>
      </c>
      <c r="F43" s="23">
        <f t="shared" si="2"/>
        <v>13870</v>
      </c>
      <c r="G43" s="23">
        <f t="shared" si="7"/>
        <v>4.5195093887741677E-2</v>
      </c>
      <c r="H43" s="23"/>
      <c r="I43">
        <f t="shared" si="9"/>
        <v>4.5195093887741677E-2</v>
      </c>
      <c r="O43">
        <f t="shared" ca="1" si="8"/>
        <v>4.5074349670295097E-2</v>
      </c>
      <c r="P43" s="69">
        <f t="shared" si="5"/>
        <v>4.6327021315064186E-2</v>
      </c>
      <c r="Q43" s="1">
        <f t="shared" si="3"/>
        <v>41053.268963736875</v>
      </c>
      <c r="R43" s="67">
        <f t="shared" si="4"/>
        <v>1.2812597007249529E-6</v>
      </c>
      <c r="S43" s="67">
        <v>1</v>
      </c>
      <c r="T43" s="67">
        <f t="shared" si="6"/>
        <v>1.2812597007249529E-6</v>
      </c>
    </row>
    <row r="44" spans="1:20">
      <c r="A44" s="48" t="s">
        <v>54</v>
      </c>
      <c r="B44" s="49"/>
      <c r="C44" s="50">
        <v>56073.850299999998</v>
      </c>
      <c r="D44" s="50">
        <v>4.0000000000000002E-4</v>
      </c>
      <c r="E44" s="23">
        <f t="shared" si="1"/>
        <v>13876.129612896257</v>
      </c>
      <c r="F44" s="23">
        <f t="shared" si="2"/>
        <v>13876</v>
      </c>
      <c r="G44" s="23">
        <f t="shared" si="7"/>
        <v>4.4966279732761905E-2</v>
      </c>
      <c r="H44" s="23"/>
      <c r="I44">
        <f t="shared" si="9"/>
        <v>4.4966279732761905E-2</v>
      </c>
      <c r="O44">
        <f t="shared" ca="1" si="8"/>
        <v>4.5120897704265805E-2</v>
      </c>
      <c r="P44" s="69">
        <f t="shared" si="5"/>
        <v>4.6386145872825461E-2</v>
      </c>
      <c r="Q44" s="1">
        <f t="shared" si="3"/>
        <v>41055.350299999998</v>
      </c>
      <c r="R44" s="67">
        <f t="shared" si="4"/>
        <v>2.0160198556989838E-6</v>
      </c>
      <c r="S44" s="67">
        <v>1</v>
      </c>
      <c r="T44" s="67">
        <f t="shared" si="6"/>
        <v>2.0160198556989838E-6</v>
      </c>
    </row>
    <row r="45" spans="1:20">
      <c r="A45" s="48" t="s">
        <v>54</v>
      </c>
      <c r="B45" s="49"/>
      <c r="C45" s="50">
        <v>56089.810599999997</v>
      </c>
      <c r="D45" s="50">
        <v>2.0000000000000001E-4</v>
      </c>
      <c r="E45" s="23">
        <f t="shared" si="1"/>
        <v>13922.134323988537</v>
      </c>
      <c r="F45" s="23">
        <f t="shared" si="2"/>
        <v>13922</v>
      </c>
      <c r="G45" s="23">
        <f t="shared" si="7"/>
        <v>4.6600687259342521E-2</v>
      </c>
      <c r="H45" s="23"/>
      <c r="I45">
        <f t="shared" si="9"/>
        <v>4.6600687259342521E-2</v>
      </c>
      <c r="O45">
        <f t="shared" ca="1" si="8"/>
        <v>4.5477765964707942E-2</v>
      </c>
      <c r="P45" s="69">
        <f t="shared" si="5"/>
        <v>4.6840571615958192E-2</v>
      </c>
      <c r="Q45" s="1">
        <f t="shared" si="3"/>
        <v>41071.310599999997</v>
      </c>
      <c r="R45" s="67">
        <f t="shared" si="4"/>
        <v>5.7544504548914061E-8</v>
      </c>
      <c r="S45" s="67">
        <v>1</v>
      </c>
      <c r="T45" s="67">
        <f t="shared" si="6"/>
        <v>5.7544504548914061E-8</v>
      </c>
    </row>
    <row r="46" spans="1:20">
      <c r="A46" s="43" t="s">
        <v>87</v>
      </c>
      <c r="B46" s="9"/>
      <c r="C46" s="44">
        <v>56569.618499999997</v>
      </c>
      <c r="D46" s="44">
        <v>2.9999999999999997E-4</v>
      </c>
      <c r="E46" s="23">
        <f>+(C46-C$7)/C$8</f>
        <v>15305.154932579539</v>
      </c>
      <c r="F46" s="23">
        <f t="shared" si="2"/>
        <v>15305</v>
      </c>
      <c r="G46" s="23">
        <f>C46-($C$7+$C$8*$F46)</f>
        <v>5.3750374485389329E-2</v>
      </c>
      <c r="H46" s="23"/>
      <c r="I46">
        <f t="shared" si="9"/>
        <v>5.3750374485389329E-2</v>
      </c>
      <c r="O46">
        <f ca="1">+C$11+C$12*$F46</f>
        <v>5.6207087794957394E-2</v>
      </c>
      <c r="P46" s="69">
        <f>+D$11+D$12*F46+D$13*F46^2</f>
        <v>6.1442772980681203E-2</v>
      </c>
      <c r="Q46" s="1">
        <f>+C46-15018.5</f>
        <v>41551.118499999997</v>
      </c>
      <c r="R46" s="67">
        <f>+(P46-G46)^2</f>
        <v>5.917299461036867E-5</v>
      </c>
      <c r="S46" s="67">
        <v>1</v>
      </c>
      <c r="T46" s="67">
        <f>+S46*R46</f>
        <v>5.917299461036867E-5</v>
      </c>
    </row>
    <row r="47" spans="1:20">
      <c r="A47" s="7"/>
      <c r="B47" s="9"/>
      <c r="C47" s="10"/>
      <c r="D47" s="10"/>
      <c r="Q47" s="1"/>
    </row>
    <row r="48" spans="1:20">
      <c r="A48" s="7"/>
      <c r="B48" s="9"/>
      <c r="C48" s="10"/>
      <c r="D48" s="10"/>
      <c r="Q48" s="1"/>
    </row>
    <row r="49" spans="1:17">
      <c r="A49" s="11"/>
      <c r="B49" s="9"/>
      <c r="C49" s="12"/>
      <c r="D49" s="12"/>
      <c r="Q49" s="1"/>
    </row>
    <row r="50" spans="1:17">
      <c r="A50" s="11"/>
      <c r="B50" s="9"/>
      <c r="C50" s="12"/>
      <c r="D50" s="12"/>
      <c r="Q50" s="1"/>
    </row>
    <row r="51" spans="1:17">
      <c r="A51" s="13"/>
      <c r="B51" s="9"/>
      <c r="C51" s="12"/>
      <c r="D51" s="12"/>
      <c r="Q51" s="1"/>
    </row>
    <row r="52" spans="1:17">
      <c r="A52" s="14"/>
      <c r="B52" s="2"/>
      <c r="C52" s="8"/>
      <c r="D52" s="8"/>
      <c r="Q52" s="1"/>
    </row>
    <row r="53" spans="1:17">
      <c r="A53" s="14"/>
      <c r="B53" s="9"/>
      <c r="C53" s="10"/>
      <c r="D53" s="10"/>
      <c r="Q53" s="1"/>
    </row>
  </sheetData>
  <sheetProtection sheet="1" objects="1" scenarios="1"/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J53"/>
  <sheetViews>
    <sheetView workbookViewId="0">
      <selection activeCell="J3" sqref="J3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42578125" customWidth="1"/>
    <col min="6" max="6" width="15" customWidth="1"/>
    <col min="7" max="7" width="8.140625" customWidth="1"/>
    <col min="8" max="8" width="8.5703125" customWidth="1"/>
    <col min="9" max="9" width="11.5703125" customWidth="1"/>
    <col min="10" max="14" width="8.5703125" customWidth="1"/>
    <col min="15" max="15" width="8" customWidth="1"/>
    <col min="16" max="16" width="11.7109375" customWidth="1"/>
    <col min="17" max="17" width="9.85546875" customWidth="1"/>
  </cols>
  <sheetData>
    <row r="1" spans="1:33" ht="21" thickBot="1">
      <c r="A1" s="17" t="s">
        <v>35</v>
      </c>
      <c r="B1" s="15"/>
      <c r="C1" s="15"/>
      <c r="E1" s="15"/>
      <c r="F1" s="15"/>
      <c r="V1" s="3" t="s">
        <v>11</v>
      </c>
      <c r="W1" s="5" t="s">
        <v>94</v>
      </c>
    </row>
    <row r="2" spans="1:33">
      <c r="A2" s="16" t="s">
        <v>24</v>
      </c>
      <c r="B2" s="25" t="s">
        <v>34</v>
      </c>
      <c r="D2" s="15"/>
      <c r="E2" s="15"/>
      <c r="F2" s="15"/>
      <c r="I2" t="s">
        <v>88</v>
      </c>
      <c r="J2">
        <f>K2*L2</f>
        <v>2.8554509796402418E-2</v>
      </c>
      <c r="K2" s="58">
        <v>2.8554509796402416</v>
      </c>
      <c r="L2">
        <v>0.01</v>
      </c>
      <c r="V2" s="67">
        <v>20</v>
      </c>
      <c r="W2" s="67">
        <f t="shared" ref="W2:W19" si="0">+J$2+J$3^V2+J$4*SIN(J$5*V2+J$6)</f>
        <v>1.4727438438481861E-2</v>
      </c>
      <c r="AB2" t="s">
        <v>55</v>
      </c>
    </row>
    <row r="3" spans="1:33" ht="13.5" thickBot="1">
      <c r="C3" s="22" t="s">
        <v>32</v>
      </c>
      <c r="I3" t="s">
        <v>89</v>
      </c>
      <c r="J3">
        <f>K3*L3</f>
        <v>0.01</v>
      </c>
      <c r="K3" s="59">
        <v>1</v>
      </c>
      <c r="L3" s="60">
        <v>0.01</v>
      </c>
      <c r="V3" s="67">
        <v>1000</v>
      </c>
      <c r="W3" s="67">
        <f t="shared" si="0"/>
        <v>7.6966742964537267E-3</v>
      </c>
    </row>
    <row r="4" spans="1:33" ht="13.5" thickBot="1">
      <c r="A4" s="4" t="s">
        <v>1</v>
      </c>
      <c r="C4" s="20" t="s">
        <v>29</v>
      </c>
      <c r="D4" s="21" t="s">
        <v>29</v>
      </c>
      <c r="I4" t="s">
        <v>90</v>
      </c>
      <c r="J4">
        <f>K4*L4</f>
        <v>3.538129534671481E-2</v>
      </c>
      <c r="K4" s="59">
        <v>3.5381295346714809</v>
      </c>
      <c r="L4">
        <v>0.01</v>
      </c>
      <c r="V4" s="67">
        <v>2000</v>
      </c>
      <c r="W4" s="67">
        <f t="shared" si="0"/>
        <v>1.646893942873609E-3</v>
      </c>
      <c r="AB4" s="57" t="s">
        <v>56</v>
      </c>
      <c r="AC4" s="57"/>
    </row>
    <row r="5" spans="1:33">
      <c r="A5" s="28" t="s">
        <v>36</v>
      </c>
      <c r="B5" s="16"/>
      <c r="C5" s="29">
        <v>8</v>
      </c>
      <c r="D5" s="16" t="s">
        <v>37</v>
      </c>
      <c r="I5" t="s">
        <v>91</v>
      </c>
      <c r="J5">
        <f>K5*L5</f>
        <v>2.3362953722051843E-4</v>
      </c>
      <c r="K5" s="59">
        <v>2.3362953722051842</v>
      </c>
      <c r="L5">
        <v>1E-4</v>
      </c>
      <c r="V5" s="67">
        <v>3000</v>
      </c>
      <c r="W5" s="67">
        <f t="shared" si="0"/>
        <v>-2.9408627503328989E-3</v>
      </c>
      <c r="AB5" t="s">
        <v>57</v>
      </c>
      <c r="AC5">
        <v>0.99690472007090913</v>
      </c>
    </row>
    <row r="6" spans="1:33" ht="13.5" thickBot="1">
      <c r="A6" s="4" t="s">
        <v>2</v>
      </c>
      <c r="I6" t="s">
        <v>92</v>
      </c>
      <c r="J6">
        <f>K6*L6</f>
        <v>3.5384224884884179</v>
      </c>
      <c r="K6" s="61">
        <v>3.5384224884884179</v>
      </c>
      <c r="L6">
        <v>1</v>
      </c>
      <c r="V6" s="67">
        <v>4000</v>
      </c>
      <c r="W6" s="67">
        <f t="shared" si="0"/>
        <v>-5.8173203040591988E-3</v>
      </c>
      <c r="AB6" t="s">
        <v>58</v>
      </c>
      <c r="AC6">
        <v>0.99381902089965779</v>
      </c>
    </row>
    <row r="7" spans="1:33">
      <c r="A7" s="15" t="s">
        <v>3</v>
      </c>
      <c r="B7" s="15"/>
      <c r="C7" s="15">
        <v>51259.839164999998</v>
      </c>
      <c r="V7" s="67">
        <v>5000</v>
      </c>
      <c r="W7" s="67">
        <f t="shared" si="0"/>
        <v>-6.8261865731928904E-3</v>
      </c>
      <c r="AB7" t="s">
        <v>59</v>
      </c>
      <c r="AC7">
        <v>0.99345543389375524</v>
      </c>
    </row>
    <row r="8" spans="1:33">
      <c r="A8" s="15" t="s">
        <v>4</v>
      </c>
      <c r="B8" s="15"/>
      <c r="C8" s="15">
        <v>0.34692751287981155</v>
      </c>
      <c r="V8" s="67">
        <v>6000</v>
      </c>
      <c r="W8" s="67">
        <f t="shared" si="0"/>
        <v>-5.9126448707537797E-3</v>
      </c>
      <c r="AB8" t="s">
        <v>60</v>
      </c>
      <c r="AC8">
        <v>1.0566673919414449E-3</v>
      </c>
    </row>
    <row r="9" spans="1:33" ht="13.5" thickBot="1">
      <c r="A9" s="41" t="s">
        <v>46</v>
      </c>
      <c r="C9" s="42">
        <v>27</v>
      </c>
      <c r="D9" s="40" t="str">
        <f>"F"&amp;C9</f>
        <v>F27</v>
      </c>
      <c r="E9" s="24" t="str">
        <f>"G"&amp;C9</f>
        <v>G27</v>
      </c>
      <c r="V9" s="67">
        <v>7000</v>
      </c>
      <c r="W9" s="67">
        <f t="shared" si="0"/>
        <v>-3.1263324292255777E-3</v>
      </c>
      <c r="AB9" s="55" t="s">
        <v>61</v>
      </c>
      <c r="AC9" s="55">
        <v>19</v>
      </c>
    </row>
    <row r="10" spans="1:33" ht="13.5" thickBot="1">
      <c r="A10" s="16"/>
      <c r="B10" s="16"/>
      <c r="C10" s="3" t="s">
        <v>20</v>
      </c>
      <c r="D10" s="3" t="s">
        <v>21</v>
      </c>
      <c r="E10" s="16"/>
      <c r="V10" s="67">
        <v>8000</v>
      </c>
      <c r="W10" s="67">
        <f t="shared" si="0"/>
        <v>1.3813566354327796E-3</v>
      </c>
    </row>
    <row r="11" spans="1:33" ht="13.5" thickBot="1">
      <c r="A11" s="16" t="s">
        <v>16</v>
      </c>
      <c r="B11" s="16"/>
      <c r="C11" s="39">
        <f ca="1">INTERCEPT(INDIRECT($E$9):G982,INDIRECT($D$9):F982)</f>
        <v>-6.2529188858670745E-2</v>
      </c>
      <c r="D11" s="2">
        <f>+E11*F11</f>
        <v>1.1712486955350867E-3</v>
      </c>
      <c r="E11" s="58">
        <v>1.1712486955350867E-3</v>
      </c>
      <c r="F11">
        <v>1</v>
      </c>
      <c r="V11" s="67">
        <v>9000</v>
      </c>
      <c r="W11" s="67">
        <f t="shared" si="0"/>
        <v>7.3654973138108683E-3</v>
      </c>
      <c r="AB11" t="s">
        <v>62</v>
      </c>
    </row>
    <row r="12" spans="1:33">
      <c r="A12" s="16" t="s">
        <v>17</v>
      </c>
      <c r="B12" s="16"/>
      <c r="C12" s="39">
        <f ca="1">SLOPE(INDIRECT($E$9):G982,INDIRECT($D$9):F982)</f>
        <v>7.758005661785569E-6</v>
      </c>
      <c r="D12" s="2">
        <f>+E12*F12</f>
        <v>-3.339953175212584E-6</v>
      </c>
      <c r="E12" s="59">
        <v>-3.3399531752125837E-2</v>
      </c>
      <c r="F12" s="60">
        <v>1E-4</v>
      </c>
      <c r="V12" s="67">
        <v>10000</v>
      </c>
      <c r="W12" s="67">
        <f t="shared" si="0"/>
        <v>1.4500941688441092E-2</v>
      </c>
      <c r="AB12" s="56"/>
      <c r="AC12" s="56" t="s">
        <v>67</v>
      </c>
      <c r="AD12" s="56" t="s">
        <v>68</v>
      </c>
      <c r="AE12" s="56" t="s">
        <v>69</v>
      </c>
      <c r="AF12" s="56" t="s">
        <v>70</v>
      </c>
      <c r="AG12" s="56" t="s">
        <v>71</v>
      </c>
    </row>
    <row r="13" spans="1:33" ht="13.5" thickBot="1">
      <c r="A13" s="16" t="s">
        <v>19</v>
      </c>
      <c r="B13" s="16"/>
      <c r="C13" s="2" t="s">
        <v>14</v>
      </c>
      <c r="D13" s="2">
        <f>+E13*F13</f>
        <v>4.755296668140907E-10</v>
      </c>
      <c r="E13" s="61">
        <v>4.755296668140907E-2</v>
      </c>
      <c r="F13" s="60">
        <v>1E-8</v>
      </c>
      <c r="V13" s="67">
        <v>11000</v>
      </c>
      <c r="W13" s="67">
        <f t="shared" si="0"/>
        <v>2.2399985825991842E-2</v>
      </c>
      <c r="AB13" t="s">
        <v>63</v>
      </c>
      <c r="AC13">
        <v>1</v>
      </c>
      <c r="AD13">
        <v>3.0519369829744855E-3</v>
      </c>
      <c r="AE13">
        <v>3.0519369829744855E-3</v>
      </c>
      <c r="AF13">
        <v>2733.373318534434</v>
      </c>
      <c r="AG13">
        <v>3.2027549668825081E-20</v>
      </c>
    </row>
    <row r="14" spans="1:33">
      <c r="A14" s="16"/>
      <c r="B14" s="16"/>
      <c r="C14" s="16"/>
      <c r="E14">
        <f>SUM(T21:T950)</f>
        <v>1.3860303808990773E-5</v>
      </c>
      <c r="V14" s="67">
        <v>12000</v>
      </c>
      <c r="W14" s="67">
        <f t="shared" si="0"/>
        <v>3.063343564675353E-2</v>
      </c>
      <c r="AB14" t="s">
        <v>64</v>
      </c>
      <c r="AC14">
        <v>17</v>
      </c>
      <c r="AD14">
        <v>1.8981281612269697E-5</v>
      </c>
      <c r="AE14">
        <v>1.1165459771923352E-6</v>
      </c>
    </row>
    <row r="15" spans="1:33" ht="13.5" thickBot="1">
      <c r="A15" s="30" t="s">
        <v>18</v>
      </c>
      <c r="B15" s="16"/>
      <c r="C15" s="31">
        <f ca="1">(C7+C11)+(C8+C12)*INT(MAX(F21:F3523))</f>
        <v>56569.620956713312</v>
      </c>
      <c r="D15" s="24">
        <f>+C7+INT(MAX(F21:F1588))*C8+D11+D12*INT(MAX(F21:F4023))+D13*INT(MAX(F21:F4050)^2)</f>
        <v>56569.626192398493</v>
      </c>
      <c r="E15" s="32" t="s">
        <v>47</v>
      </c>
      <c r="F15" s="29">
        <v>1</v>
      </c>
      <c r="V15" s="67">
        <v>13000</v>
      </c>
      <c r="W15" s="67">
        <f t="shared" si="0"/>
        <v>3.8753927158688459E-2</v>
      </c>
      <c r="AB15" s="55" t="s">
        <v>65</v>
      </c>
      <c r="AC15" s="55">
        <v>18</v>
      </c>
      <c r="AD15" s="55">
        <v>3.0709182645867555E-3</v>
      </c>
      <c r="AE15" s="55"/>
      <c r="AF15" s="55"/>
      <c r="AG15" s="55"/>
    </row>
    <row r="16" spans="1:33" ht="13.5" thickBot="1">
      <c r="A16" s="19" t="s">
        <v>5</v>
      </c>
      <c r="B16" s="16"/>
      <c r="C16" s="34">
        <f ca="1">+C8+C12</f>
        <v>0.34693527088547332</v>
      </c>
      <c r="D16" s="24">
        <f>+C8+D12+2*D13*MAX(F21:F896)</f>
        <v>0.34693872888973754</v>
      </c>
      <c r="E16" s="32" t="s">
        <v>38</v>
      </c>
      <c r="F16" s="33">
        <f ca="1">NOW()+15018.5+$C$5/24</f>
        <v>60316.5920625</v>
      </c>
      <c r="V16" s="67">
        <v>14000</v>
      </c>
      <c r="W16" s="67">
        <f t="shared" si="0"/>
        <v>4.6320233952554669E-2</v>
      </c>
    </row>
    <row r="17" spans="1:36" ht="13.5" thickBot="1">
      <c r="A17" s="32" t="s">
        <v>33</v>
      </c>
      <c r="B17" s="16"/>
      <c r="C17" s="16">
        <f>COUNT(C21:C2181)</f>
        <v>26</v>
      </c>
      <c r="E17" s="32" t="s">
        <v>48</v>
      </c>
      <c r="F17" s="33">
        <f ca="1">ROUND(2*(F16-$C$7)/$C$8,0)/2+F14</f>
        <v>26105.5</v>
      </c>
      <c r="V17" s="67">
        <v>15000</v>
      </c>
      <c r="W17" s="67">
        <f t="shared" si="0"/>
        <v>5.2921241211844786E-2</v>
      </c>
      <c r="AB17" s="56"/>
      <c r="AC17" s="56" t="s">
        <v>72</v>
      </c>
      <c r="AD17" s="56" t="s">
        <v>60</v>
      </c>
      <c r="AE17" s="56" t="s">
        <v>73</v>
      </c>
      <c r="AF17" s="56" t="s">
        <v>74</v>
      </c>
      <c r="AG17" s="56" t="s">
        <v>75</v>
      </c>
      <c r="AH17" s="56" t="s">
        <v>76</v>
      </c>
      <c r="AI17" s="56" t="s">
        <v>77</v>
      </c>
      <c r="AJ17" s="56" t="s">
        <v>78</v>
      </c>
    </row>
    <row r="18" spans="1:36" ht="14.25" thickTop="1" thickBot="1">
      <c r="A18" s="4" t="s">
        <v>80</v>
      </c>
      <c r="C18" s="62">
        <f ca="1">+C15</f>
        <v>56569.620956713312</v>
      </c>
      <c r="D18" s="63">
        <f ca="1">C16</f>
        <v>0.34693527088547332</v>
      </c>
      <c r="E18" s="32" t="s">
        <v>39</v>
      </c>
      <c r="F18" s="24">
        <f ca="1">ROUND(2*(F16-$C$15)/$C$16,0)/2+F14</f>
        <v>10800</v>
      </c>
      <c r="V18" s="67">
        <v>16000</v>
      </c>
      <c r="W18" s="67">
        <f t="shared" si="0"/>
        <v>5.8198283611175947E-2</v>
      </c>
      <c r="AB18" t="s">
        <v>66</v>
      </c>
      <c r="AC18">
        <v>-6.440254351738732E-2</v>
      </c>
      <c r="AD18">
        <v>1.8358291065859571E-3</v>
      </c>
      <c r="AE18">
        <v>-35.080903383842212</v>
      </c>
      <c r="AF18">
        <v>2.6605115834978019E-17</v>
      </c>
      <c r="AG18">
        <v>-6.8275809773969839E-2</v>
      </c>
      <c r="AH18">
        <v>-6.0529277260804794E-2</v>
      </c>
      <c r="AI18">
        <v>-6.8275809773969839E-2</v>
      </c>
      <c r="AJ18">
        <v>-6.0529277260804794E-2</v>
      </c>
    </row>
    <row r="19" spans="1:36" ht="13.5" thickBot="1">
      <c r="A19" s="4" t="s">
        <v>81</v>
      </c>
      <c r="C19" s="64">
        <f>+D15</f>
        <v>56569.626192398493</v>
      </c>
      <c r="D19" s="65">
        <f>+D16</f>
        <v>0.34693872888973754</v>
      </c>
      <c r="E19" s="32" t="s">
        <v>40</v>
      </c>
      <c r="F19" s="35">
        <f ca="1">+$C$15+$C$16*F18-15018.5-$C$5/24</f>
        <v>45297.688548943086</v>
      </c>
      <c r="V19" s="67">
        <v>17000</v>
      </c>
      <c r="W19" s="67">
        <f t="shared" si="0"/>
        <v>6.1864633374790839E-2</v>
      </c>
      <c r="AB19" s="55" t="s">
        <v>79</v>
      </c>
      <c r="AC19" s="55">
        <v>7.9248200783483695E-6</v>
      </c>
      <c r="AD19" s="55">
        <v>1.5157931341262139E-7</v>
      </c>
      <c r="AE19" s="55">
        <v>52.281672874291452</v>
      </c>
      <c r="AF19" s="55">
        <v>3.2027549668826248E-20</v>
      </c>
      <c r="AG19" s="55">
        <v>7.6050152350049275E-6</v>
      </c>
      <c r="AH19" s="55">
        <v>8.2446249216918115E-6</v>
      </c>
      <c r="AI19" s="55">
        <v>7.6050152350049275E-6</v>
      </c>
      <c r="AJ19" s="55">
        <v>8.2446249216918115E-6</v>
      </c>
    </row>
    <row r="20" spans="1:36" ht="15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28</v>
      </c>
      <c r="I20" s="6" t="s">
        <v>31</v>
      </c>
      <c r="J20" s="6" t="s">
        <v>45</v>
      </c>
      <c r="K20" s="6" t="s">
        <v>53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R20" s="6" t="s">
        <v>82</v>
      </c>
      <c r="S20" s="5" t="s">
        <v>83</v>
      </c>
      <c r="T20" s="6" t="s">
        <v>84</v>
      </c>
      <c r="U20" s="66" t="s">
        <v>85</v>
      </c>
    </row>
    <row r="21" spans="1:36">
      <c r="A21" s="18" t="s">
        <v>28</v>
      </c>
      <c r="B21" s="18"/>
      <c r="C21" s="26">
        <v>51259.839164999998</v>
      </c>
      <c r="D21" s="26" t="s">
        <v>14</v>
      </c>
      <c r="E21">
        <f t="shared" ref="E21:E46" si="1">+(C21-C$7)/C$8</f>
        <v>0</v>
      </c>
      <c r="F21">
        <f t="shared" ref="F21:F46" si="2">ROUND(2*E21,0)/2</f>
        <v>0</v>
      </c>
      <c r="G21">
        <f>C21-($C$7+$C$8*$F21)</f>
        <v>0</v>
      </c>
      <c r="H21">
        <f>+G21</f>
        <v>0</v>
      </c>
      <c r="P21" s="69">
        <f>+J$2+J$3^F21+J$4*SIN(J$5*F21+J$6)</f>
        <v>1.0148797638652056</v>
      </c>
      <c r="Q21" s="1">
        <f t="shared" ref="Q21:Q46" si="3">+C21-15018.5</f>
        <v>36241.339164999998</v>
      </c>
      <c r="R21" s="67"/>
      <c r="S21" s="67"/>
      <c r="T21" s="67">
        <f t="shared" ref="T21:T46" si="4">+S21*R21</f>
        <v>0</v>
      </c>
      <c r="U21" s="68"/>
      <c r="AD21">
        <v>0.34693543769988999</v>
      </c>
    </row>
    <row r="22" spans="1:36">
      <c r="A22" s="15" t="s">
        <v>28</v>
      </c>
      <c r="B22" s="15"/>
      <c r="C22" s="27">
        <v>51280.845373999997</v>
      </c>
      <c r="D22" s="27" t="s">
        <v>14</v>
      </c>
      <c r="E22">
        <f t="shared" si="1"/>
        <v>60.549273897675967</v>
      </c>
      <c r="F22">
        <f t="shared" si="2"/>
        <v>60.5</v>
      </c>
      <c r="H22" s="24">
        <v>1.7094470771553461E-2</v>
      </c>
      <c r="P22" s="69">
        <f>+J$2+J$3^F22+J$4*SIN(J$5*F22+J$6)</f>
        <v>1.441990754699572E-2</v>
      </c>
      <c r="Q22" s="1">
        <f t="shared" si="3"/>
        <v>36262.345373999997</v>
      </c>
      <c r="R22" s="67"/>
      <c r="S22" s="67"/>
      <c r="T22" s="67">
        <f t="shared" si="4"/>
        <v>0</v>
      </c>
    </row>
    <row r="23" spans="1:36">
      <c r="A23" s="15" t="s">
        <v>28</v>
      </c>
      <c r="B23" s="15"/>
      <c r="C23" s="27">
        <v>51307.712698000003</v>
      </c>
      <c r="D23" s="27" t="s">
        <v>14</v>
      </c>
      <c r="E23">
        <f t="shared" si="1"/>
        <v>137.99289829339816</v>
      </c>
      <c r="F23">
        <f t="shared" si="2"/>
        <v>138</v>
      </c>
      <c r="G23">
        <f>C23-($C$7+$C$8*$F23)</f>
        <v>-2.4637774113216437E-3</v>
      </c>
      <c r="H23">
        <f>+G23</f>
        <v>-2.4637774113216437E-3</v>
      </c>
      <c r="P23" s="69">
        <f>+J$2+J$3^F23+J$4*SIN(J$5*F23+J$6)</f>
        <v>1.3834973470063803E-2</v>
      </c>
      <c r="Q23" s="1">
        <f t="shared" si="3"/>
        <v>36289.212698000003</v>
      </c>
      <c r="R23" s="67"/>
      <c r="S23" s="67"/>
      <c r="T23" s="67"/>
    </row>
    <row r="24" spans="1:36">
      <c r="A24" s="15" t="s">
        <v>28</v>
      </c>
      <c r="B24" s="15"/>
      <c r="C24" s="27">
        <v>51311.722040000001</v>
      </c>
      <c r="D24" s="27" t="s">
        <v>14</v>
      </c>
      <c r="E24">
        <f t="shared" si="1"/>
        <v>149.54961216344091</v>
      </c>
      <c r="F24">
        <f t="shared" si="2"/>
        <v>149.5</v>
      </c>
      <c r="H24" s="24">
        <v>1.7211824473633897E-2</v>
      </c>
      <c r="P24" s="69">
        <f>+J$2+J$3^F24+J$4*SIN(J$5*F24+J$6)</f>
        <v>1.3748583328415656E-2</v>
      </c>
      <c r="Q24" s="1">
        <f t="shared" si="3"/>
        <v>36293.222040000001</v>
      </c>
      <c r="R24" s="67"/>
      <c r="S24" s="67"/>
      <c r="T24" s="67"/>
    </row>
    <row r="25" spans="1:36">
      <c r="A25" s="15" t="s">
        <v>28</v>
      </c>
      <c r="B25" s="15"/>
      <c r="C25" s="27">
        <v>51311.871766999997</v>
      </c>
      <c r="D25" s="27" t="s">
        <v>14</v>
      </c>
      <c r="E25" s="23">
        <f t="shared" si="1"/>
        <v>149.98119223258411</v>
      </c>
      <c r="F25" s="23">
        <f t="shared" si="2"/>
        <v>150</v>
      </c>
      <c r="G25" s="23">
        <f t="shared" ref="G25:G46" si="5">C25-($C$7+$C$8*$F25)</f>
        <v>-6.5249319741269574E-3</v>
      </c>
      <c r="H25" s="23">
        <f>+G25</f>
        <v>-6.5249319741269574E-3</v>
      </c>
      <c r="P25" s="69">
        <f>+J$2+J$3^F25+J$4*SIN(J$5*F25+J$6)</f>
        <v>1.3744829655236539E-2</v>
      </c>
      <c r="Q25" s="1">
        <f t="shared" si="3"/>
        <v>36293.371766999997</v>
      </c>
      <c r="R25" s="67"/>
      <c r="S25" s="67"/>
      <c r="T25" s="67"/>
    </row>
    <row r="26" spans="1:36">
      <c r="A26" s="45" t="s">
        <v>30</v>
      </c>
      <c r="B26" s="46"/>
      <c r="C26" s="47">
        <v>52024.8148</v>
      </c>
      <c r="D26" s="47">
        <v>1E-4</v>
      </c>
      <c r="E26" s="23">
        <f t="shared" si="1"/>
        <v>2205.0013521557116</v>
      </c>
      <c r="F26" s="23">
        <f t="shared" si="2"/>
        <v>2205</v>
      </c>
      <c r="G26" s="23">
        <f t="shared" si="5"/>
        <v>4.6910002129152417E-4</v>
      </c>
      <c r="H26" s="23"/>
      <c r="I26">
        <f>+G26</f>
        <v>4.6910002129152417E-4</v>
      </c>
      <c r="P26" s="69">
        <f t="shared" ref="P26:P46" si="6">+J$2+J$3^F26+J$4*SIN(J$5*F26+J$6)</f>
        <v>5.7783944226594275E-4</v>
      </c>
      <c r="Q26" s="1">
        <f t="shared" si="3"/>
        <v>37006.3148</v>
      </c>
      <c r="R26" s="67">
        <f t="shared" ref="R26:R46" si="7">+(P26-G26)^2</f>
        <v>1.1824261673851823E-8</v>
      </c>
      <c r="S26" s="67">
        <v>1</v>
      </c>
      <c r="T26" s="67">
        <f t="shared" si="4"/>
        <v>1.1824261673851823E-8</v>
      </c>
    </row>
    <row r="27" spans="1:36">
      <c r="A27" s="45" t="s">
        <v>42</v>
      </c>
      <c r="B27" s="46"/>
      <c r="C27" s="47">
        <v>54219.830199999997</v>
      </c>
      <c r="D27" s="47">
        <v>2.9999999999999997E-4</v>
      </c>
      <c r="E27" s="23">
        <f t="shared" si="1"/>
        <v>8532.0158393590682</v>
      </c>
      <c r="F27" s="23">
        <f t="shared" si="2"/>
        <v>8532</v>
      </c>
      <c r="G27" s="23">
        <f t="shared" si="5"/>
        <v>5.4951094498392195E-3</v>
      </c>
      <c r="H27" s="23"/>
      <c r="I27">
        <f>+G27</f>
        <v>5.4951094498392195E-3</v>
      </c>
      <c r="O27">
        <f t="shared" ref="O27:O46" ca="1" si="8">+C$11+C$12*$F27</f>
        <v>3.6621154476837309E-3</v>
      </c>
      <c r="P27" s="69">
        <f t="shared" si="6"/>
        <v>4.4001072326707649E-3</v>
      </c>
      <c r="Q27" s="1">
        <f t="shared" si="3"/>
        <v>39201.330199999997</v>
      </c>
      <c r="R27" s="67">
        <f t="shared" si="7"/>
        <v>1.1990298556038312E-6</v>
      </c>
      <c r="S27" s="67">
        <v>1</v>
      </c>
      <c r="T27" s="67">
        <f t="shared" si="4"/>
        <v>1.1990298556038312E-6</v>
      </c>
    </row>
    <row r="28" spans="1:36">
      <c r="A28" s="52" t="s">
        <v>43</v>
      </c>
      <c r="B28" s="49" t="s">
        <v>44</v>
      </c>
      <c r="C28" s="52">
        <v>54597.466549999997</v>
      </c>
      <c r="D28" s="52">
        <v>2.0000000000000001E-4</v>
      </c>
      <c r="E28" s="23">
        <f t="shared" si="1"/>
        <v>9620.5324198553153</v>
      </c>
      <c r="F28" s="23">
        <f t="shared" si="2"/>
        <v>9620.5</v>
      </c>
      <c r="G28" s="23">
        <f t="shared" si="5"/>
        <v>1.1247339774854481E-2</v>
      </c>
      <c r="H28" s="23"/>
      <c r="J28">
        <f>+G28</f>
        <v>1.1247339774854481E-2</v>
      </c>
      <c r="O28">
        <f t="shared" ca="1" si="8"/>
        <v>1.2106704610537325E-2</v>
      </c>
      <c r="P28" s="69">
        <f t="shared" si="6"/>
        <v>1.1681000960857533E-2</v>
      </c>
      <c r="Q28" s="1">
        <f t="shared" si="3"/>
        <v>39578.966549999997</v>
      </c>
      <c r="R28" s="67">
        <f t="shared" si="7"/>
        <v>1.8806202424557334E-7</v>
      </c>
      <c r="S28" s="67">
        <v>1</v>
      </c>
      <c r="T28" s="67">
        <f t="shared" si="4"/>
        <v>1.8806202424557334E-7</v>
      </c>
    </row>
    <row r="29" spans="1:36">
      <c r="A29" s="52" t="s">
        <v>43</v>
      </c>
      <c r="B29" s="49" t="s">
        <v>44</v>
      </c>
      <c r="C29" s="52">
        <v>54631.466959999998</v>
      </c>
      <c r="D29" s="52">
        <v>2.0000000000000001E-4</v>
      </c>
      <c r="E29" s="23">
        <f t="shared" si="1"/>
        <v>9718.5367831234998</v>
      </c>
      <c r="F29" s="23">
        <f t="shared" si="2"/>
        <v>9718.5</v>
      </c>
      <c r="G29" s="23">
        <f t="shared" si="5"/>
        <v>1.2761077552568167E-2</v>
      </c>
      <c r="H29" s="23"/>
      <c r="J29">
        <f>+G29</f>
        <v>1.2761077552568167E-2</v>
      </c>
      <c r="O29">
        <f t="shared" ca="1" si="8"/>
        <v>1.2866989165392306E-2</v>
      </c>
      <c r="P29" s="69">
        <f t="shared" si="6"/>
        <v>1.2397384469321676E-2</v>
      </c>
      <c r="Q29" s="1">
        <f t="shared" si="3"/>
        <v>39612.966959999998</v>
      </c>
      <c r="R29" s="67">
        <f t="shared" si="7"/>
        <v>1.3227265880133924E-7</v>
      </c>
      <c r="S29" s="67">
        <v>1</v>
      </c>
      <c r="T29" s="67">
        <f t="shared" si="4"/>
        <v>1.3227265880133924E-7</v>
      </c>
    </row>
    <row r="30" spans="1:36">
      <c r="A30" s="53" t="s">
        <v>51</v>
      </c>
      <c r="B30" s="54" t="s">
        <v>50</v>
      </c>
      <c r="C30" s="53">
        <v>54937.4637</v>
      </c>
      <c r="D30" s="53">
        <v>1.1000000000000001E-3</v>
      </c>
      <c r="E30" s="23">
        <f t="shared" si="1"/>
        <v>10600.556019533877</v>
      </c>
      <c r="F30" s="23">
        <f t="shared" si="2"/>
        <v>10600.5</v>
      </c>
      <c r="G30" s="23">
        <f t="shared" si="5"/>
        <v>1.9434717563854065E-2</v>
      </c>
      <c r="H30" s="23"/>
      <c r="K30">
        <f>+G30</f>
        <v>1.9434717563854065E-2</v>
      </c>
      <c r="O30">
        <f t="shared" ca="1" si="8"/>
        <v>1.970955015908718E-2</v>
      </c>
      <c r="P30" s="69">
        <f t="shared" si="6"/>
        <v>1.9179524582410443E-2</v>
      </c>
      <c r="Q30" s="1">
        <f t="shared" si="3"/>
        <v>39918.9637</v>
      </c>
      <c r="R30" s="67">
        <f t="shared" si="7"/>
        <v>6.5123457778084859E-8</v>
      </c>
      <c r="S30" s="67">
        <v>1</v>
      </c>
      <c r="T30" s="67">
        <f t="shared" si="4"/>
        <v>6.5123457778084859E-8</v>
      </c>
    </row>
    <row r="31" spans="1:36">
      <c r="A31" s="41" t="s">
        <v>49</v>
      </c>
      <c r="B31" s="49" t="s">
        <v>44</v>
      </c>
      <c r="C31" s="51">
        <v>55018.471160000001</v>
      </c>
      <c r="D31" s="52">
        <v>2.9999999999999997E-4</v>
      </c>
      <c r="E31" s="23">
        <f t="shared" si="1"/>
        <v>10834.05569019293</v>
      </c>
      <c r="F31" s="23">
        <f t="shared" si="2"/>
        <v>10834</v>
      </c>
      <c r="G31" s="23">
        <f t="shared" si="5"/>
        <v>1.9320460123708472E-2</v>
      </c>
      <c r="H31" s="23"/>
      <c r="J31">
        <f>+G31</f>
        <v>1.9320460123708472E-2</v>
      </c>
      <c r="O31">
        <f t="shared" ca="1" si="8"/>
        <v>2.152104448111411E-2</v>
      </c>
      <c r="P31" s="69">
        <f t="shared" si="6"/>
        <v>2.1053696368352859E-2</v>
      </c>
      <c r="Q31" s="1">
        <f t="shared" si="3"/>
        <v>39999.971160000001</v>
      </c>
      <c r="R31" s="67">
        <f t="shared" si="7"/>
        <v>3.0041078797489779E-6</v>
      </c>
      <c r="S31" s="67">
        <v>1</v>
      </c>
      <c r="T31" s="67">
        <f t="shared" si="4"/>
        <v>3.0041078797489779E-6</v>
      </c>
    </row>
    <row r="32" spans="1:36">
      <c r="A32" s="41" t="s">
        <v>49</v>
      </c>
      <c r="B32" s="49" t="s">
        <v>44</v>
      </c>
      <c r="C32" s="51">
        <v>55075.369469999998</v>
      </c>
      <c r="D32" s="52">
        <v>2.0000000000000001E-4</v>
      </c>
      <c r="E32" s="23">
        <f t="shared" si="1"/>
        <v>10998.06202548669</v>
      </c>
      <c r="F32" s="23">
        <f t="shared" si="2"/>
        <v>10998</v>
      </c>
      <c r="G32" s="23">
        <f t="shared" si="5"/>
        <v>2.1518347835808527E-2</v>
      </c>
      <c r="H32" s="23"/>
      <c r="J32">
        <f>+G32</f>
        <v>2.1518347835808527E-2</v>
      </c>
      <c r="O32">
        <f t="shared" ca="1" si="8"/>
        <v>2.2793357409646942E-2</v>
      </c>
      <c r="P32" s="69">
        <f t="shared" si="6"/>
        <v>2.2383706305174181E-2</v>
      </c>
      <c r="Q32" s="1">
        <f t="shared" si="3"/>
        <v>40056.869469999998</v>
      </c>
      <c r="R32" s="67">
        <f t="shared" si="7"/>
        <v>7.4884528050286765E-7</v>
      </c>
      <c r="S32" s="67">
        <v>1</v>
      </c>
      <c r="T32" s="67">
        <f t="shared" si="4"/>
        <v>7.4884528050286765E-7</v>
      </c>
    </row>
    <row r="33" spans="1:20">
      <c r="A33" s="41" t="s">
        <v>49</v>
      </c>
      <c r="B33" s="49" t="s">
        <v>44</v>
      </c>
      <c r="C33" s="51">
        <v>55075.370940000001</v>
      </c>
      <c r="D33" s="52">
        <v>2.0000000000000001E-4</v>
      </c>
      <c r="E33" s="23">
        <f t="shared" si="1"/>
        <v>10998.066262683074</v>
      </c>
      <c r="F33" s="23">
        <f t="shared" si="2"/>
        <v>10998</v>
      </c>
      <c r="G33" s="23">
        <f t="shared" si="5"/>
        <v>2.298834783869097E-2</v>
      </c>
      <c r="H33" s="23"/>
      <c r="J33">
        <f>+G33</f>
        <v>2.298834783869097E-2</v>
      </c>
      <c r="O33">
        <f t="shared" ca="1" si="8"/>
        <v>2.2793357409646942E-2</v>
      </c>
      <c r="P33" s="69">
        <f t="shared" si="6"/>
        <v>2.2383706305174181E-2</v>
      </c>
      <c r="Q33" s="1">
        <f t="shared" si="3"/>
        <v>40056.870940000001</v>
      </c>
      <c r="R33" s="67">
        <f t="shared" si="7"/>
        <v>3.6559138405353462E-7</v>
      </c>
      <c r="S33" s="67">
        <v>1</v>
      </c>
      <c r="T33" s="67">
        <f t="shared" si="4"/>
        <v>3.6559138405353462E-7</v>
      </c>
    </row>
    <row r="34" spans="1:20">
      <c r="A34" s="41" t="s">
        <v>49</v>
      </c>
      <c r="B34" s="49" t="s">
        <v>50</v>
      </c>
      <c r="C34" s="51">
        <v>55353.438000000002</v>
      </c>
      <c r="D34" s="52">
        <v>2.0000000000000001E-4</v>
      </c>
      <c r="E34" s="23">
        <f t="shared" si="1"/>
        <v>11799.579690349256</v>
      </c>
      <c r="F34" s="23">
        <f t="shared" si="2"/>
        <v>11799.5</v>
      </c>
      <c r="G34" s="23">
        <f t="shared" si="5"/>
        <v>2.764677466620924E-2</v>
      </c>
      <c r="H34" s="23"/>
      <c r="J34">
        <f>+G34</f>
        <v>2.764677466620924E-2</v>
      </c>
      <c r="O34">
        <f t="shared" ca="1" si="8"/>
        <v>2.9011398947568073E-2</v>
      </c>
      <c r="P34" s="69">
        <f t="shared" si="6"/>
        <v>2.8977267499407714E-2</v>
      </c>
      <c r="Q34" s="1">
        <f t="shared" si="3"/>
        <v>40334.938000000002</v>
      </c>
      <c r="R34" s="67">
        <f t="shared" si="7"/>
        <v>1.7702111791925039E-6</v>
      </c>
      <c r="S34" s="67">
        <v>1</v>
      </c>
      <c r="T34" s="67">
        <f t="shared" si="4"/>
        <v>1.7702111791925039E-6</v>
      </c>
    </row>
    <row r="35" spans="1:20">
      <c r="A35" s="41" t="s">
        <v>49</v>
      </c>
      <c r="B35" s="49" t="s">
        <v>50</v>
      </c>
      <c r="C35" s="51">
        <v>55394.378550000001</v>
      </c>
      <c r="D35" s="52">
        <v>1E-3</v>
      </c>
      <c r="E35" s="23">
        <f t="shared" si="1"/>
        <v>11917.588635964887</v>
      </c>
      <c r="F35" s="23">
        <f t="shared" si="2"/>
        <v>11917.5</v>
      </c>
      <c r="G35" s="23">
        <f t="shared" si="5"/>
        <v>3.0750254845770542E-2</v>
      </c>
      <c r="H35" s="23"/>
      <c r="J35">
        <f>+G35</f>
        <v>3.0750254845770542E-2</v>
      </c>
      <c r="O35">
        <f t="shared" ca="1" si="8"/>
        <v>2.9926843615658769E-2</v>
      </c>
      <c r="P35" s="69">
        <f t="shared" si="6"/>
        <v>2.9952315336763805E-2</v>
      </c>
      <c r="Q35" s="1">
        <f t="shared" si="3"/>
        <v>40375.878550000001</v>
      </c>
      <c r="R35" s="67">
        <f t="shared" si="7"/>
        <v>6.3670746003391259E-7</v>
      </c>
      <c r="S35" s="67">
        <v>1</v>
      </c>
      <c r="T35" s="67">
        <f t="shared" si="4"/>
        <v>6.3670746003391259E-7</v>
      </c>
    </row>
    <row r="36" spans="1:20">
      <c r="A36" s="53" t="s">
        <v>52</v>
      </c>
      <c r="B36" s="54" t="s">
        <v>44</v>
      </c>
      <c r="C36" s="53">
        <v>55641.570200000002</v>
      </c>
      <c r="D36" s="53">
        <v>5.0000000000000001E-4</v>
      </c>
      <c r="E36" s="23">
        <f t="shared" si="1"/>
        <v>12630.105345718133</v>
      </c>
      <c r="F36" s="23">
        <f t="shared" si="2"/>
        <v>12630</v>
      </c>
      <c r="G36" s="23">
        <f t="shared" si="5"/>
        <v>3.65473279816797E-2</v>
      </c>
      <c r="H36" s="23"/>
      <c r="K36">
        <f>+G36</f>
        <v>3.65473279816797E-2</v>
      </c>
      <c r="O36">
        <f t="shared" ca="1" si="8"/>
        <v>3.5454422649680989E-2</v>
      </c>
      <c r="P36" s="69">
        <f t="shared" si="6"/>
        <v>3.5790862697478096E-2</v>
      </c>
      <c r="Q36" s="1">
        <f t="shared" si="3"/>
        <v>40623.070200000002</v>
      </c>
      <c r="R36" s="67">
        <f t="shared" si="7"/>
        <v>5.722397262022143E-7</v>
      </c>
      <c r="S36" s="67">
        <v>1</v>
      </c>
      <c r="T36" s="67">
        <f t="shared" si="4"/>
        <v>5.722397262022143E-7</v>
      </c>
    </row>
    <row r="37" spans="1:20">
      <c r="A37" s="53" t="s">
        <v>52</v>
      </c>
      <c r="B37" s="54" t="s">
        <v>50</v>
      </c>
      <c r="C37" s="53">
        <v>55646.6008</v>
      </c>
      <c r="D37" s="53">
        <v>8.0000000000000004E-4</v>
      </c>
      <c r="E37" s="23">
        <f t="shared" si="1"/>
        <v>12644.605781149845</v>
      </c>
      <c r="F37" s="23">
        <f t="shared" si="2"/>
        <v>12644.5</v>
      </c>
      <c r="G37" s="23">
        <f t="shared" si="5"/>
        <v>3.6698391224490479E-2</v>
      </c>
      <c r="H37" s="23"/>
      <c r="K37">
        <f>+G37</f>
        <v>3.6698391224490479E-2</v>
      </c>
      <c r="O37">
        <f t="shared" ca="1" si="8"/>
        <v>3.5566913731776881E-2</v>
      </c>
      <c r="P37" s="69">
        <f t="shared" si="6"/>
        <v>3.590814598075872E-2</v>
      </c>
      <c r="Q37" s="1">
        <f t="shared" si="3"/>
        <v>40628.1008</v>
      </c>
      <c r="R37" s="67">
        <f t="shared" si="7"/>
        <v>6.2448754524066709E-7</v>
      </c>
      <c r="S37" s="67">
        <v>1</v>
      </c>
      <c r="T37" s="67">
        <f t="shared" si="4"/>
        <v>6.2448754524066709E-7</v>
      </c>
    </row>
    <row r="38" spans="1:20">
      <c r="A38" s="53" t="s">
        <v>52</v>
      </c>
      <c r="B38" s="54" t="s">
        <v>44</v>
      </c>
      <c r="C38" s="53">
        <v>55658.568399999996</v>
      </c>
      <c r="D38" s="53">
        <v>1.6000000000000001E-3</v>
      </c>
      <c r="E38" s="23">
        <f t="shared" si="1"/>
        <v>12679.101748046949</v>
      </c>
      <c r="F38" s="23">
        <f t="shared" si="2"/>
        <v>12679</v>
      </c>
      <c r="G38" s="23">
        <f t="shared" si="5"/>
        <v>3.5299196868436411E-2</v>
      </c>
      <c r="H38" s="23"/>
      <c r="K38">
        <f>+G38</f>
        <v>3.5299196868436411E-2</v>
      </c>
      <c r="O38">
        <f t="shared" ca="1" si="8"/>
        <v>3.5834564927108487E-2</v>
      </c>
      <c r="P38" s="69">
        <f t="shared" si="6"/>
        <v>3.6186857556484979E-2</v>
      </c>
      <c r="Q38" s="1">
        <f t="shared" si="3"/>
        <v>40640.068399999996</v>
      </c>
      <c r="R38" s="67">
        <f t="shared" si="7"/>
        <v>7.879414971068571E-7</v>
      </c>
      <c r="S38" s="67">
        <v>1</v>
      </c>
      <c r="T38" s="67">
        <f t="shared" si="4"/>
        <v>7.879414971068571E-7</v>
      </c>
    </row>
    <row r="39" spans="1:20">
      <c r="A39" s="53" t="s">
        <v>52</v>
      </c>
      <c r="B39" s="54" t="s">
        <v>44</v>
      </c>
      <c r="C39" s="53">
        <v>55731.426099999997</v>
      </c>
      <c r="D39" s="53">
        <v>2.9999999999999997E-4</v>
      </c>
      <c r="E39" s="23">
        <f t="shared" si="1"/>
        <v>12889.110171406675</v>
      </c>
      <c r="F39" s="23">
        <f t="shared" si="2"/>
        <v>12889</v>
      </c>
      <c r="G39" s="23">
        <f t="shared" si="5"/>
        <v>3.8221492111915722E-2</v>
      </c>
      <c r="H39" s="23"/>
      <c r="K39">
        <f>+G39</f>
        <v>3.8221492111915722E-2</v>
      </c>
      <c r="O39">
        <f t="shared" ca="1" si="8"/>
        <v>3.7463746116083455E-2</v>
      </c>
      <c r="P39" s="69">
        <f t="shared" si="6"/>
        <v>3.7872008049180797E-2</v>
      </c>
      <c r="Q39" s="1">
        <f t="shared" si="3"/>
        <v>40712.926099999997</v>
      </c>
      <c r="R39" s="67">
        <f t="shared" si="7"/>
        <v>1.2213911010570935E-7</v>
      </c>
      <c r="S39" s="67">
        <v>1</v>
      </c>
      <c r="T39" s="67">
        <f t="shared" si="4"/>
        <v>1.2213911010570935E-7</v>
      </c>
    </row>
    <row r="40" spans="1:20">
      <c r="A40" s="53" t="s">
        <v>52</v>
      </c>
      <c r="B40" s="54" t="s">
        <v>50</v>
      </c>
      <c r="C40" s="53">
        <v>55734.374100000001</v>
      </c>
      <c r="D40" s="53">
        <v>2.9999999999999997E-4</v>
      </c>
      <c r="E40" s="23">
        <f t="shared" si="1"/>
        <v>12897.607623729014</v>
      </c>
      <c r="F40" s="23">
        <f t="shared" si="2"/>
        <v>12897.5</v>
      </c>
      <c r="G40" s="23">
        <f t="shared" si="5"/>
        <v>3.7337632631533779E-2</v>
      </c>
      <c r="H40" s="23"/>
      <c r="K40">
        <f>+G40</f>
        <v>3.7337632631533779E-2</v>
      </c>
      <c r="O40">
        <f t="shared" ca="1" si="8"/>
        <v>3.7529689164208638E-2</v>
      </c>
      <c r="P40" s="69">
        <f t="shared" si="6"/>
        <v>3.7939771482421933E-2</v>
      </c>
      <c r="Q40" s="1">
        <f t="shared" si="3"/>
        <v>40715.874100000001</v>
      </c>
      <c r="R40" s="67">
        <f t="shared" si="7"/>
        <v>3.6257119574890613E-7</v>
      </c>
      <c r="S40" s="67">
        <v>1</v>
      </c>
      <c r="T40" s="67">
        <f t="shared" si="4"/>
        <v>3.6257119574890613E-7</v>
      </c>
    </row>
    <row r="41" spans="1:20">
      <c r="A41" s="48" t="s">
        <v>54</v>
      </c>
      <c r="B41" s="49"/>
      <c r="C41" s="50">
        <v>56059.800799999997</v>
      </c>
      <c r="D41" s="50">
        <v>2.0000000000000001E-4</v>
      </c>
      <c r="E41" s="23">
        <f t="shared" si="1"/>
        <v>13835.63268060231</v>
      </c>
      <c r="F41" s="23">
        <f t="shared" si="2"/>
        <v>13835.5</v>
      </c>
      <c r="G41" s="23">
        <f t="shared" si="5"/>
        <v>4.6030551369767636E-2</v>
      </c>
      <c r="H41" s="23"/>
      <c r="I41">
        <f t="shared" ref="I41:I46" si="9">+G41</f>
        <v>4.6030551369767636E-2</v>
      </c>
      <c r="O41">
        <f t="shared" ca="1" si="8"/>
        <v>4.4806698474963491E-2</v>
      </c>
      <c r="P41" s="69">
        <f t="shared" si="6"/>
        <v>4.5131474824422646E-2</v>
      </c>
      <c r="Q41" s="1">
        <f t="shared" si="3"/>
        <v>41041.300799999997</v>
      </c>
      <c r="R41" s="67">
        <f t="shared" si="7"/>
        <v>8.0833863438948197E-7</v>
      </c>
      <c r="S41" s="67">
        <v>1</v>
      </c>
      <c r="T41" s="67">
        <f t="shared" si="4"/>
        <v>8.0833863438948197E-7</v>
      </c>
    </row>
    <row r="42" spans="1:20">
      <c r="A42" s="48" t="s">
        <v>54</v>
      </c>
      <c r="B42" s="49"/>
      <c r="C42" s="50">
        <v>56060.841500000002</v>
      </c>
      <c r="D42" s="50">
        <v>2.0000000000000001E-4</v>
      </c>
      <c r="E42" s="23">
        <f t="shared" si="1"/>
        <v>13838.632442689111</v>
      </c>
      <c r="F42" s="23">
        <f t="shared" si="2"/>
        <v>13838.5</v>
      </c>
      <c r="G42" s="23">
        <f t="shared" si="5"/>
        <v>4.5948012731969357E-2</v>
      </c>
      <c r="H42" s="23"/>
      <c r="I42">
        <f t="shared" si="9"/>
        <v>4.5948012731969357E-2</v>
      </c>
      <c r="O42">
        <f t="shared" ca="1" si="8"/>
        <v>4.4829972491948852E-2</v>
      </c>
      <c r="P42" s="69">
        <f t="shared" si="6"/>
        <v>4.5153378877464893E-2</v>
      </c>
      <c r="Q42" s="1">
        <f t="shared" si="3"/>
        <v>41042.341500000002</v>
      </c>
      <c r="R42" s="67">
        <f t="shared" si="7"/>
        <v>6.3144296272462037E-7</v>
      </c>
      <c r="S42" s="67">
        <v>1</v>
      </c>
      <c r="T42" s="67">
        <f t="shared" si="4"/>
        <v>6.3144296272462037E-7</v>
      </c>
    </row>
    <row r="43" spans="1:20">
      <c r="A43" s="48" t="s">
        <v>54</v>
      </c>
      <c r="B43" s="49"/>
      <c r="C43" s="50">
        <v>56071.768963736875</v>
      </c>
      <c r="D43" s="50">
        <v>1E-3</v>
      </c>
      <c r="E43" s="23">
        <f t="shared" si="1"/>
        <v>13870.130272440821</v>
      </c>
      <c r="F43" s="23">
        <f t="shared" si="2"/>
        <v>13870</v>
      </c>
      <c r="G43" s="23">
        <f t="shared" si="5"/>
        <v>4.5195093887741677E-2</v>
      </c>
      <c r="H43" s="23"/>
      <c r="I43">
        <f t="shared" si="9"/>
        <v>4.5195093887741677E-2</v>
      </c>
      <c r="O43">
        <f t="shared" ca="1" si="8"/>
        <v>4.5074349670295097E-2</v>
      </c>
      <c r="P43" s="69">
        <f t="shared" si="6"/>
        <v>4.5382877075277495E-2</v>
      </c>
      <c r="Q43" s="1">
        <f t="shared" si="3"/>
        <v>41053.268963736875</v>
      </c>
      <c r="R43" s="67">
        <f t="shared" si="7"/>
        <v>3.5262525521111868E-8</v>
      </c>
      <c r="S43" s="67">
        <v>1</v>
      </c>
      <c r="T43" s="67">
        <f t="shared" si="4"/>
        <v>3.5262525521111868E-8</v>
      </c>
    </row>
    <row r="44" spans="1:20">
      <c r="A44" s="48" t="s">
        <v>54</v>
      </c>
      <c r="B44" s="49"/>
      <c r="C44" s="50">
        <v>56073.850299999998</v>
      </c>
      <c r="D44" s="50">
        <v>4.0000000000000002E-4</v>
      </c>
      <c r="E44" s="23">
        <f t="shared" si="1"/>
        <v>13876.129612896257</v>
      </c>
      <c r="F44" s="23">
        <f t="shared" si="2"/>
        <v>13876</v>
      </c>
      <c r="G44" s="23">
        <f t="shared" si="5"/>
        <v>4.4966279732761905E-2</v>
      </c>
      <c r="H44" s="23"/>
      <c r="I44">
        <f t="shared" si="9"/>
        <v>4.4966279732761905E-2</v>
      </c>
      <c r="O44">
        <f t="shared" ca="1" si="8"/>
        <v>4.5120897704265805E-2</v>
      </c>
      <c r="P44" s="69">
        <f t="shared" si="6"/>
        <v>4.542648806202422E-2</v>
      </c>
      <c r="Q44" s="1">
        <f t="shared" si="3"/>
        <v>41055.350299999998</v>
      </c>
      <c r="R44" s="67">
        <f t="shared" si="7"/>
        <v>2.1179170632241178E-7</v>
      </c>
      <c r="S44" s="67">
        <v>1</v>
      </c>
      <c r="T44" s="67">
        <f t="shared" si="4"/>
        <v>2.1179170632241178E-7</v>
      </c>
    </row>
    <row r="45" spans="1:20">
      <c r="A45" s="48" t="s">
        <v>54</v>
      </c>
      <c r="B45" s="49"/>
      <c r="C45" s="50">
        <v>56089.810599999997</v>
      </c>
      <c r="D45" s="50">
        <v>2.0000000000000001E-4</v>
      </c>
      <c r="E45" s="23">
        <f t="shared" si="1"/>
        <v>13922.134323988537</v>
      </c>
      <c r="F45" s="23">
        <f t="shared" si="2"/>
        <v>13922</v>
      </c>
      <c r="G45" s="23">
        <f t="shared" si="5"/>
        <v>4.6600687259342521E-2</v>
      </c>
      <c r="H45" s="23"/>
      <c r="I45">
        <f t="shared" si="9"/>
        <v>4.6600687259342521E-2</v>
      </c>
      <c r="O45">
        <f t="shared" ca="1" si="8"/>
        <v>4.5477765964707942E-2</v>
      </c>
      <c r="P45" s="69">
        <f t="shared" si="6"/>
        <v>4.5759731226353309E-2</v>
      </c>
      <c r="Q45" s="1">
        <f t="shared" si="3"/>
        <v>41071.310599999997</v>
      </c>
      <c r="R45" s="67">
        <f t="shared" si="7"/>
        <v>7.0720704942095328E-7</v>
      </c>
      <c r="S45" s="67">
        <v>1</v>
      </c>
      <c r="T45" s="67">
        <f t="shared" si="4"/>
        <v>7.0720704942095328E-7</v>
      </c>
    </row>
    <row r="46" spans="1:20">
      <c r="A46" s="43" t="s">
        <v>87</v>
      </c>
      <c r="B46" s="9"/>
      <c r="C46" s="44">
        <v>56569.618499999997</v>
      </c>
      <c r="D46" s="44">
        <v>2.9999999999999997E-4</v>
      </c>
      <c r="E46" s="23">
        <f t="shared" si="1"/>
        <v>15305.154932579539</v>
      </c>
      <c r="F46" s="23">
        <f t="shared" si="2"/>
        <v>15305</v>
      </c>
      <c r="G46" s="23">
        <f t="shared" si="5"/>
        <v>5.3750374485389329E-2</v>
      </c>
      <c r="H46" s="23"/>
      <c r="I46">
        <f t="shared" si="9"/>
        <v>5.3750374485389329E-2</v>
      </c>
      <c r="O46">
        <f t="shared" ca="1" si="8"/>
        <v>5.6207087794957394E-2</v>
      </c>
      <c r="P46" s="69">
        <f t="shared" si="6"/>
        <v>5.4685845711335571E-2</v>
      </c>
      <c r="Q46" s="1">
        <f t="shared" si="3"/>
        <v>41551.118499999997</v>
      </c>
      <c r="R46" s="67">
        <f t="shared" si="7"/>
        <v>8.7510641457336324E-7</v>
      </c>
      <c r="S46" s="67">
        <v>1</v>
      </c>
      <c r="T46" s="67">
        <f t="shared" si="4"/>
        <v>8.7510641457336324E-7</v>
      </c>
    </row>
    <row r="47" spans="1:20">
      <c r="A47" s="7"/>
      <c r="B47" s="9"/>
      <c r="C47" s="10"/>
      <c r="D47" s="10"/>
      <c r="Q47" s="1"/>
    </row>
    <row r="48" spans="1:20">
      <c r="A48" s="7"/>
      <c r="B48" s="9"/>
      <c r="C48" s="10"/>
      <c r="D48" s="10"/>
      <c r="Q48" s="1"/>
    </row>
    <row r="49" spans="1:17">
      <c r="A49" s="11"/>
      <c r="B49" s="9"/>
      <c r="C49" s="12"/>
      <c r="D49" s="12"/>
      <c r="Q49" s="1"/>
    </row>
    <row r="50" spans="1:17">
      <c r="A50" s="11"/>
      <c r="B50" s="9"/>
      <c r="C50" s="12"/>
      <c r="D50" s="12"/>
      <c r="Q50" s="1"/>
    </row>
    <row r="51" spans="1:17">
      <c r="A51" s="13"/>
      <c r="B51" s="9"/>
      <c r="C51" s="12"/>
      <c r="D51" s="12"/>
      <c r="Q51" s="1"/>
    </row>
    <row r="52" spans="1:17">
      <c r="A52" s="14"/>
      <c r="B52" s="2"/>
      <c r="C52" s="8"/>
      <c r="D52" s="8"/>
      <c r="Q52" s="1"/>
    </row>
    <row r="53" spans="1:17">
      <c r="A53" s="14"/>
      <c r="B53" s="9"/>
      <c r="C53" s="10"/>
      <c r="D53" s="10"/>
      <c r="Q53" s="1"/>
    </row>
  </sheetData>
  <sheetProtection sheet="1" objects="1" scenarios="1"/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40"/>
  </sheetPr>
  <dimension ref="A1:AJ53"/>
  <sheetViews>
    <sheetView workbookViewId="0">
      <selection activeCell="AD19" sqref="AD1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11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33" ht="20.25">
      <c r="A1" s="17" t="s">
        <v>35</v>
      </c>
      <c r="B1" s="15"/>
      <c r="C1" s="15"/>
      <c r="E1" s="15"/>
      <c r="F1" s="15"/>
    </row>
    <row r="2" spans="1:33">
      <c r="A2" s="16" t="s">
        <v>24</v>
      </c>
      <c r="B2" s="25" t="s">
        <v>34</v>
      </c>
      <c r="D2" s="15"/>
      <c r="E2" s="15"/>
      <c r="F2" s="15"/>
      <c r="AB2" t="s">
        <v>55</v>
      </c>
    </row>
    <row r="3" spans="1:33" ht="13.5" thickBot="1">
      <c r="C3" s="22" t="s">
        <v>32</v>
      </c>
    </row>
    <row r="4" spans="1:33" ht="13.5" thickBot="1">
      <c r="A4" s="4" t="s">
        <v>1</v>
      </c>
      <c r="C4" s="20" t="s">
        <v>29</v>
      </c>
      <c r="D4" s="21" t="s">
        <v>29</v>
      </c>
      <c r="AB4" s="57" t="s">
        <v>56</v>
      </c>
      <c r="AC4" s="57"/>
    </row>
    <row r="5" spans="1:33">
      <c r="AB5" t="s">
        <v>57</v>
      </c>
      <c r="AC5">
        <v>0.99690472007090913</v>
      </c>
    </row>
    <row r="6" spans="1:33">
      <c r="A6" s="4" t="s">
        <v>2</v>
      </c>
      <c r="AB6" t="s">
        <v>58</v>
      </c>
      <c r="AC6">
        <v>0.99381902089965779</v>
      </c>
    </row>
    <row r="7" spans="1:33">
      <c r="A7" s="15" t="s">
        <v>3</v>
      </c>
      <c r="B7" s="15"/>
      <c r="C7" s="15">
        <v>52024.8148</v>
      </c>
      <c r="AB7" t="s">
        <v>59</v>
      </c>
      <c r="AC7">
        <v>0.99345543389375524</v>
      </c>
    </row>
    <row r="8" spans="1:33">
      <c r="A8" s="15" t="s">
        <v>4</v>
      </c>
      <c r="B8" s="15"/>
      <c r="C8" s="15">
        <v>0.34692830000000002</v>
      </c>
      <c r="AB8" t="s">
        <v>60</v>
      </c>
      <c r="AC8">
        <v>1.0566673919414449E-3</v>
      </c>
    </row>
    <row r="9" spans="1:33" ht="13.5" thickBot="1">
      <c r="A9" s="28" t="s">
        <v>36</v>
      </c>
      <c r="B9" s="16"/>
      <c r="C9" s="29">
        <v>8</v>
      </c>
      <c r="D9" s="16" t="s">
        <v>37</v>
      </c>
      <c r="E9" s="16"/>
      <c r="AB9" s="55" t="s">
        <v>61</v>
      </c>
      <c r="AC9" s="55">
        <v>19</v>
      </c>
    </row>
    <row r="10" spans="1:33" ht="13.5" thickBot="1">
      <c r="A10" s="16"/>
      <c r="B10" s="16"/>
      <c r="C10" s="3" t="s">
        <v>20</v>
      </c>
      <c r="D10" s="3" t="s">
        <v>21</v>
      </c>
      <c r="E10" s="16"/>
    </row>
    <row r="11" spans="1:33" ht="13.5" thickBot="1">
      <c r="A11" s="16" t="s">
        <v>16</v>
      </c>
      <c r="B11" s="16"/>
      <c r="C11" s="39">
        <f ca="1">INTERCEPT(INDIRECT($G$11):G982,INDIRECT($F$11):F982)</f>
        <v>-4.5891886395163138E-2</v>
      </c>
      <c r="D11" s="2"/>
      <c r="E11" s="16"/>
      <c r="F11" s="40" t="str">
        <f>"F"&amp;E19</f>
        <v>F27</v>
      </c>
      <c r="G11" s="24" t="str">
        <f>"G"&amp;E19</f>
        <v>G27</v>
      </c>
      <c r="AB11" t="s">
        <v>62</v>
      </c>
    </row>
    <row r="12" spans="1:33">
      <c r="A12" s="16" t="s">
        <v>17</v>
      </c>
      <c r="B12" s="16"/>
      <c r="C12" s="39">
        <f ca="1">SLOPE(INDIRECT($G$11):G982,INDIRECT($F$11):F982)</f>
        <v>6.9708854735837325E-6</v>
      </c>
      <c r="D12" s="2"/>
      <c r="E12" s="16"/>
      <c r="AB12" s="56"/>
      <c r="AC12" s="56" t="s">
        <v>67</v>
      </c>
      <c r="AD12" s="56" t="s">
        <v>68</v>
      </c>
      <c r="AE12" s="56" t="s">
        <v>69</v>
      </c>
      <c r="AF12" s="56" t="s">
        <v>70</v>
      </c>
      <c r="AG12" s="56" t="s">
        <v>71</v>
      </c>
    </row>
    <row r="13" spans="1:33">
      <c r="A13" s="16" t="s">
        <v>19</v>
      </c>
      <c r="B13" s="16"/>
      <c r="C13" s="2" t="s">
        <v>14</v>
      </c>
      <c r="D13" s="32" t="s">
        <v>47</v>
      </c>
      <c r="E13" s="29">
        <v>1</v>
      </c>
      <c r="AB13" t="s">
        <v>63</v>
      </c>
      <c r="AC13">
        <v>1</v>
      </c>
      <c r="AD13">
        <v>3.0519369829744855E-3</v>
      </c>
      <c r="AE13">
        <v>3.0519369829744855E-3</v>
      </c>
      <c r="AF13">
        <v>2733.373318534434</v>
      </c>
      <c r="AG13">
        <v>3.2027549668825081E-20</v>
      </c>
    </row>
    <row r="14" spans="1:33">
      <c r="A14" s="16"/>
      <c r="B14" s="16"/>
      <c r="C14" s="16"/>
      <c r="D14" s="32" t="s">
        <v>38</v>
      </c>
      <c r="E14" s="33">
        <f ca="1">NOW()+15018.5+$C$9/24</f>
        <v>60316.5920625</v>
      </c>
      <c r="AB14" t="s">
        <v>64</v>
      </c>
      <c r="AC14">
        <v>17</v>
      </c>
      <c r="AD14">
        <v>1.8981281612269697E-5</v>
      </c>
      <c r="AE14">
        <v>1.1165459771923352E-6</v>
      </c>
    </row>
    <row r="15" spans="1:33" ht="13.5" thickBot="1">
      <c r="A15" s="30" t="s">
        <v>18</v>
      </c>
      <c r="B15" s="16"/>
      <c r="C15" s="31">
        <f ca="1">(C7+C11)+(C8+C12)*INT(MAX(F21:F3523))</f>
        <v>56569.620956713312</v>
      </c>
      <c r="D15" s="32" t="s">
        <v>48</v>
      </c>
      <c r="E15" s="33">
        <f ca="1">ROUND(2*(E14-$C$7)/$C$8,0)/2+E13</f>
        <v>23901.5</v>
      </c>
      <c r="AB15" s="55" t="s">
        <v>65</v>
      </c>
      <c r="AC15" s="55">
        <v>18</v>
      </c>
      <c r="AD15" s="55">
        <v>3.0709182645867555E-3</v>
      </c>
      <c r="AE15" s="55"/>
      <c r="AF15" s="55"/>
      <c r="AG15" s="55"/>
    </row>
    <row r="16" spans="1:33" ht="13.5" thickBot="1">
      <c r="A16" s="19" t="s">
        <v>5</v>
      </c>
      <c r="B16" s="16"/>
      <c r="C16" s="34">
        <f ca="1">+C8+C12</f>
        <v>0.3469352708854736</v>
      </c>
      <c r="D16" s="32" t="s">
        <v>39</v>
      </c>
      <c r="E16" s="24">
        <f ca="1">ROUND(2*(E14-$C$15)/$C$16,0)/2+E13</f>
        <v>10801</v>
      </c>
    </row>
    <row r="17" spans="1:36" ht="13.5" thickBot="1">
      <c r="A17" s="32" t="s">
        <v>33</v>
      </c>
      <c r="B17" s="16"/>
      <c r="C17" s="16">
        <f>COUNT(C21:C2181)</f>
        <v>26</v>
      </c>
      <c r="D17" s="32" t="s">
        <v>40</v>
      </c>
      <c r="E17" s="35">
        <f ca="1">+$C$15+$C$16*E16-15018.5-$C$9/24</f>
        <v>45298.035484213979</v>
      </c>
      <c r="AB17" s="56"/>
      <c r="AC17" s="56" t="s">
        <v>72</v>
      </c>
      <c r="AD17" s="56" t="s">
        <v>60</v>
      </c>
      <c r="AE17" s="56" t="s">
        <v>73</v>
      </c>
      <c r="AF17" s="56" t="s">
        <v>74</v>
      </c>
      <c r="AG17" s="56" t="s">
        <v>75</v>
      </c>
      <c r="AH17" s="56" t="s">
        <v>76</v>
      </c>
      <c r="AI17" s="56" t="s">
        <v>77</v>
      </c>
      <c r="AJ17" s="56" t="s">
        <v>78</v>
      </c>
    </row>
    <row r="18" spans="1:36" ht="14.25" thickTop="1" thickBot="1">
      <c r="A18" s="19" t="s">
        <v>6</v>
      </c>
      <c r="B18" s="16"/>
      <c r="C18" s="36">
        <f ca="1">+C15</f>
        <v>56569.620956713312</v>
      </c>
      <c r="D18" s="37">
        <f ca="1">+C16</f>
        <v>0.3469352708854736</v>
      </c>
      <c r="E18" s="38" t="s">
        <v>41</v>
      </c>
      <c r="AB18" t="s">
        <v>66</v>
      </c>
      <c r="AC18">
        <v>-6.440254351738732E-2</v>
      </c>
      <c r="AD18">
        <v>1.8358291065859571E-3</v>
      </c>
      <c r="AE18">
        <v>-35.080903383842212</v>
      </c>
      <c r="AF18">
        <v>2.6605115834978019E-17</v>
      </c>
      <c r="AG18">
        <v>-6.8275809773969839E-2</v>
      </c>
      <c r="AH18">
        <v>-6.0529277260804794E-2</v>
      </c>
      <c r="AI18">
        <v>-6.8275809773969839E-2</v>
      </c>
      <c r="AJ18">
        <v>-6.0529277260804794E-2</v>
      </c>
    </row>
    <row r="19" spans="1:36" ht="14.25" thickTop="1" thickBot="1">
      <c r="A19" s="41" t="s">
        <v>46</v>
      </c>
      <c r="E19" s="42">
        <v>27</v>
      </c>
      <c r="AB19" s="55" t="s">
        <v>79</v>
      </c>
      <c r="AC19" s="55">
        <v>7.9248200783483695E-6</v>
      </c>
      <c r="AD19" s="55">
        <v>1.5157931341262139E-7</v>
      </c>
      <c r="AE19" s="55">
        <v>52.281672874291452</v>
      </c>
      <c r="AF19" s="55">
        <v>3.2027549668826248E-20</v>
      </c>
      <c r="AG19" s="55">
        <v>7.6050152350049275E-6</v>
      </c>
      <c r="AH19" s="55">
        <v>8.2446249216918115E-6</v>
      </c>
      <c r="AI19" s="55">
        <v>7.6050152350049275E-6</v>
      </c>
      <c r="AJ19" s="55">
        <v>8.2446249216918115E-6</v>
      </c>
    </row>
    <row r="20" spans="1:36" ht="13.5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28</v>
      </c>
      <c r="I20" s="6" t="s">
        <v>31</v>
      </c>
      <c r="J20" s="6" t="s">
        <v>45</v>
      </c>
      <c r="K20" s="6" t="s">
        <v>53</v>
      </c>
      <c r="L20" s="6" t="s">
        <v>25</v>
      </c>
      <c r="M20" s="6" t="s">
        <v>26</v>
      </c>
      <c r="N20" s="6" t="s">
        <v>27</v>
      </c>
      <c r="O20" s="6" t="s">
        <v>86</v>
      </c>
      <c r="P20" s="5" t="s">
        <v>22</v>
      </c>
      <c r="Q20" s="3" t="s">
        <v>15</v>
      </c>
    </row>
    <row r="21" spans="1:36">
      <c r="A21" s="18" t="s">
        <v>28</v>
      </c>
      <c r="B21" s="18"/>
      <c r="C21" s="26">
        <v>51259.839164999998</v>
      </c>
      <c r="D21" s="26" t="s">
        <v>14</v>
      </c>
      <c r="E21">
        <f t="shared" ref="E21:E46" si="0">+(C21-C$7)/C$8</f>
        <v>-2204.9963493897803</v>
      </c>
      <c r="F21">
        <f t="shared" ref="F21:F46" si="1">ROUND(2*E21,0)/2</f>
        <v>-2205</v>
      </c>
      <c r="G21">
        <f>C21-($C$7+$C$8*$F21)</f>
        <v>1.2664999958360568E-3</v>
      </c>
      <c r="H21">
        <f>+G21</f>
        <v>1.2664999958360568E-3</v>
      </c>
      <c r="Q21" s="1">
        <f t="shared" ref="Q21:Q46" si="2">+C21-15018.5</f>
        <v>36241.339164999998</v>
      </c>
      <c r="AD21">
        <v>0.34693543769988999</v>
      </c>
    </row>
    <row r="22" spans="1:36">
      <c r="A22" s="15" t="s">
        <v>28</v>
      </c>
      <c r="B22" s="15"/>
      <c r="C22" s="27">
        <v>51280.845373999997</v>
      </c>
      <c r="D22" s="27" t="s">
        <v>14</v>
      </c>
      <c r="E22">
        <f t="shared" si="0"/>
        <v>-2144.4472128679131</v>
      </c>
      <c r="F22">
        <f t="shared" si="1"/>
        <v>-2144.5</v>
      </c>
      <c r="H22" s="24">
        <v>1.7094470771553461E-2</v>
      </c>
      <c r="Q22" s="1">
        <f t="shared" si="2"/>
        <v>36262.345373999997</v>
      </c>
    </row>
    <row r="23" spans="1:36">
      <c r="A23" s="15" t="s">
        <v>28</v>
      </c>
      <c r="B23" s="15"/>
      <c r="C23" s="27">
        <v>51307.712698000003</v>
      </c>
      <c r="D23" s="27" t="s">
        <v>14</v>
      </c>
      <c r="E23">
        <f t="shared" si="0"/>
        <v>-2067.0037641783533</v>
      </c>
      <c r="F23">
        <f t="shared" si="1"/>
        <v>-2067</v>
      </c>
      <c r="G23">
        <f>C23-($C$7+$C$8*$F23)</f>
        <v>-1.3058999975328334E-3</v>
      </c>
      <c r="H23">
        <f>+G23</f>
        <v>-1.3058999975328334E-3</v>
      </c>
      <c r="Q23" s="1">
        <f t="shared" si="2"/>
        <v>36289.212698000003</v>
      </c>
    </row>
    <row r="24" spans="1:36">
      <c r="A24" s="15" t="s">
        <v>28</v>
      </c>
      <c r="B24" s="15"/>
      <c r="C24" s="27">
        <v>51311.722040000001</v>
      </c>
      <c r="D24" s="27" t="s">
        <v>14</v>
      </c>
      <c r="E24">
        <f t="shared" si="0"/>
        <v>-2055.4470765284918</v>
      </c>
      <c r="F24">
        <f t="shared" si="1"/>
        <v>-2055.5</v>
      </c>
      <c r="H24" s="24">
        <v>1.7211824473633897E-2</v>
      </c>
      <c r="Q24" s="1">
        <f t="shared" si="2"/>
        <v>36293.222040000001</v>
      </c>
    </row>
    <row r="25" spans="1:36">
      <c r="A25" s="15" t="s">
        <v>28</v>
      </c>
      <c r="B25" s="15"/>
      <c r="C25" s="27">
        <v>51311.871766999997</v>
      </c>
      <c r="D25" s="27" t="s">
        <v>14</v>
      </c>
      <c r="E25" s="23">
        <f t="shared" si="0"/>
        <v>-2055.0154974385287</v>
      </c>
      <c r="F25" s="23">
        <f t="shared" si="1"/>
        <v>-2055</v>
      </c>
      <c r="G25" s="23">
        <f t="shared" ref="G25:G46" si="3">C25-($C$7+$C$8*$F25)</f>
        <v>-5.3765000047860667E-3</v>
      </c>
      <c r="H25" s="23">
        <f>+G25</f>
        <v>-5.3765000047860667E-3</v>
      </c>
      <c r="Q25" s="1">
        <f t="shared" si="2"/>
        <v>36293.371766999997</v>
      </c>
    </row>
    <row r="26" spans="1:36">
      <c r="A26" s="45" t="s">
        <v>30</v>
      </c>
      <c r="B26" s="46"/>
      <c r="C26" s="47">
        <v>52024.8148</v>
      </c>
      <c r="D26" s="47">
        <v>1E-4</v>
      </c>
      <c r="E26" s="23">
        <f t="shared" si="0"/>
        <v>0</v>
      </c>
      <c r="F26" s="23">
        <f t="shared" si="1"/>
        <v>0</v>
      </c>
      <c r="G26" s="23">
        <f t="shared" si="3"/>
        <v>0</v>
      </c>
      <c r="H26" s="23"/>
      <c r="I26">
        <f>+G26</f>
        <v>0</v>
      </c>
      <c r="Q26" s="1">
        <f t="shared" si="2"/>
        <v>37006.3148</v>
      </c>
    </row>
    <row r="27" spans="1:36">
      <c r="A27" s="45" t="s">
        <v>42</v>
      </c>
      <c r="B27" s="46"/>
      <c r="C27" s="47">
        <v>54219.830199999997</v>
      </c>
      <c r="D27" s="47">
        <v>2.9999999999999997E-4</v>
      </c>
      <c r="E27" s="23">
        <f t="shared" si="0"/>
        <v>6327.0001323039842</v>
      </c>
      <c r="F27" s="23">
        <f t="shared" si="1"/>
        <v>6327</v>
      </c>
      <c r="G27" s="23">
        <f t="shared" si="3"/>
        <v>4.5900000259280205E-5</v>
      </c>
      <c r="H27" s="23"/>
      <c r="I27">
        <f>+G27</f>
        <v>4.5900000259280205E-5</v>
      </c>
      <c r="O27">
        <f t="shared" ref="O27:O45" ca="1" si="4">+C$11+C$12*$F27</f>
        <v>-1.78709400379886E-3</v>
      </c>
      <c r="Q27" s="1">
        <f t="shared" si="2"/>
        <v>39201.330199999997</v>
      </c>
    </row>
    <row r="28" spans="1:36">
      <c r="A28" s="52" t="s">
        <v>43</v>
      </c>
      <c r="B28" s="49" t="s">
        <v>44</v>
      </c>
      <c r="C28" s="52">
        <v>54597.466549999997</v>
      </c>
      <c r="D28" s="52">
        <v>2.0000000000000001E-4</v>
      </c>
      <c r="E28" s="23">
        <f t="shared" si="0"/>
        <v>7415.5142431447566</v>
      </c>
      <c r="F28" s="23">
        <f t="shared" si="1"/>
        <v>7415.5</v>
      </c>
      <c r="G28" s="23">
        <f t="shared" si="3"/>
        <v>4.9413499946240336E-3</v>
      </c>
      <c r="H28" s="23"/>
      <c r="J28">
        <f>+G28</f>
        <v>4.9413499946240336E-3</v>
      </c>
      <c r="O28">
        <f t="shared" ca="1" si="4"/>
        <v>5.8007148341970294E-3</v>
      </c>
      <c r="Q28" s="1">
        <f t="shared" si="2"/>
        <v>39578.966549999997</v>
      </c>
    </row>
    <row r="29" spans="1:36">
      <c r="A29" s="52" t="s">
        <v>43</v>
      </c>
      <c r="B29" s="49" t="s">
        <v>44</v>
      </c>
      <c r="C29" s="52">
        <v>54631.466959999998</v>
      </c>
      <c r="D29" s="52">
        <v>2.0000000000000001E-4</v>
      </c>
      <c r="E29" s="23">
        <f t="shared" si="0"/>
        <v>7513.5183840580248</v>
      </c>
      <c r="F29" s="23">
        <f t="shared" si="1"/>
        <v>7513.5</v>
      </c>
      <c r="G29" s="23">
        <f t="shared" si="3"/>
        <v>6.3779499978409149E-3</v>
      </c>
      <c r="H29" s="23"/>
      <c r="J29">
        <f>+G29</f>
        <v>6.3779499978409149E-3</v>
      </c>
      <c r="O29">
        <f t="shared" ca="1" si="4"/>
        <v>6.4838616106082381E-3</v>
      </c>
      <c r="Q29" s="1">
        <f t="shared" si="2"/>
        <v>39612.966959999998</v>
      </c>
    </row>
    <row r="30" spans="1:36">
      <c r="A30" s="53" t="s">
        <v>51</v>
      </c>
      <c r="B30" s="54" t="s">
        <v>50</v>
      </c>
      <c r="C30" s="53">
        <v>54937.4637</v>
      </c>
      <c r="D30" s="53">
        <v>1.1000000000000001E-3</v>
      </c>
      <c r="E30" s="23">
        <f t="shared" si="0"/>
        <v>8395.5356193196112</v>
      </c>
      <c r="F30" s="23">
        <f t="shared" si="1"/>
        <v>8395.5</v>
      </c>
      <c r="G30" s="23">
        <f t="shared" si="3"/>
        <v>1.235735000227578E-2</v>
      </c>
      <c r="H30" s="23"/>
      <c r="K30">
        <f>+G30</f>
        <v>1.235735000227578E-2</v>
      </c>
      <c r="O30">
        <f t="shared" ca="1" si="4"/>
        <v>1.2632182598309089E-2</v>
      </c>
      <c r="Q30" s="1">
        <f t="shared" si="2"/>
        <v>39918.9637</v>
      </c>
    </row>
    <row r="31" spans="1:36">
      <c r="A31" s="41" t="s">
        <v>49</v>
      </c>
      <c r="B31" s="49" t="s">
        <v>44</v>
      </c>
      <c r="C31" s="51">
        <v>55018.471160000001</v>
      </c>
      <c r="D31" s="52">
        <v>2.9999999999999997E-4</v>
      </c>
      <c r="E31" s="23">
        <f t="shared" si="0"/>
        <v>8629.0347602083784</v>
      </c>
      <c r="F31" s="23">
        <f t="shared" si="1"/>
        <v>8629</v>
      </c>
      <c r="G31" s="23">
        <f t="shared" si="3"/>
        <v>1.2059300002874807E-2</v>
      </c>
      <c r="H31" s="23"/>
      <c r="J31">
        <f>+G31</f>
        <v>1.2059300002874807E-2</v>
      </c>
      <c r="O31">
        <f t="shared" ca="1" si="4"/>
        <v>1.4259884356390889E-2</v>
      </c>
      <c r="Q31" s="1">
        <f t="shared" si="2"/>
        <v>39999.971160000001</v>
      </c>
    </row>
    <row r="32" spans="1:36">
      <c r="A32" s="41" t="s">
        <v>49</v>
      </c>
      <c r="B32" s="49" t="s">
        <v>44</v>
      </c>
      <c r="C32" s="51">
        <v>55075.369469999998</v>
      </c>
      <c r="D32" s="52">
        <v>2.0000000000000001E-4</v>
      </c>
      <c r="E32" s="23">
        <f t="shared" si="0"/>
        <v>8793.0407234001887</v>
      </c>
      <c r="F32" s="23">
        <f t="shared" si="1"/>
        <v>8793</v>
      </c>
      <c r="G32" s="23">
        <f t="shared" si="3"/>
        <v>1.4128099996014498E-2</v>
      </c>
      <c r="H32" s="23"/>
      <c r="J32">
        <f>+G32</f>
        <v>1.4128099996014498E-2</v>
      </c>
      <c r="O32">
        <f t="shared" ca="1" si="4"/>
        <v>1.5403109574058625E-2</v>
      </c>
      <c r="Q32" s="1">
        <f t="shared" si="2"/>
        <v>40056.869469999998</v>
      </c>
    </row>
    <row r="33" spans="1:20">
      <c r="A33" s="41" t="s">
        <v>49</v>
      </c>
      <c r="B33" s="49" t="s">
        <v>44</v>
      </c>
      <c r="C33" s="51">
        <v>55075.370940000001</v>
      </c>
      <c r="D33" s="52">
        <v>2.0000000000000001E-4</v>
      </c>
      <c r="E33" s="23">
        <f t="shared" si="0"/>
        <v>8793.044960586958</v>
      </c>
      <c r="F33" s="23">
        <f t="shared" si="1"/>
        <v>8793</v>
      </c>
      <c r="G33" s="23">
        <f t="shared" si="3"/>
        <v>1.5598099998896942E-2</v>
      </c>
      <c r="H33" s="23"/>
      <c r="J33">
        <f>+G33</f>
        <v>1.5598099998896942E-2</v>
      </c>
      <c r="O33">
        <f t="shared" ca="1" si="4"/>
        <v>1.5403109574058625E-2</v>
      </c>
      <c r="Q33" s="1">
        <f t="shared" si="2"/>
        <v>40056.870940000001</v>
      </c>
    </row>
    <row r="34" spans="1:20">
      <c r="A34" s="41" t="s">
        <v>49</v>
      </c>
      <c r="B34" s="49" t="s">
        <v>50</v>
      </c>
      <c r="C34" s="51">
        <v>55353.438000000002</v>
      </c>
      <c r="D34" s="52">
        <v>2.0000000000000001E-4</v>
      </c>
      <c r="E34" s="23">
        <f t="shared" si="0"/>
        <v>9594.5565697580787</v>
      </c>
      <c r="F34" s="23">
        <f t="shared" si="1"/>
        <v>9594.5</v>
      </c>
      <c r="G34" s="23">
        <f t="shared" si="3"/>
        <v>1.962564999848837E-2</v>
      </c>
      <c r="H34" s="23"/>
      <c r="J34">
        <f>+G34</f>
        <v>1.962564999848837E-2</v>
      </c>
      <c r="O34">
        <f t="shared" ca="1" si="4"/>
        <v>2.0990274281135986E-2</v>
      </c>
      <c r="Q34" s="1">
        <f t="shared" si="2"/>
        <v>40334.938000000002</v>
      </c>
    </row>
    <row r="35" spans="1:20">
      <c r="A35" s="41" t="s">
        <v>49</v>
      </c>
      <c r="B35" s="49" t="s">
        <v>50</v>
      </c>
      <c r="C35" s="51">
        <v>55394.378550000001</v>
      </c>
      <c r="D35" s="52">
        <v>1E-3</v>
      </c>
      <c r="E35" s="23">
        <f t="shared" si="0"/>
        <v>9712.5652476318628</v>
      </c>
      <c r="F35" s="23">
        <f t="shared" si="1"/>
        <v>9712.5</v>
      </c>
      <c r="G35" s="23">
        <f t="shared" si="3"/>
        <v>2.2636250003415626E-2</v>
      </c>
      <c r="H35" s="23"/>
      <c r="J35">
        <f>+G35</f>
        <v>2.2636250003415626E-2</v>
      </c>
      <c r="O35">
        <f t="shared" ca="1" si="4"/>
        <v>2.1812838767018859E-2</v>
      </c>
      <c r="Q35" s="1">
        <f t="shared" si="2"/>
        <v>40375.878550000001</v>
      </c>
    </row>
    <row r="36" spans="1:20">
      <c r="A36" s="53" t="s">
        <v>52</v>
      </c>
      <c r="B36" s="54" t="s">
        <v>44</v>
      </c>
      <c r="C36" s="53">
        <v>55641.570200000002</v>
      </c>
      <c r="D36" s="53">
        <v>5.0000000000000001E-4</v>
      </c>
      <c r="E36" s="23">
        <f t="shared" si="0"/>
        <v>10425.080340808177</v>
      </c>
      <c r="F36" s="23">
        <f t="shared" si="1"/>
        <v>10425</v>
      </c>
      <c r="G36" s="23">
        <f t="shared" si="3"/>
        <v>2.7872500002558809E-2</v>
      </c>
      <c r="H36" s="23"/>
      <c r="K36">
        <f>+G36</f>
        <v>2.7872500002558809E-2</v>
      </c>
      <c r="O36">
        <f t="shared" ca="1" si="4"/>
        <v>2.6779594666947272E-2</v>
      </c>
      <c r="Q36" s="1">
        <f t="shared" si="2"/>
        <v>40623.070200000002</v>
      </c>
    </row>
    <row r="37" spans="1:20">
      <c r="A37" s="53" t="s">
        <v>52</v>
      </c>
      <c r="B37" s="54" t="s">
        <v>50</v>
      </c>
      <c r="C37" s="53">
        <v>55646.6008</v>
      </c>
      <c r="D37" s="53">
        <v>8.0000000000000004E-4</v>
      </c>
      <c r="E37" s="23">
        <f t="shared" si="0"/>
        <v>10439.580743340915</v>
      </c>
      <c r="F37" s="23">
        <f t="shared" si="1"/>
        <v>10439.5</v>
      </c>
      <c r="G37" s="23">
        <f t="shared" si="3"/>
        <v>2.8012149996357039E-2</v>
      </c>
      <c r="H37" s="23"/>
      <c r="K37">
        <f>+G37</f>
        <v>2.8012149996357039E-2</v>
      </c>
      <c r="O37">
        <f t="shared" ca="1" si="4"/>
        <v>2.6880672506314242E-2</v>
      </c>
      <c r="Q37" s="1">
        <f t="shared" si="2"/>
        <v>40628.1008</v>
      </c>
    </row>
    <row r="38" spans="1:20">
      <c r="A38" s="53" t="s">
        <v>52</v>
      </c>
      <c r="B38" s="54" t="s">
        <v>44</v>
      </c>
      <c r="C38" s="53">
        <v>55658.568399999996</v>
      </c>
      <c r="D38" s="53">
        <v>1.6000000000000001E-3</v>
      </c>
      <c r="E38" s="23">
        <f t="shared" si="0"/>
        <v>10474.076631972646</v>
      </c>
      <c r="F38" s="23">
        <f t="shared" si="1"/>
        <v>10474</v>
      </c>
      <c r="G38" s="23">
        <f t="shared" si="3"/>
        <v>2.6585799998429138E-2</v>
      </c>
      <c r="H38" s="23"/>
      <c r="K38">
        <f>+G38</f>
        <v>2.6585799998429138E-2</v>
      </c>
      <c r="O38">
        <f t="shared" ca="1" si="4"/>
        <v>2.7121168055152876E-2</v>
      </c>
      <c r="Q38" s="1">
        <f t="shared" si="2"/>
        <v>40640.068399999996</v>
      </c>
    </row>
    <row r="39" spans="1:20">
      <c r="A39" s="53" t="s">
        <v>52</v>
      </c>
      <c r="B39" s="54" t="s">
        <v>44</v>
      </c>
      <c r="C39" s="53">
        <v>55731.426099999997</v>
      </c>
      <c r="D39" s="53">
        <v>2.9999999999999997E-4</v>
      </c>
      <c r="E39" s="23">
        <f t="shared" si="0"/>
        <v>10684.084578859656</v>
      </c>
      <c r="F39" s="23">
        <f t="shared" si="1"/>
        <v>10684</v>
      </c>
      <c r="G39" s="23">
        <f t="shared" si="3"/>
        <v>2.9342800000449643E-2</v>
      </c>
      <c r="H39" s="23"/>
      <c r="K39">
        <f>+G39</f>
        <v>2.9342800000449643E-2</v>
      </c>
      <c r="O39">
        <f t="shared" ca="1" si="4"/>
        <v>2.858505400460546E-2</v>
      </c>
      <c r="Q39" s="1">
        <f t="shared" si="2"/>
        <v>40712.926099999997</v>
      </c>
    </row>
    <row r="40" spans="1:20">
      <c r="A40" s="53" t="s">
        <v>52</v>
      </c>
      <c r="B40" s="54" t="s">
        <v>50</v>
      </c>
      <c r="C40" s="53">
        <v>55734.374100000001</v>
      </c>
      <c r="D40" s="53">
        <v>2.9999999999999997E-4</v>
      </c>
      <c r="E40" s="23">
        <f t="shared" si="0"/>
        <v>10692.582011902748</v>
      </c>
      <c r="F40" s="23">
        <f t="shared" si="1"/>
        <v>10692.5</v>
      </c>
      <c r="G40" s="23">
        <f t="shared" si="3"/>
        <v>2.8452250000555068E-2</v>
      </c>
      <c r="H40" s="23"/>
      <c r="K40">
        <f>+G40</f>
        <v>2.8452250000555068E-2</v>
      </c>
      <c r="O40">
        <f t="shared" ca="1" si="4"/>
        <v>2.8644306531130918E-2</v>
      </c>
      <c r="Q40" s="1">
        <f t="shared" si="2"/>
        <v>40715.874100000001</v>
      </c>
    </row>
    <row r="41" spans="1:20">
      <c r="A41" s="48" t="s">
        <v>54</v>
      </c>
      <c r="B41" s="49"/>
      <c r="C41" s="50">
        <v>56059.800799999997</v>
      </c>
      <c r="D41" s="50">
        <v>2.0000000000000001E-4</v>
      </c>
      <c r="E41" s="23">
        <f t="shared" si="0"/>
        <v>11630.604940559755</v>
      </c>
      <c r="F41" s="23">
        <f t="shared" si="1"/>
        <v>11630.5</v>
      </c>
      <c r="G41" s="23">
        <f t="shared" si="3"/>
        <v>3.6406849998456892E-2</v>
      </c>
      <c r="H41" s="23"/>
      <c r="I41">
        <f>+G41</f>
        <v>3.6406849998456892E-2</v>
      </c>
      <c r="O41">
        <f t="shared" ca="1" si="4"/>
        <v>3.5182997105352463E-2</v>
      </c>
      <c r="Q41" s="1">
        <f t="shared" si="2"/>
        <v>41041.300799999997</v>
      </c>
    </row>
    <row r="42" spans="1:20">
      <c r="A42" s="48" t="s">
        <v>54</v>
      </c>
      <c r="B42" s="49"/>
      <c r="C42" s="50">
        <v>56060.841500000002</v>
      </c>
      <c r="D42" s="50">
        <v>2.0000000000000001E-4</v>
      </c>
      <c r="E42" s="23">
        <f t="shared" si="0"/>
        <v>11633.604695840615</v>
      </c>
      <c r="F42" s="23">
        <f t="shared" si="1"/>
        <v>11633.5</v>
      </c>
      <c r="G42" s="23">
        <f t="shared" si="3"/>
        <v>3.6321949999546632E-2</v>
      </c>
      <c r="H42" s="23"/>
      <c r="I42">
        <f>+G42</f>
        <v>3.6321949999546632E-2</v>
      </c>
      <c r="O42">
        <f t="shared" ca="1" si="4"/>
        <v>3.5203909761773212E-2</v>
      </c>
      <c r="Q42" s="1">
        <f t="shared" si="2"/>
        <v>41042.341500000002</v>
      </c>
    </row>
    <row r="43" spans="1:20">
      <c r="A43" s="48" t="s">
        <v>54</v>
      </c>
      <c r="B43" s="49"/>
      <c r="C43" s="50">
        <v>56071.768963736875</v>
      </c>
      <c r="D43" s="50">
        <v>1E-3</v>
      </c>
      <c r="E43" s="23">
        <f t="shared" si="0"/>
        <v>11665.10245412921</v>
      </c>
      <c r="F43" s="23">
        <f t="shared" si="1"/>
        <v>11665</v>
      </c>
      <c r="G43" s="23">
        <f t="shared" si="3"/>
        <v>3.55442368745571E-2</v>
      </c>
      <c r="H43" s="23"/>
      <c r="I43">
        <f>+G43</f>
        <v>3.55442368745571E-2</v>
      </c>
      <c r="O43">
        <f t="shared" ca="1" si="4"/>
        <v>3.5423492654191098E-2</v>
      </c>
      <c r="Q43" s="1">
        <f t="shared" si="2"/>
        <v>41053.268963736875</v>
      </c>
    </row>
    <row r="44" spans="1:20">
      <c r="A44" s="48" t="s">
        <v>54</v>
      </c>
      <c r="B44" s="49"/>
      <c r="C44" s="50">
        <v>56073.850299999998</v>
      </c>
      <c r="D44" s="50">
        <v>4.0000000000000002E-4</v>
      </c>
      <c r="E44" s="23">
        <f t="shared" si="0"/>
        <v>11671.10178097318</v>
      </c>
      <c r="F44" s="23">
        <f t="shared" si="1"/>
        <v>11671</v>
      </c>
      <c r="G44" s="23">
        <f t="shared" si="3"/>
        <v>3.5310699997353368E-2</v>
      </c>
      <c r="H44" s="23"/>
      <c r="I44">
        <f>+G44</f>
        <v>3.5310699997353368E-2</v>
      </c>
      <c r="O44">
        <f t="shared" ca="1" si="4"/>
        <v>3.546531796703261E-2</v>
      </c>
      <c r="Q44" s="1">
        <f t="shared" si="2"/>
        <v>41055.350299999998</v>
      </c>
    </row>
    <row r="45" spans="1:20">
      <c r="A45" s="48" t="s">
        <v>54</v>
      </c>
      <c r="B45" s="49"/>
      <c r="C45" s="50">
        <v>56089.810599999997</v>
      </c>
      <c r="D45" s="50">
        <v>2.0000000000000001E-4</v>
      </c>
      <c r="E45" s="23">
        <f t="shared" si="0"/>
        <v>11717.106387688744</v>
      </c>
      <c r="F45" s="23">
        <f t="shared" si="1"/>
        <v>11717</v>
      </c>
      <c r="G45" s="23">
        <f t="shared" si="3"/>
        <v>3.6908899994159583E-2</v>
      </c>
      <c r="H45" s="23"/>
      <c r="I45">
        <f>+G45</f>
        <v>3.6908899994159583E-2</v>
      </c>
      <c r="O45">
        <f t="shared" ca="1" si="4"/>
        <v>3.5785978698817451E-2</v>
      </c>
      <c r="Q45" s="1">
        <f t="shared" si="2"/>
        <v>41071.310599999997</v>
      </c>
    </row>
    <row r="46" spans="1:20">
      <c r="A46" s="43" t="s">
        <v>87</v>
      </c>
      <c r="B46" s="9"/>
      <c r="C46" s="44">
        <v>56569.618499999997</v>
      </c>
      <c r="D46" s="44">
        <v>2.9999999999999997E-4</v>
      </c>
      <c r="E46" s="23">
        <f t="shared" si="0"/>
        <v>13100.123858445668</v>
      </c>
      <c r="F46" s="23">
        <f t="shared" si="1"/>
        <v>13100</v>
      </c>
      <c r="G46" s="23">
        <f t="shared" si="3"/>
        <v>4.2969999994966201E-2</v>
      </c>
      <c r="H46" s="23"/>
      <c r="P46" s="69"/>
      <c r="Q46" s="1">
        <f t="shared" si="2"/>
        <v>41551.118499999997</v>
      </c>
      <c r="R46" s="67"/>
      <c r="S46" s="67">
        <v>1</v>
      </c>
      <c r="T46" s="67">
        <f>+S46*R46</f>
        <v>0</v>
      </c>
    </row>
    <row r="47" spans="1:20">
      <c r="A47" s="7"/>
      <c r="B47" s="9"/>
      <c r="C47" s="10"/>
      <c r="D47" s="10"/>
      <c r="Q47" s="1"/>
    </row>
    <row r="48" spans="1:20">
      <c r="A48" s="7"/>
      <c r="B48" s="9"/>
      <c r="C48" s="10"/>
      <c r="D48" s="10"/>
      <c r="Q48" s="1"/>
    </row>
    <row r="49" spans="1:17">
      <c r="A49" s="11"/>
      <c r="B49" s="9"/>
      <c r="C49" s="12"/>
      <c r="D49" s="12"/>
      <c r="Q49" s="1"/>
    </row>
    <row r="50" spans="1:17">
      <c r="A50" s="11"/>
      <c r="B50" s="9"/>
      <c r="C50" s="12"/>
      <c r="D50" s="12"/>
      <c r="Q50" s="1"/>
    </row>
    <row r="51" spans="1:17">
      <c r="A51" s="13"/>
      <c r="B51" s="9"/>
      <c r="C51" s="12"/>
      <c r="D51" s="12"/>
      <c r="Q51" s="1"/>
    </row>
    <row r="52" spans="1:17">
      <c r="A52" s="14"/>
      <c r="B52" s="2"/>
      <c r="C52" s="8"/>
      <c r="D52" s="8"/>
      <c r="Q52" s="1"/>
    </row>
    <row r="53" spans="1:17">
      <c r="A53" s="14"/>
      <c r="B53" s="9"/>
      <c r="C53" s="10"/>
      <c r="D53" s="10"/>
      <c r="Q53" s="1"/>
    </row>
  </sheetData>
  <sheetProtection sheet="1" objects="1" scenarios="1"/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Active 1</vt:lpstr>
      <vt:lpstr>Active 2</vt:lpstr>
      <vt:lpstr>Graphs 2</vt:lpstr>
      <vt:lpstr>BAV</vt:lpstr>
      <vt:lpstr>A (3)</vt:lpstr>
      <vt:lpstr>A (4)</vt:lpstr>
      <vt:lpstr>A (old2)</vt:lpstr>
      <vt:lpstr>A (old3)</vt:lpstr>
      <vt:lpstr>A (old4)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2024-01-06T07:42:34Z</dcterms:modified>
</cp:coreProperties>
</file>