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ADE634-36BA-4596-AA62-17CC2793A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Q64" i="3"/>
  <c r="E60" i="1"/>
  <c r="F60" i="1" s="1"/>
  <c r="G60" i="1" s="1"/>
  <c r="K60" i="1" s="1"/>
  <c r="Q60" i="1"/>
  <c r="E61" i="1"/>
  <c r="F61" i="1"/>
  <c r="G61" i="1" s="1"/>
  <c r="K61" i="1" s="1"/>
  <c r="Q61" i="1"/>
  <c r="E63" i="1"/>
  <c r="F63" i="1" s="1"/>
  <c r="G63" i="1" s="1"/>
  <c r="K63" i="1" s="1"/>
  <c r="Q63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/>
  <c r="G67" i="1" s="1"/>
  <c r="K67" i="1" s="1"/>
  <c r="Q67" i="1"/>
  <c r="E68" i="1"/>
  <c r="F68" i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Q60" i="3"/>
  <c r="Q61" i="3"/>
  <c r="Q63" i="3"/>
  <c r="Q65" i="3"/>
  <c r="Q66" i="3"/>
  <c r="Q67" i="3"/>
  <c r="Q68" i="3"/>
  <c r="Q69" i="3"/>
  <c r="Q70" i="3"/>
  <c r="Q71" i="3"/>
  <c r="Q72" i="3"/>
  <c r="Q73" i="3"/>
  <c r="Q74" i="3"/>
  <c r="Q54" i="3"/>
  <c r="Q55" i="3"/>
  <c r="Q56" i="3"/>
  <c r="Q57" i="3"/>
  <c r="Q58" i="3"/>
  <c r="Q59" i="3"/>
  <c r="Q62" i="3"/>
  <c r="D9" i="1"/>
  <c r="C9" i="1"/>
  <c r="Q62" i="1"/>
  <c r="Q57" i="1"/>
  <c r="Q59" i="1"/>
  <c r="Q58" i="1"/>
  <c r="Q55" i="1"/>
  <c r="Q56" i="1"/>
  <c r="Q54" i="1"/>
  <c r="B2" i="3"/>
  <c r="C4" i="3"/>
  <c r="C7" i="3" s="1"/>
  <c r="D4" i="3"/>
  <c r="C8" i="3"/>
  <c r="F11" i="3"/>
  <c r="G11" i="3"/>
  <c r="E1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8" i="3"/>
  <c r="Q49" i="3"/>
  <c r="Q50" i="3"/>
  <c r="Q51" i="3"/>
  <c r="Q52" i="3"/>
  <c r="Q53" i="3"/>
  <c r="Q47" i="3"/>
  <c r="Q47" i="1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Q52" i="1"/>
  <c r="Q53" i="1"/>
  <c r="Q49" i="1"/>
  <c r="Q50" i="1"/>
  <c r="Q51" i="1"/>
  <c r="Q48" i="1"/>
  <c r="Q46" i="1"/>
  <c r="Q45" i="1"/>
  <c r="Q44" i="1"/>
  <c r="Q43" i="1"/>
  <c r="Q38" i="1"/>
  <c r="Q22" i="1"/>
  <c r="Q21" i="1"/>
  <c r="F16" i="1"/>
  <c r="C17" i="1"/>
  <c r="Q41" i="1"/>
  <c r="Q40" i="1"/>
  <c r="Q33" i="1"/>
  <c r="Q32" i="1"/>
  <c r="Q31" i="1"/>
  <c r="Q30" i="1"/>
  <c r="Q29" i="1"/>
  <c r="Q28" i="1"/>
  <c r="Q27" i="1"/>
  <c r="Q26" i="1"/>
  <c r="Q25" i="1"/>
  <c r="Q24" i="1"/>
  <c r="Q42" i="1"/>
  <c r="Q37" i="1"/>
  <c r="Q39" i="1"/>
  <c r="Q34" i="1"/>
  <c r="Q35" i="1"/>
  <c r="Q36" i="1"/>
  <c r="D4" i="1"/>
  <c r="C4" i="1"/>
  <c r="B2" i="1"/>
  <c r="C7" i="1"/>
  <c r="E57" i="1"/>
  <c r="F57" i="1" s="1"/>
  <c r="G57" i="1" s="1"/>
  <c r="K57" i="1" s="1"/>
  <c r="Q23" i="1"/>
  <c r="E23" i="2"/>
  <c r="E33" i="1"/>
  <c r="F33" i="1" s="1"/>
  <c r="G33" i="1" s="1"/>
  <c r="J33" i="1" s="1"/>
  <c r="E40" i="1"/>
  <c r="F40" i="1" s="1"/>
  <c r="G40" i="1" s="1"/>
  <c r="K40" i="1" s="1"/>
  <c r="E22" i="1"/>
  <c r="F22" i="1" s="1"/>
  <c r="G22" i="1" s="1"/>
  <c r="K22" i="1" s="1"/>
  <c r="E48" i="1"/>
  <c r="F48" i="1"/>
  <c r="G48" i="1" s="1"/>
  <c r="J48" i="1" s="1"/>
  <c r="E30" i="1"/>
  <c r="F30" i="1" s="1"/>
  <c r="G30" i="1" s="1"/>
  <c r="K30" i="1" s="1"/>
  <c r="E28" i="1"/>
  <c r="F28" i="1" s="1"/>
  <c r="G28" i="1" s="1"/>
  <c r="K28" i="1" s="1"/>
  <c r="E26" i="1"/>
  <c r="F26" i="1"/>
  <c r="G26" i="1" s="1"/>
  <c r="K26" i="1" s="1"/>
  <c r="E24" i="1"/>
  <c r="F24" i="1" s="1"/>
  <c r="G24" i="1" s="1"/>
  <c r="K24" i="1" s="1"/>
  <c r="E56" i="1"/>
  <c r="F56" i="1"/>
  <c r="G56" i="1" s="1"/>
  <c r="K56" i="1" s="1"/>
  <c r="E62" i="1"/>
  <c r="F62" i="1" s="1"/>
  <c r="G62" i="1" s="1"/>
  <c r="K62" i="1" s="1"/>
  <c r="E46" i="1"/>
  <c r="F46" i="1"/>
  <c r="G46" i="1"/>
  <c r="J46" i="1" s="1"/>
  <c r="E44" i="1"/>
  <c r="E38" i="1"/>
  <c r="E15" i="2" s="1"/>
  <c r="E47" i="1"/>
  <c r="F47" i="1" s="1"/>
  <c r="G47" i="1" s="1"/>
  <c r="K47" i="1" s="1"/>
  <c r="E35" i="1"/>
  <c r="F35" i="1"/>
  <c r="G35" i="1" s="1"/>
  <c r="K35" i="1" s="1"/>
  <c r="E53" i="1"/>
  <c r="F53" i="1" s="1"/>
  <c r="G53" i="1" s="1"/>
  <c r="J53" i="1" s="1"/>
  <c r="G21" i="1"/>
  <c r="K21" i="1" s="1"/>
  <c r="E51" i="1"/>
  <c r="F51" i="1" s="1"/>
  <c r="G51" i="1" s="1"/>
  <c r="J51" i="1" s="1"/>
  <c r="E59" i="1"/>
  <c r="F59" i="1" s="1"/>
  <c r="G59" i="1" s="1"/>
  <c r="K59" i="1" s="1"/>
  <c r="E49" i="1"/>
  <c r="F49" i="1"/>
  <c r="G49" i="1" s="1"/>
  <c r="K49" i="1" s="1"/>
  <c r="E42" i="1"/>
  <c r="F42" i="1" s="1"/>
  <c r="G42" i="1" s="1"/>
  <c r="K42" i="1" s="1"/>
  <c r="E55" i="1"/>
  <c r="F55" i="1"/>
  <c r="G55" i="1"/>
  <c r="K55" i="1" s="1"/>
  <c r="E21" i="1"/>
  <c r="F21" i="1"/>
  <c r="E41" i="1"/>
  <c r="F41" i="1" s="1"/>
  <c r="G41" i="1" s="1"/>
  <c r="K41" i="1" s="1"/>
  <c r="E32" i="1"/>
  <c r="F32" i="1" s="1"/>
  <c r="G32" i="1" s="1"/>
  <c r="K32" i="1" s="1"/>
  <c r="E31" i="1"/>
  <c r="F31" i="1" s="1"/>
  <c r="G31" i="1" s="1"/>
  <c r="K31" i="1" s="1"/>
  <c r="E29" i="1"/>
  <c r="F29" i="1" s="1"/>
  <c r="G29" i="1" s="1"/>
  <c r="K29" i="1" s="1"/>
  <c r="E27" i="1"/>
  <c r="F27" i="1" s="1"/>
  <c r="G27" i="1" s="1"/>
  <c r="K27" i="1" s="1"/>
  <c r="E25" i="1"/>
  <c r="F25" i="1" s="1"/>
  <c r="G25" i="1" s="1"/>
  <c r="K25" i="1" s="1"/>
  <c r="E52" i="1"/>
  <c r="E45" i="1"/>
  <c r="E22" i="2" s="1"/>
  <c r="F45" i="1"/>
  <c r="G45" i="1" s="1"/>
  <c r="J45" i="1" s="1"/>
  <c r="E43" i="1"/>
  <c r="F43" i="1" s="1"/>
  <c r="G43" i="1" s="1"/>
  <c r="J43" i="1" s="1"/>
  <c r="E37" i="1"/>
  <c r="F37" i="1" s="1"/>
  <c r="G37" i="1" s="1"/>
  <c r="J37" i="1" s="1"/>
  <c r="E50" i="1"/>
  <c r="E27" i="2" s="1"/>
  <c r="F50" i="1"/>
  <c r="G50" i="1" s="1"/>
  <c r="J50" i="1" s="1"/>
  <c r="E36" i="1"/>
  <c r="E34" i="1"/>
  <c r="F34" i="1" s="1"/>
  <c r="G34" i="1" s="1"/>
  <c r="K34" i="1" s="1"/>
  <c r="E58" i="1"/>
  <c r="F58" i="1" s="1"/>
  <c r="G58" i="1" s="1"/>
  <c r="K58" i="1" s="1"/>
  <c r="E54" i="1"/>
  <c r="F54" i="1" s="1"/>
  <c r="G54" i="1" s="1"/>
  <c r="K54" i="1" s="1"/>
  <c r="E23" i="1"/>
  <c r="F23" i="1" s="1"/>
  <c r="G23" i="1" s="1"/>
  <c r="K23" i="1" s="1"/>
  <c r="E39" i="1"/>
  <c r="F39" i="1"/>
  <c r="G39" i="1" s="1"/>
  <c r="K39" i="1" s="1"/>
  <c r="E17" i="2"/>
  <c r="E12" i="2"/>
  <c r="E30" i="2"/>
  <c r="E29" i="2"/>
  <c r="F52" i="1"/>
  <c r="G52" i="1" s="1"/>
  <c r="J52" i="1" s="1"/>
  <c r="E14" i="2"/>
  <c r="F36" i="1"/>
  <c r="G36" i="1" s="1"/>
  <c r="K36" i="1" s="1"/>
  <c r="E13" i="2"/>
  <c r="E26" i="2"/>
  <c r="E24" i="2"/>
  <c r="E18" i="2"/>
  <c r="E16" i="2"/>
  <c r="E25" i="2"/>
  <c r="E21" i="2"/>
  <c r="F44" i="1"/>
  <c r="G44" i="1" s="1"/>
  <c r="J44" i="1" s="1"/>
  <c r="E55" i="3" l="1"/>
  <c r="F55" i="3" s="1"/>
  <c r="G55" i="3" s="1"/>
  <c r="I55" i="3" s="1"/>
  <c r="E24" i="3"/>
  <c r="F24" i="3" s="1"/>
  <c r="E43" i="3"/>
  <c r="F43" i="3" s="1"/>
  <c r="G43" i="3" s="1"/>
  <c r="E46" i="3"/>
  <c r="F46" i="3" s="1"/>
  <c r="G46" i="3" s="1"/>
  <c r="I46" i="3" s="1"/>
  <c r="G39" i="3"/>
  <c r="J39" i="3" s="1"/>
  <c r="E50" i="3"/>
  <c r="F50" i="3" s="1"/>
  <c r="G50" i="3" s="1"/>
  <c r="I50" i="3" s="1"/>
  <c r="E35" i="3"/>
  <c r="F35" i="3" s="1"/>
  <c r="E25" i="3"/>
  <c r="F25" i="3" s="1"/>
  <c r="G25" i="3" s="1"/>
  <c r="I25" i="3" s="1"/>
  <c r="E36" i="3"/>
  <c r="F36" i="3" s="1"/>
  <c r="G36" i="3" s="1"/>
  <c r="I36" i="3" s="1"/>
  <c r="E33" i="3"/>
  <c r="F33" i="3" s="1"/>
  <c r="G33" i="3" s="1"/>
  <c r="I33" i="3" s="1"/>
  <c r="E39" i="3"/>
  <c r="F39" i="3" s="1"/>
  <c r="E70" i="3"/>
  <c r="F70" i="3" s="1"/>
  <c r="G70" i="3" s="1"/>
  <c r="L70" i="3" s="1"/>
  <c r="E37" i="3"/>
  <c r="F37" i="3" s="1"/>
  <c r="G37" i="3" s="1"/>
  <c r="I37" i="3" s="1"/>
  <c r="E41" i="3"/>
  <c r="F41" i="3" s="1"/>
  <c r="G41" i="3" s="1"/>
  <c r="I41" i="3" s="1"/>
  <c r="E63" i="3"/>
  <c r="F63" i="3" s="1"/>
  <c r="G63" i="3" s="1"/>
  <c r="L63" i="3" s="1"/>
  <c r="E68" i="3"/>
  <c r="F68" i="3" s="1"/>
  <c r="E74" i="3"/>
  <c r="F74" i="3" s="1"/>
  <c r="G74" i="3" s="1"/>
  <c r="L74" i="3" s="1"/>
  <c r="E48" i="3"/>
  <c r="F48" i="3" s="1"/>
  <c r="G48" i="3" s="1"/>
  <c r="I48" i="3" s="1"/>
  <c r="E26" i="3"/>
  <c r="F26" i="3" s="1"/>
  <c r="E51" i="3"/>
  <c r="F51" i="3" s="1"/>
  <c r="G51" i="3" s="1"/>
  <c r="I51" i="3" s="1"/>
  <c r="E47" i="3"/>
  <c r="F47" i="3" s="1"/>
  <c r="G47" i="3" s="1"/>
  <c r="I47" i="3" s="1"/>
  <c r="E22" i="3"/>
  <c r="F22" i="3" s="1"/>
  <c r="E44" i="3"/>
  <c r="F44" i="3" s="1"/>
  <c r="G44" i="3" s="1"/>
  <c r="I44" i="3" s="1"/>
  <c r="E53" i="3"/>
  <c r="F53" i="3" s="1"/>
  <c r="G53" i="3" s="1"/>
  <c r="I53" i="3" s="1"/>
  <c r="E30" i="3"/>
  <c r="F30" i="3" s="1"/>
  <c r="G30" i="3" s="1"/>
  <c r="I30" i="3" s="1"/>
  <c r="E45" i="3"/>
  <c r="F45" i="3" s="1"/>
  <c r="G45" i="3" s="1"/>
  <c r="I45" i="3" s="1"/>
  <c r="E61" i="3"/>
  <c r="F61" i="3" s="1"/>
  <c r="G61" i="3" s="1"/>
  <c r="L61" i="3" s="1"/>
  <c r="E67" i="3"/>
  <c r="F67" i="3" s="1"/>
  <c r="G67" i="3" s="1"/>
  <c r="L67" i="3" s="1"/>
  <c r="E64" i="3"/>
  <c r="F64" i="3" s="1"/>
  <c r="G64" i="3" s="1"/>
  <c r="K64" i="3" s="1"/>
  <c r="G24" i="3"/>
  <c r="I24" i="3" s="1"/>
  <c r="E52" i="3"/>
  <c r="F52" i="3" s="1"/>
  <c r="G52" i="3" s="1"/>
  <c r="I52" i="3" s="1"/>
  <c r="E28" i="3"/>
  <c r="F28" i="3" s="1"/>
  <c r="G28" i="3" s="1"/>
  <c r="I28" i="3" s="1"/>
  <c r="E49" i="3"/>
  <c r="F49" i="3" s="1"/>
  <c r="G49" i="3" s="1"/>
  <c r="K49" i="3" s="1"/>
  <c r="G35" i="3"/>
  <c r="I35" i="3" s="1"/>
  <c r="G26" i="3"/>
  <c r="I26" i="3" s="1"/>
  <c r="E65" i="3"/>
  <c r="F65" i="3" s="1"/>
  <c r="G65" i="3" s="1"/>
  <c r="L65" i="3" s="1"/>
  <c r="G68" i="3"/>
  <c r="L68" i="3" s="1"/>
  <c r="E71" i="3"/>
  <c r="F71" i="3" s="1"/>
  <c r="G71" i="3" s="1"/>
  <c r="L71" i="3" s="1"/>
  <c r="E54" i="3"/>
  <c r="F54" i="3" s="1"/>
  <c r="E56" i="3"/>
  <c r="F56" i="3" s="1"/>
  <c r="E62" i="3"/>
  <c r="F62" i="3" s="1"/>
  <c r="G62" i="3" s="1"/>
  <c r="N62" i="3" s="1"/>
  <c r="E32" i="3"/>
  <c r="F32" i="3" s="1"/>
  <c r="G32" i="3" s="1"/>
  <c r="I32" i="3" s="1"/>
  <c r="E23" i="3"/>
  <c r="F23" i="3" s="1"/>
  <c r="G23" i="3" s="1"/>
  <c r="H23" i="3" s="1"/>
  <c r="G22" i="3"/>
  <c r="I22" i="3" s="1"/>
  <c r="E59" i="3"/>
  <c r="F59" i="3" s="1"/>
  <c r="G59" i="3" s="1"/>
  <c r="I59" i="3" s="1"/>
  <c r="E38" i="3"/>
  <c r="F38" i="3" s="1"/>
  <c r="G38" i="3" s="1"/>
  <c r="I38" i="3" s="1"/>
  <c r="E60" i="3"/>
  <c r="F60" i="3" s="1"/>
  <c r="G60" i="3" s="1"/>
  <c r="L60" i="3" s="1"/>
  <c r="E58" i="3"/>
  <c r="F58" i="3" s="1"/>
  <c r="G58" i="3" s="1"/>
  <c r="I58" i="3" s="1"/>
  <c r="E40" i="3"/>
  <c r="F40" i="3" s="1"/>
  <c r="G40" i="3" s="1"/>
  <c r="I40" i="3" s="1"/>
  <c r="E21" i="3"/>
  <c r="F21" i="3" s="1"/>
  <c r="G21" i="3" s="1"/>
  <c r="I21" i="3" s="1"/>
  <c r="E31" i="3"/>
  <c r="F31" i="3" s="1"/>
  <c r="G31" i="3" s="1"/>
  <c r="I31" i="3" s="1"/>
  <c r="E42" i="3"/>
  <c r="F42" i="3" s="1"/>
  <c r="G42" i="3" s="1"/>
  <c r="J42" i="3" s="1"/>
  <c r="E27" i="3"/>
  <c r="F27" i="3" s="1"/>
  <c r="G27" i="3" s="1"/>
  <c r="I27" i="3" s="1"/>
  <c r="E73" i="3"/>
  <c r="F73" i="3" s="1"/>
  <c r="G73" i="3" s="1"/>
  <c r="L73" i="3" s="1"/>
  <c r="E66" i="3"/>
  <c r="F66" i="3" s="1"/>
  <c r="G66" i="3" s="1"/>
  <c r="L66" i="3" s="1"/>
  <c r="E69" i="3"/>
  <c r="F69" i="3" s="1"/>
  <c r="G69" i="3" s="1"/>
  <c r="L69" i="3" s="1"/>
  <c r="E72" i="3"/>
  <c r="F72" i="3" s="1"/>
  <c r="G72" i="3" s="1"/>
  <c r="L72" i="3" s="1"/>
  <c r="G54" i="3"/>
  <c r="I54" i="3" s="1"/>
  <c r="G56" i="3"/>
  <c r="I56" i="3" s="1"/>
  <c r="E29" i="3"/>
  <c r="F29" i="3" s="1"/>
  <c r="G29" i="3" s="1"/>
  <c r="I29" i="3" s="1"/>
  <c r="E34" i="3"/>
  <c r="F34" i="3" s="1"/>
  <c r="G34" i="3" s="1"/>
  <c r="I34" i="3" s="1"/>
  <c r="E57" i="3"/>
  <c r="F57" i="3" s="1"/>
  <c r="G57" i="3" s="1"/>
  <c r="I57" i="3" s="1"/>
  <c r="E15" i="3"/>
  <c r="E11" i="2"/>
  <c r="F38" i="1"/>
  <c r="G38" i="1" s="1"/>
  <c r="E19" i="2"/>
  <c r="E20" i="2"/>
  <c r="E28" i="2"/>
  <c r="F17" i="1"/>
  <c r="C12" i="3"/>
  <c r="C11" i="1"/>
  <c r="C11" i="3"/>
  <c r="C12" i="1"/>
  <c r="C16" i="3" l="1"/>
  <c r="D18" i="3" s="1"/>
  <c r="I43" i="3"/>
  <c r="O72" i="1"/>
  <c r="O70" i="1"/>
  <c r="O39" i="1"/>
  <c r="O25" i="1"/>
  <c r="O32" i="1"/>
  <c r="O54" i="1"/>
  <c r="O52" i="1"/>
  <c r="O55" i="1"/>
  <c r="O35" i="1"/>
  <c r="O56" i="1"/>
  <c r="O59" i="1"/>
  <c r="O49" i="1"/>
  <c r="O66" i="1"/>
  <c r="O47" i="1"/>
  <c r="O65" i="1"/>
  <c r="O74" i="1"/>
  <c r="O33" i="1"/>
  <c r="O21" i="1"/>
  <c r="O58" i="1"/>
  <c r="O36" i="1"/>
  <c r="O28" i="1"/>
  <c r="O69" i="1"/>
  <c r="C15" i="1"/>
  <c r="O51" i="1"/>
  <c r="O50" i="1"/>
  <c r="O71" i="1"/>
  <c r="O42" i="1"/>
  <c r="O46" i="1"/>
  <c r="O38" i="1"/>
  <c r="O30" i="1"/>
  <c r="O61" i="1"/>
  <c r="O41" i="1"/>
  <c r="O22" i="1"/>
  <c r="O43" i="1"/>
  <c r="O23" i="1"/>
  <c r="O67" i="1"/>
  <c r="O68" i="1"/>
  <c r="O48" i="1"/>
  <c r="O31" i="1"/>
  <c r="O53" i="1"/>
  <c r="O64" i="1"/>
  <c r="O73" i="1"/>
  <c r="O27" i="1"/>
  <c r="O24" i="1"/>
  <c r="O57" i="1"/>
  <c r="O34" i="1"/>
  <c r="O62" i="1"/>
  <c r="O45" i="1"/>
  <c r="O63" i="1"/>
  <c r="O60" i="1"/>
  <c r="O44" i="1"/>
  <c r="O40" i="1"/>
  <c r="O29" i="1"/>
  <c r="O37" i="1"/>
  <c r="O26" i="1"/>
  <c r="C16" i="1"/>
  <c r="D18" i="1" s="1"/>
  <c r="J38" i="1"/>
  <c r="O64" i="3"/>
  <c r="O72" i="3"/>
  <c r="O61" i="3"/>
  <c r="O50" i="3"/>
  <c r="O51" i="3"/>
  <c r="O43" i="3"/>
  <c r="O69" i="3"/>
  <c r="O67" i="3"/>
  <c r="O55" i="3"/>
  <c r="O57" i="3"/>
  <c r="O73" i="3"/>
  <c r="O71" i="3"/>
  <c r="O42" i="3"/>
  <c r="O44" i="3"/>
  <c r="O60" i="3"/>
  <c r="O48" i="3"/>
  <c r="O53" i="3"/>
  <c r="O45" i="3"/>
  <c r="O66" i="3"/>
  <c r="O59" i="3"/>
  <c r="O58" i="3"/>
  <c r="O46" i="3"/>
  <c r="O70" i="3"/>
  <c r="O62" i="3"/>
  <c r="O47" i="3"/>
  <c r="O49" i="3"/>
  <c r="O63" i="3"/>
  <c r="O74" i="3"/>
  <c r="C15" i="3"/>
  <c r="E16" i="3" s="1"/>
  <c r="E17" i="3" s="1"/>
  <c r="O68" i="3"/>
  <c r="O65" i="3"/>
  <c r="O52" i="3"/>
  <c r="O54" i="3"/>
  <c r="O56" i="3"/>
  <c r="F18" i="1" l="1"/>
  <c r="F19" i="1" s="1"/>
  <c r="C18" i="1"/>
  <c r="C18" i="3"/>
</calcChain>
</file>

<file path=xl/sharedStrings.xml><?xml version="1.0" encoding="utf-8"?>
<sst xmlns="http://schemas.openxmlformats.org/spreadsheetml/2006/main" count="485" uniqueCount="180">
  <si>
    <t>VSB-063</t>
  </si>
  <si>
    <t>s5</t>
  </si>
  <si>
    <t>Period OK's bt ToMcat 2017-11-30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</si>
  <si>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</si>
  <si>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</si>
  <si>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</si>
  <si>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</si>
  <si>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</si>
  <si>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</si>
  <si>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</si>
  <si>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</si>
  <si>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</si>
  <si>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</si>
  <si>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</si>
  <si>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</si>
  <si>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</si>
  <si>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</si>
  <si>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</si>
  <si>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</si>
  <si>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</si>
  <si>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</si>
  <si>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</si>
  <si>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</si>
  <si>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</si>
  <si>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</si>
  <si>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</si>
  <si>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</si>
  <si>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</si>
  <si>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</si>
  <si>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</si>
  <si>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</si>
  <si>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</si>
  <si>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</si>
  <si>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</si>
  <si>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</si>
  <si>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</si>
  <si>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</si>
  <si>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</si>
  <si>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</si>
  <si>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</si>
  <si>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</si>
  <si>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</si>
  <si>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V1103 Her / GSC 2629-1932               </t>
  </si>
  <si>
    <t xml:space="preserve">EW        </t>
  </si>
  <si>
    <t>IBVS 5781</t>
  </si>
  <si>
    <t>II</t>
  </si>
  <si>
    <t>Nelson</t>
  </si>
  <si>
    <t>IBVS 5874</t>
  </si>
  <si>
    <t>IBVS 5929</t>
  </si>
  <si>
    <t>IBVS 5438</t>
  </si>
  <si>
    <t>IBVS 5543</t>
  </si>
  <si>
    <t>IBVS 5713</t>
  </si>
  <si>
    <t>IBVS 5920</t>
  </si>
  <si>
    <t>Add cycle</t>
  </si>
  <si>
    <t>Old Cycle</t>
  </si>
  <si>
    <t>IBVS 5966</t>
  </si>
  <si>
    <t>IBVS 5333</t>
  </si>
  <si>
    <t>IBVS 5918</t>
  </si>
  <si>
    <t>IBVS 6010</t>
  </si>
  <si>
    <t>OEJV 0160</t>
  </si>
  <si>
    <t>IBVS 6070</t>
  </si>
  <si>
    <t>OEJV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</si>
  <si>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</si>
  <si>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</si>
  <si>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</si>
  <si>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</si>
  <si>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</si>
  <si>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</si>
  <si>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</si>
  <si>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</si>
  <si>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</si>
  <si>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</si>
  <si>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</si>
  <si>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</si>
  <si>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2454000.3242 </t>
  </si>
  <si>
    <t> 21.09.2006 19:46 </t>
  </si>
  <si>
    <t> -0.0010 </t>
  </si>
  <si>
    <t>C </t>
  </si>
  <si>
    <t>R</t>
  </si>
  <si>
    <t> E.Blättler </t>
  </si>
  <si>
    <t>IBVS 5781 </t>
  </si>
  <si>
    <t>2454217.3771 </t>
  </si>
  <si>
    <t> 26.04.2007 21:03 </t>
  </si>
  <si>
    <t> -0.0061 </t>
  </si>
  <si>
    <t>2454217.5251 </t>
  </si>
  <si>
    <t> 27.04.2007 00:36 </t>
  </si>
  <si>
    <t> -0.0038 </t>
  </si>
  <si>
    <t>2454349.3634 </t>
  </si>
  <si>
    <t> 05.09.2007 20:43 </t>
  </si>
  <si>
    <t> -0.0027 </t>
  </si>
  <si>
    <t>o</t>
  </si>
  <si>
    <t> K.&amp; M.Rätz </t>
  </si>
  <si>
    <t>BAVM 201 </t>
  </si>
  <si>
    <t>2454593.5145 </t>
  </si>
  <si>
    <t> 07.05.2008 00:20 </t>
  </si>
  <si>
    <t> -0.0054 </t>
  </si>
  <si>
    <t>-I</t>
  </si>
  <si>
    <t>BAVM 209 </t>
  </si>
  <si>
    <t>2454985.8244 </t>
  </si>
  <si>
    <t> 03.06.2009 07:47 </t>
  </si>
  <si>
    <t>8441.5</t>
  </si>
  <si>
    <t> -0.0023 </t>
  </si>
  <si>
    <t> R.Nelson </t>
  </si>
  <si>
    <t>IBVS 5929 </t>
  </si>
  <si>
    <t>2455067.4051 </t>
  </si>
  <si>
    <t> 23.08.2009 21:43 </t>
  </si>
  <si>
    <t>8721.5</t>
  </si>
  <si>
    <t> -0.0005 </t>
  </si>
  <si>
    <t>IBVS 5920 </t>
  </si>
  <si>
    <t>2455067.5437 </t>
  </si>
  <si>
    <t> 24.08.2009 01:02 </t>
  </si>
  <si>
    <t>8722</t>
  </si>
  <si>
    <t> -0.0076 </t>
  </si>
  <si>
    <t>2455303.9829 </t>
  </si>
  <si>
    <t> 17.04.2010 11:35 </t>
  </si>
  <si>
    <t>9533.5</t>
  </si>
  <si>
    <t> -0.0013 </t>
  </si>
  <si>
    <t>IBVS 5966 </t>
  </si>
  <si>
    <t>2455670.3594 </t>
  </si>
  <si>
    <t> 18.04.2011 20:37 </t>
  </si>
  <si>
    <t>10791</t>
  </si>
  <si>
    <t> -0.0012 </t>
  </si>
  <si>
    <t> F.Agerer </t>
  </si>
  <si>
    <t>BAVM 220 </t>
  </si>
  <si>
    <t>2455670.5077 </t>
  </si>
  <si>
    <t> 19.04.2011 00:11 </t>
  </si>
  <si>
    <t>10791.5</t>
  </si>
  <si>
    <t> 0.0014 </t>
  </si>
  <si>
    <t>2455673.4209 </t>
  </si>
  <si>
    <t> 21.04.2011 22:06 </t>
  </si>
  <si>
    <t>10801.5</t>
  </si>
  <si>
    <t> 0.0011 </t>
  </si>
  <si>
    <t>2455673.5640 </t>
  </si>
  <si>
    <t> 22.04.2011 01:32 </t>
  </si>
  <si>
    <t>10802</t>
  </si>
  <si>
    <t> -0.0015 </t>
  </si>
  <si>
    <t>2455691.4854 </t>
  </si>
  <si>
    <t> 09.05.2011 23:38 </t>
  </si>
  <si>
    <t>10863.5</t>
  </si>
  <si>
    <t> 0.0017 </t>
  </si>
  <si>
    <t>-U;-I</t>
  </si>
  <si>
    <t> M.&amp; K.Rätz </t>
  </si>
  <si>
    <t>BAVM 225 </t>
  </si>
  <si>
    <t>2455705.4705 </t>
  </si>
  <si>
    <t> 23.05.2011 23:17 </t>
  </si>
  <si>
    <t>10911.5</t>
  </si>
  <si>
    <t> 0.0018 </t>
  </si>
  <si>
    <t>2455740.43337 </t>
  </si>
  <si>
    <t> 27.06.2011 22:24 </t>
  </si>
  <si>
    <t>11031.5</t>
  </si>
  <si>
    <t> 0.00235 </t>
  </si>
  <si>
    <t> J.Starzomski </t>
  </si>
  <si>
    <t>OEJV 0160 </t>
  </si>
  <si>
    <t>2456062.5170 </t>
  </si>
  <si>
    <t> 15.05.2012 00:24 </t>
  </si>
  <si>
    <t>12137</t>
  </si>
  <si>
    <t> -0.0048 </t>
  </si>
  <si>
    <t>BAVM 231 </t>
  </si>
  <si>
    <t>2456172.3554 </t>
  </si>
  <si>
    <t> 01.09.2012 20:31 </t>
  </si>
  <si>
    <t>12514</t>
  </si>
  <si>
    <t> -0.0064 </t>
  </si>
  <si>
    <t>2456506.385 </t>
  </si>
  <si>
    <t> 01.08.2013 21:14 </t>
  </si>
  <si>
    <t>13660.5</t>
  </si>
  <si>
    <t> -0.013 </t>
  </si>
  <si>
    <t>BAVM 234 </t>
  </si>
  <si>
    <t>2456506.5286 </t>
  </si>
  <si>
    <t> 02.08.2013 00:41 </t>
  </si>
  <si>
    <t>13661</t>
  </si>
  <si>
    <t> -0.0151 </t>
  </si>
  <si>
    <t>wt</t>
  </si>
  <si>
    <t>VSX</t>
  </si>
  <si>
    <t>IBVS 6195</t>
  </si>
  <si>
    <t>RHN 2021</t>
  </si>
  <si>
    <t>IBVS 6262</t>
  </si>
  <si>
    <t>2020JAVSO..48….1</t>
  </si>
  <si>
    <t>JBAV, 76</t>
  </si>
  <si>
    <t>OEJV 226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</si>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</sst>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18" fillId="24" borderId="17" xfId="38" applyFill="1" applyBorder="1" applyAlignment="1" applyProtection="1">
      <alignment horizontal="right" wrapText="1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18" fillId="24" borderId="18" xfId="38" applyFill="1" applyBorder="1" applyAlignment="1" applyProtection="1">
      <alignment horizontal="right" wrapText="1"/>
    </xf>
    <xf numFmtId="0" fontId="5" fillId="24" borderId="0" xfId="0" applyFont="1" applyFill="1" applyAlignment="1">
      <alignment horizontal="left" vertical="top" wrapText="1" indent="1"/>
    </xf>
    <xf numFmtId="0" fontId="5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horizontal="right" vertical="top" wrapText="1"/>
    </xf>
    <xf numFmtId="0" fontId="18" fillId="24" borderId="0" xfId="38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0" xfId="42" applyFont="1" applyAlignment="1">
      <alignment vertical="center" wrapText="1"/>
    </xf>
    <xf numFmtId="0" fontId="14" fillId="0" borderId="0" xfId="42" applyFont="1" applyAlignment="1">
      <alignment horizontal="center" vertical="center" wrapText="1"/>
    </xf>
    <xf numFmtId="0" fontId="14" fillId="0" borderId="0" xfId="42" applyFont="1" applyAlignment="1">
      <alignment horizontal="left" vertical="center" wrapText="1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D-4092-B65B-F2597A74666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D-4092-B65B-F2597A74666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12">
                  <c:v>1.3146999990567565E-3</c:v>
                </c:pt>
                <c:pt idx="16">
                  <c:v>-1.1407799975131638E-3</c:v>
                </c:pt>
                <c:pt idx="17">
                  <c:v>-3.636900000856258E-3</c:v>
                </c:pt>
                <c:pt idx="22">
                  <c:v>1.536060000944417E-3</c:v>
                </c:pt>
                <c:pt idx="23">
                  <c:v>4.159690004598815E-3</c:v>
                </c:pt>
                <c:pt idx="24">
                  <c:v>3.8322899999911897E-3</c:v>
                </c:pt>
                <c:pt idx="25">
                  <c:v>1.2559199967654422E-3</c:v>
                </c:pt>
                <c:pt idx="27">
                  <c:v>4.6308900055009872E-3</c:v>
                </c:pt>
                <c:pt idx="29">
                  <c:v>-1.651979997404851E-3</c:v>
                </c:pt>
                <c:pt idx="30">
                  <c:v>-3.2349600005545653E-3</c:v>
                </c:pt>
                <c:pt idx="31">
                  <c:v>-9.5513699925504625E-3</c:v>
                </c:pt>
                <c:pt idx="32">
                  <c:v>-1.1627740001131315E-2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D-4092-B65B-F2597A74666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0">
                  <c:v>-1.8581999756861478E-4</c:v>
                </c:pt>
                <c:pt idx="1">
                  <c:v>1.1830100047518499E-3</c:v>
                </c:pt>
                <c:pt idx="2">
                  <c:v>0</c:v>
                </c:pt>
                <c:pt idx="3">
                  <c:v>-4.2191999818896875E-4</c:v>
                </c:pt>
                <c:pt idx="4">
                  <c:v>1.1534000004758127E-3</c:v>
                </c:pt>
                <c:pt idx="5">
                  <c:v>-6.229699938558042E-4</c:v>
                </c:pt>
                <c:pt idx="6">
                  <c:v>4.8764000530354679E-4</c:v>
                </c:pt>
                <c:pt idx="7">
                  <c:v>-2.0929000311298296E-4</c:v>
                </c:pt>
                <c:pt idx="8">
                  <c:v>-5.784699969808571E-4</c:v>
                </c:pt>
                <c:pt idx="9">
                  <c:v>1.5884000458754599E-4</c:v>
                </c:pt>
                <c:pt idx="10">
                  <c:v>3.9292000292334706E-4</c:v>
                </c:pt>
                <c:pt idx="11">
                  <c:v>5.0080001528840512E-5</c:v>
                </c:pt>
                <c:pt idx="13">
                  <c:v>2.4174000282073393E-4</c:v>
                </c:pt>
                <c:pt idx="14">
                  <c:v>-4.64955999632366E-3</c:v>
                </c:pt>
                <c:pt idx="15">
                  <c:v>-2.3259299996425398E-3</c:v>
                </c:pt>
                <c:pt idx="18">
                  <c:v>-2.013100020121783E-4</c:v>
                </c:pt>
                <c:pt idx="19">
                  <c:v>1.7314900032943115E-3</c:v>
                </c:pt>
                <c:pt idx="20">
                  <c:v>-5.3448799953912385E-3</c:v>
                </c:pt>
                <c:pt idx="21">
                  <c:v>1.1066100050811656E-3</c:v>
                </c:pt>
                <c:pt idx="26">
                  <c:v>4.4624099973589182E-3</c:v>
                </c:pt>
                <c:pt idx="28">
                  <c:v>5.1720900009968318E-3</c:v>
                </c:pt>
                <c:pt idx="33">
                  <c:v>-7.7937199966982007E-3</c:v>
                </c:pt>
                <c:pt idx="34">
                  <c:v>-7.7937199966982007E-3</c:v>
                </c:pt>
                <c:pt idx="35">
                  <c:v>-7.3663599978317507E-3</c:v>
                </c:pt>
                <c:pt idx="36">
                  <c:v>-7.0074800023576245E-3</c:v>
                </c:pt>
                <c:pt idx="37">
                  <c:v>-4.4906299954163842E-3</c:v>
                </c:pt>
                <c:pt idx="38">
                  <c:v>-5.070430001069326E-3</c:v>
                </c:pt>
                <c:pt idx="39">
                  <c:v>-7.9643100034445524E-3</c:v>
                </c:pt>
                <c:pt idx="40">
                  <c:v>-5.4646600037813187E-3</c:v>
                </c:pt>
                <c:pt idx="41">
                  <c:v>-8.5903499930282123E-3</c:v>
                </c:pt>
                <c:pt idx="42">
                  <c:v>-7.3304199977428652E-3</c:v>
                </c:pt>
                <c:pt idx="43">
                  <c:v>3.7258620002830867E-2</c:v>
                </c:pt>
                <c:pt idx="44">
                  <c:v>-5.0276999972993508E-3</c:v>
                </c:pt>
                <c:pt idx="45">
                  <c:v>-7.3246300016762689E-3</c:v>
                </c:pt>
                <c:pt idx="46">
                  <c:v>-5.000999997719191E-3</c:v>
                </c:pt>
                <c:pt idx="47">
                  <c:v>-8.3410399965941906E-3</c:v>
                </c:pt>
                <c:pt idx="48">
                  <c:v>-9.7174099937546998E-3</c:v>
                </c:pt>
                <c:pt idx="49">
                  <c:v>-9.1379699952085502E-3</c:v>
                </c:pt>
                <c:pt idx="50">
                  <c:v>-8.8143399989348836E-3</c:v>
                </c:pt>
                <c:pt idx="51">
                  <c:v>-8.1348999956389889E-3</c:v>
                </c:pt>
                <c:pt idx="52">
                  <c:v>-9.7112699950230308E-3</c:v>
                </c:pt>
                <c:pt idx="53">
                  <c:v>-8.5972399974707514E-3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1D-4092-B65B-F2597A746661}"/>
            </c:ext>
          </c:extLst>
        </c:ser>
        <c:ser>
          <c:idx val="5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1D-4092-B65B-F2597A746661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1D-4092-B65B-F2597A746661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1.7368911570675939E-3</c:v>
                </c:pt>
                <c:pt idx="1">
                  <c:v>1.7319088249967683E-3</c:v>
                </c:pt>
                <c:pt idx="2">
                  <c:v>7.0226737045760374E-4</c:v>
                </c:pt>
                <c:pt idx="3">
                  <c:v>7.0032304574703765E-4</c:v>
                </c:pt>
                <c:pt idx="4">
                  <c:v>6.8039371746373507E-4</c:v>
                </c:pt>
                <c:pt idx="5">
                  <c:v>6.8027219716932459E-4</c:v>
                </c:pt>
                <c:pt idx="6">
                  <c:v>6.745607433320367E-4</c:v>
                </c:pt>
                <c:pt idx="7">
                  <c:v>6.6374543712951269E-4</c:v>
                </c:pt>
                <c:pt idx="8">
                  <c:v>6.6204415300776735E-4</c:v>
                </c:pt>
                <c:pt idx="9">
                  <c:v>6.4539587267354508E-4</c:v>
                </c:pt>
                <c:pt idx="10">
                  <c:v>4.9762719467052086E-4</c:v>
                </c:pt>
                <c:pt idx="11">
                  <c:v>1.6563375034135794E-4</c:v>
                </c:pt>
                <c:pt idx="12">
                  <c:v>-2.3222369355823183E-4</c:v>
                </c:pt>
                <c:pt idx="13">
                  <c:v>-5.4914862138050755E-4</c:v>
                </c:pt>
                <c:pt idx="14">
                  <c:v>-7.3021386005197621E-4</c:v>
                </c:pt>
                <c:pt idx="15">
                  <c:v>-7.3033538034638669E-4</c:v>
                </c:pt>
                <c:pt idx="16">
                  <c:v>-8.403112467877821E-4</c:v>
                </c:pt>
                <c:pt idx="17">
                  <c:v>-1.043979260219582E-3</c:v>
                </c:pt>
                <c:pt idx="18">
                  <c:v>-1.37123341306674E-3</c:v>
                </c:pt>
                <c:pt idx="19">
                  <c:v>-1.4392847779365536E-3</c:v>
                </c:pt>
                <c:pt idx="20">
                  <c:v>-1.4394062982309641E-3</c:v>
                </c:pt>
                <c:pt idx="21">
                  <c:v>-1.6366337360590138E-3</c:v>
                </c:pt>
                <c:pt idx="22">
                  <c:v>-1.9422572765011238E-3</c:v>
                </c:pt>
                <c:pt idx="23">
                  <c:v>-1.9423787967955343E-3</c:v>
                </c:pt>
                <c:pt idx="24">
                  <c:v>-1.9448092026837418E-3</c:v>
                </c:pt>
                <c:pt idx="25">
                  <c:v>-1.9449307229781523E-3</c:v>
                </c:pt>
                <c:pt idx="26">
                  <c:v>-1.959877719190629E-3</c:v>
                </c:pt>
                <c:pt idx="27">
                  <c:v>-1.9715436674540257E-3</c:v>
                </c:pt>
                <c:pt idx="28">
                  <c:v>-2.0007085381125176E-3</c:v>
                </c:pt>
                <c:pt idx="29">
                  <c:v>-2.2693899090538714E-3</c:v>
                </c:pt>
                <c:pt idx="30">
                  <c:v>-2.3610162110392994E-3</c:v>
                </c:pt>
                <c:pt idx="31">
                  <c:v>-2.6396622461223045E-3</c:v>
                </c:pt>
                <c:pt idx="32">
                  <c:v>-2.639783766416715E-3</c:v>
                </c:pt>
                <c:pt idx="33">
                  <c:v>-3.4483798054233948E-3</c:v>
                </c:pt>
                <c:pt idx="34">
                  <c:v>-3.4483798054233948E-3</c:v>
                </c:pt>
                <c:pt idx="35">
                  <c:v>-3.481433325503019E-3</c:v>
                </c:pt>
                <c:pt idx="36">
                  <c:v>-3.5028208973192465E-3</c:v>
                </c:pt>
                <c:pt idx="37">
                  <c:v>-4.0490546206939128E-3</c:v>
                </c:pt>
                <c:pt idx="38">
                  <c:v>-4.3577161684962822E-3</c:v>
                </c:pt>
                <c:pt idx="39">
                  <c:v>-5.0046902159371544E-3</c:v>
                </c:pt>
                <c:pt idx="40">
                  <c:v>-5.0113738321297258E-3</c:v>
                </c:pt>
                <c:pt idx="41">
                  <c:v>-5.0158700830229101E-3</c:v>
                </c:pt>
                <c:pt idx="42">
                  <c:v>-5.0172068062614237E-3</c:v>
                </c:pt>
                <c:pt idx="43">
                  <c:v>-5.0181789686167058E-3</c:v>
                </c:pt>
                <c:pt idx="44">
                  <c:v>-5.0347057286565192E-3</c:v>
                </c:pt>
                <c:pt idx="45">
                  <c:v>-5.0455210348590417E-3</c:v>
                </c:pt>
                <c:pt idx="46">
                  <c:v>-5.0456425551534522E-3</c:v>
                </c:pt>
                <c:pt idx="47">
                  <c:v>-5.3241670699420481E-3</c:v>
                </c:pt>
                <c:pt idx="48">
                  <c:v>-5.3242885902364586E-3</c:v>
                </c:pt>
                <c:pt idx="49">
                  <c:v>-5.3349823761445724E-3</c:v>
                </c:pt>
                <c:pt idx="50">
                  <c:v>-5.3351038964389828E-3</c:v>
                </c:pt>
                <c:pt idx="51">
                  <c:v>-5.3457976823470966E-3</c:v>
                </c:pt>
                <c:pt idx="52">
                  <c:v>-5.3459192026415053E-3</c:v>
                </c:pt>
                <c:pt idx="53">
                  <c:v>-5.3557623464887474E-3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1D-4092-B65B-F2597A74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1864"/>
        <c:axId val="1"/>
      </c:scatterChart>
      <c:valAx>
        <c:axId val="8315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72932330827067"/>
          <c:y val="0.92397937099967764"/>
          <c:w val="0.5548872180451127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V1103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6-479E-BC7B-8152DDBC89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2'!$I$21:$I$982</c:f>
              <c:numCache>
                <c:formatCode>General</c:formatCode>
                <c:ptCount val="962"/>
                <c:pt idx="0">
                  <c:v>-1.20749999769032E-3</c:v>
                </c:pt>
                <c:pt idx="1">
                  <c:v>1.6625000716885552E-4</c:v>
                </c:pt>
                <c:pt idx="3">
                  <c:v>-4.200000039418228E-4</c:v>
                </c:pt>
                <c:pt idx="4">
                  <c:v>1.1749999976018444E-3</c:v>
                </c:pt>
                <c:pt idx="5">
                  <c:v>-6.0124999436084181E-4</c:v>
                </c:pt>
                <c:pt idx="6">
                  <c:v>5.1500000699888915E-4</c:v>
                </c:pt>
                <c:pt idx="7">
                  <c:v>-1.7125000158557668E-4</c:v>
                </c:pt>
                <c:pt idx="8">
                  <c:v>-5.3874999866820872E-4</c:v>
                </c:pt>
                <c:pt idx="9">
                  <c:v>2.1500000002561137E-4</c:v>
                </c:pt>
                <c:pt idx="10">
                  <c:v>5.9499999770196155E-4</c:v>
                </c:pt>
                <c:pt idx="11">
                  <c:v>5.7999999989988282E-4</c:v>
                </c:pt>
                <c:pt idx="12">
                  <c:v>2.2374999971361831E-3</c:v>
                </c:pt>
                <c:pt idx="13">
                  <c:v>1.4775000017834827E-3</c:v>
                </c:pt>
                <c:pt idx="14">
                  <c:v>-3.2349999964935705E-3</c:v>
                </c:pt>
                <c:pt idx="15">
                  <c:v>-9.1124999744351953E-4</c:v>
                </c:pt>
                <c:pt idx="16">
                  <c:v>3.8250000216066837E-4</c:v>
                </c:pt>
                <c:pt idx="17">
                  <c:v>-1.9125000035273843E-3</c:v>
                </c:pt>
                <c:pt idx="19">
                  <c:v>3.8462500087916851E-3</c:v>
                </c:pt>
                <c:pt idx="20">
                  <c:v>-3.2299999948008917E-3</c:v>
                </c:pt>
                <c:pt idx="22">
                  <c:v>4.1475000034552068E-3</c:v>
                </c:pt>
                <c:pt idx="23">
                  <c:v>6.7712500022025779E-3</c:v>
                </c:pt>
                <c:pt idx="24">
                  <c:v>6.4462500013178214E-3</c:v>
                </c:pt>
                <c:pt idx="25">
                  <c:v>3.8700000004610047E-3</c:v>
                </c:pt>
                <c:pt idx="26">
                  <c:v>7.0912500013946556E-3</c:v>
                </c:pt>
                <c:pt idx="27">
                  <c:v>7.2712500041234307E-3</c:v>
                </c:pt>
                <c:pt idx="29">
                  <c:v>1.2825000012526289E-3</c:v>
                </c:pt>
                <c:pt idx="30">
                  <c:v>-2.0999999833293259E-4</c:v>
                </c:pt>
                <c:pt idx="31">
                  <c:v>-6.25124999351101E-3</c:v>
                </c:pt>
                <c:pt idx="32">
                  <c:v>-8.3274999997229315E-3</c:v>
                </c:pt>
                <c:pt idx="33">
                  <c:v>-3.6949999994249083E-3</c:v>
                </c:pt>
                <c:pt idx="34">
                  <c:v>-3.6949999994249083E-3</c:v>
                </c:pt>
                <c:pt idx="35">
                  <c:v>-3.2349999964935705E-3</c:v>
                </c:pt>
                <c:pt idx="36">
                  <c:v>-2.8549999988172203E-3</c:v>
                </c:pt>
                <c:pt idx="37">
                  <c:v>2.0125000446569175E-4</c:v>
                </c:pt>
                <c:pt idx="38">
                  <c:v>-7.375000132014975E-5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6-479E-BC7B-8152DDBC89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2'!$J$21:$J$982</c:f>
              <c:numCache>
                <c:formatCode>General</c:formatCode>
                <c:ptCount val="962"/>
                <c:pt idx="18">
                  <c:v>1.8462500011082739E-3</c:v>
                </c:pt>
                <c:pt idx="21">
                  <c:v>3.4162500014645047E-3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6-479E-BC7B-8152DDBC89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2'!$K$21:$K$982</c:f>
              <c:numCache>
                <c:formatCode>General</c:formatCode>
                <c:ptCount val="962"/>
                <c:pt idx="28">
                  <c:v>7.841250000637956E-3</c:v>
                </c:pt>
                <c:pt idx="43">
                  <c:v>4.2907500006549526E-2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C6-479E-BC7B-8152DDBC89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2'!$L$21:$L$982</c:f>
              <c:numCache>
                <c:formatCode>General</c:formatCode>
                <c:ptCount val="962"/>
                <c:pt idx="39">
                  <c:v>-2.3287500007427298E-3</c:v>
                </c:pt>
                <c:pt idx="40">
                  <c:v>1.7749999824445695E-4</c:v>
                </c:pt>
                <c:pt idx="42">
                  <c:v>-1.6824999984237365E-3</c:v>
                </c:pt>
                <c:pt idx="44">
                  <c:v>6.3750000117579475E-4</c:v>
                </c:pt>
                <c:pt idx="45">
                  <c:v>-1.6487500033690594E-3</c:v>
                </c:pt>
                <c:pt idx="46">
                  <c:v>6.7500000295694917E-4</c:v>
                </c:pt>
                <c:pt idx="47">
                  <c:v>-2.3899999941932037E-3</c:v>
                </c:pt>
                <c:pt idx="48">
                  <c:v>-3.7662499962607399E-3</c:v>
                </c:pt>
                <c:pt idx="49">
                  <c:v>-3.1762500002514571E-3</c:v>
                </c:pt>
                <c:pt idx="50">
                  <c:v>-2.8524999943329021E-3</c:v>
                </c:pt>
                <c:pt idx="51">
                  <c:v>-2.1624999935738742E-3</c:v>
                </c:pt>
                <c:pt idx="52">
                  <c:v>-3.738749997864943E-3</c:v>
                </c:pt>
                <c:pt idx="53">
                  <c:v>-2.6149999976041727E-3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C6-479E-BC7B-8152DDBC89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C6-479E-BC7B-8152DDBC89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5.0000000000000001E-4</c:v>
                  </c:pt>
                  <c:pt idx="42">
                    <c:v>3.5000000000000001E-3</c:v>
                  </c:pt>
                  <c:pt idx="43">
                    <c:v>2.9999999999999997E-4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  <c:pt idx="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2'!$N$21:$N$982</c:f>
              <c:numCache>
                <c:formatCode>General</c:formatCode>
                <c:ptCount val="962"/>
                <c:pt idx="41">
                  <c:v>-2.9437499979394488E-3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C6-479E-BC7B-8152DDBC89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23481.5</c:v>
                </c:pt>
                <c:pt idx="40">
                  <c:v>23509</c:v>
                </c:pt>
                <c:pt idx="41">
                  <c:v>23527.5</c:v>
                </c:pt>
                <c:pt idx="42">
                  <c:v>23533</c:v>
                </c:pt>
                <c:pt idx="43">
                  <c:v>23537</c:v>
                </c:pt>
                <c:pt idx="44">
                  <c:v>23605</c:v>
                </c:pt>
                <c:pt idx="45">
                  <c:v>23649.5</c:v>
                </c:pt>
                <c:pt idx="46">
                  <c:v>23650</c:v>
                </c:pt>
                <c:pt idx="47">
                  <c:v>24796</c:v>
                </c:pt>
                <c:pt idx="48">
                  <c:v>24796.5</c:v>
                </c:pt>
                <c:pt idx="49">
                  <c:v>24840.5</c:v>
                </c:pt>
                <c:pt idx="50">
                  <c:v>24841</c:v>
                </c:pt>
                <c:pt idx="51">
                  <c:v>24885</c:v>
                </c:pt>
                <c:pt idx="52">
                  <c:v>24885.5</c:v>
                </c:pt>
                <c:pt idx="53">
                  <c:v>24926</c:v>
                </c:pt>
              </c:numCache>
            </c:numRef>
          </c:xVal>
          <c:yVal>
            <c:numRef>
              <c:f>'Active 2'!$O$21:$O$982</c:f>
              <c:numCache>
                <c:formatCode>General</c:formatCode>
                <c:ptCount val="962"/>
                <c:pt idx="21">
                  <c:v>2.8444335940081503E-3</c:v>
                </c:pt>
                <c:pt idx="22">
                  <c:v>2.5892881137663235E-3</c:v>
                </c:pt>
                <c:pt idx="23">
                  <c:v>2.5891866642711978E-3</c:v>
                </c:pt>
                <c:pt idx="24">
                  <c:v>2.5871576743686782E-3</c:v>
                </c:pt>
                <c:pt idx="25">
                  <c:v>2.5870562248735524E-3</c:v>
                </c:pt>
                <c:pt idx="26">
                  <c:v>2.5745779369730575E-3</c:v>
                </c:pt>
                <c:pt idx="27">
                  <c:v>2.5648387854409638E-3</c:v>
                </c:pt>
                <c:pt idx="28">
                  <c:v>2.5404909066107299E-3</c:v>
                </c:pt>
                <c:pt idx="29">
                  <c:v>2.3161860728871993E-3</c:v>
                </c:pt>
                <c:pt idx="30">
                  <c:v>2.2396931535622147E-3</c:v>
                </c:pt>
                <c:pt idx="31">
                  <c:v>2.0070694612383546E-3</c:v>
                </c:pt>
                <c:pt idx="32">
                  <c:v>2.0069680117432284E-3</c:v>
                </c:pt>
                <c:pt idx="33">
                  <c:v>1.3319230711749922E-3</c:v>
                </c:pt>
                <c:pt idx="34">
                  <c:v>1.3319230711749922E-3</c:v>
                </c:pt>
                <c:pt idx="35">
                  <c:v>1.3043288085007269E-3</c:v>
                </c:pt>
                <c:pt idx="36">
                  <c:v>1.2864736973585557E-3</c:v>
                </c:pt>
                <c:pt idx="37">
                  <c:v>8.3045821676729862E-4</c:v>
                </c:pt>
                <c:pt idx="38">
                  <c:v>5.7277649914732297E-4</c:v>
                </c:pt>
                <c:pt idx="39">
                  <c:v>3.265938709663338E-5</c:v>
                </c:pt>
                <c:pt idx="40">
                  <c:v>2.7079664864704256E-5</c:v>
                </c:pt>
                <c:pt idx="41">
                  <c:v>2.3326033545043208E-5</c:v>
                </c:pt>
                <c:pt idx="42">
                  <c:v>2.2210089098658077E-5</c:v>
                </c:pt>
                <c:pt idx="43">
                  <c:v>2.1398493137650236E-5</c:v>
                </c:pt>
                <c:pt idx="44">
                  <c:v>7.6013618005178057E-6</c:v>
                </c:pt>
                <c:pt idx="45">
                  <c:v>-1.427643265694209E-6</c:v>
                </c:pt>
                <c:pt idx="46">
                  <c:v>-1.5290927608199723E-6</c:v>
                </c:pt>
                <c:pt idx="47">
                  <c:v>-2.3405133558955429E-4</c:v>
                </c:pt>
                <c:pt idx="48">
                  <c:v>-2.3415278508468092E-4</c:v>
                </c:pt>
                <c:pt idx="49">
                  <c:v>-2.430803406557663E-4</c:v>
                </c:pt>
                <c:pt idx="50">
                  <c:v>-2.4318179015089206E-4</c:v>
                </c:pt>
                <c:pt idx="51">
                  <c:v>-2.5210934572197832E-4</c:v>
                </c:pt>
                <c:pt idx="52">
                  <c:v>-2.5221079521710408E-4</c:v>
                </c:pt>
                <c:pt idx="53">
                  <c:v>-2.6042820432230825E-4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C6-479E-BC7B-8152DDBC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2224"/>
        <c:axId val="1"/>
      </c:scatterChart>
      <c:valAx>
        <c:axId val="83152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8E84D5-A14E-C623-BA1C-153CF60A7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B6AE3C8-39A2-262B-5838-6F72B82B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781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966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781" TargetMode="External"/><Relationship Id="rId9" Type="http://schemas.openxmlformats.org/officeDocument/2006/relationships/hyperlink" Target="http://www.konkoly.hu/cgi-bin/IBVS?59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S6923"/>
  <sheetViews>
    <sheetView tabSelected="1" workbookViewId="0">
      <pane xSplit="14" ySplit="21" topLeftCell="O59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42</v>
      </c>
      <c r="F1" s="2">
        <v>52500.148699999998</v>
      </c>
      <c r="G1" s="2">
        <v>0.29135250000000001</v>
      </c>
      <c r="H1" s="2" t="s">
        <v>43</v>
      </c>
    </row>
    <row r="2" spans="1:8" s="32" customFormat="1" ht="12.95" customHeight="1" x14ac:dyDescent="0.2">
      <c r="A2" s="32" t="s">
        <v>26</v>
      </c>
      <c r="B2" s="32" t="str">
        <f>H1</f>
        <v xml:space="preserve">EW        </v>
      </c>
      <c r="C2" s="33"/>
      <c r="D2" s="33"/>
    </row>
    <row r="3" spans="1:8" s="32" customFormat="1" ht="12.95" customHeight="1" thickBot="1" x14ac:dyDescent="0.25"/>
    <row r="4" spans="1:8" s="32" customFormat="1" ht="12.95" customHeight="1" thickTop="1" thickBot="1" x14ac:dyDescent="0.25">
      <c r="A4" s="34" t="s">
        <v>41</v>
      </c>
      <c r="C4" s="35">
        <f>F1</f>
        <v>52500.148699999998</v>
      </c>
      <c r="D4" s="36">
        <f>G1</f>
        <v>0.29135250000000001</v>
      </c>
      <c r="E4" s="72" t="s">
        <v>39</v>
      </c>
    </row>
    <row r="5" spans="1:8" s="32" customFormat="1" ht="12.95" customHeight="1" thickTop="1" x14ac:dyDescent="0.2">
      <c r="A5" s="39" t="s">
        <v>31</v>
      </c>
      <c r="C5" s="38">
        <v>-9.5</v>
      </c>
      <c r="D5" s="32" t="s">
        <v>32</v>
      </c>
    </row>
    <row r="6" spans="1:8" s="32" customFormat="1" ht="12.95" customHeight="1" x14ac:dyDescent="0.2">
      <c r="A6" s="34" t="s">
        <v>4</v>
      </c>
    </row>
    <row r="7" spans="1:8" s="32" customFormat="1" ht="12.95" customHeight="1" x14ac:dyDescent="0.2">
      <c r="A7" s="32" t="s">
        <v>5</v>
      </c>
      <c r="C7" s="32">
        <f>C4</f>
        <v>52500.148699999998</v>
      </c>
    </row>
    <row r="8" spans="1:8" s="32" customFormat="1" ht="12.95" customHeight="1" x14ac:dyDescent="0.2">
      <c r="A8" s="32" t="s">
        <v>6</v>
      </c>
      <c r="C8" s="32">
        <v>0.29135274</v>
      </c>
      <c r="D8" s="39" t="s">
        <v>172</v>
      </c>
      <c r="E8" s="73" t="s">
        <v>2</v>
      </c>
    </row>
    <row r="9" spans="1:8" s="32" customFormat="1" ht="12.95" customHeight="1" x14ac:dyDescent="0.2">
      <c r="A9" s="52" t="s">
        <v>37</v>
      </c>
      <c r="B9" s="53">
        <v>21</v>
      </c>
      <c r="C9" s="42" t="str">
        <f>"F"&amp;B9</f>
        <v>F21</v>
      </c>
      <c r="D9" s="41" t="str">
        <f>"G"&amp;B9</f>
        <v>G21</v>
      </c>
    </row>
    <row r="10" spans="1:8" s="32" customFormat="1" ht="12.95" customHeight="1" thickBot="1" x14ac:dyDescent="0.25">
      <c r="C10" s="40" t="s">
        <v>22</v>
      </c>
      <c r="D10" s="40" t="s">
        <v>23</v>
      </c>
    </row>
    <row r="11" spans="1:8" s="32" customFormat="1" ht="12.95" customHeight="1" x14ac:dyDescent="0.2">
      <c r="A11" s="32" t="s">
        <v>18</v>
      </c>
      <c r="C11" s="41">
        <f ca="1">INTERCEPT(INDIRECT($D$9):G992,INDIRECT($C$9):F992)</f>
        <v>7.0226737045760374E-4</v>
      </c>
      <c r="D11" s="33"/>
    </row>
    <row r="12" spans="1:8" s="32" customFormat="1" ht="12.95" customHeight="1" x14ac:dyDescent="0.2">
      <c r="A12" s="32" t="s">
        <v>19</v>
      </c>
      <c r="C12" s="41">
        <f ca="1">SLOPE(INDIRECT($D$9):G992,INDIRECT($C$9):F992)</f>
        <v>-2.4304058882076349E-7</v>
      </c>
      <c r="D12" s="33"/>
    </row>
    <row r="13" spans="1:8" s="32" customFormat="1" ht="12.95" customHeight="1" x14ac:dyDescent="0.2">
      <c r="A13" s="32" t="s">
        <v>21</v>
      </c>
      <c r="C13" s="33" t="s">
        <v>16</v>
      </c>
    </row>
    <row r="14" spans="1:8" s="32" customFormat="1" ht="12.95" customHeight="1" x14ac:dyDescent="0.2"/>
    <row r="15" spans="1:8" s="32" customFormat="1" ht="12.95" customHeight="1" x14ac:dyDescent="0.2">
      <c r="A15" s="45" t="s">
        <v>20</v>
      </c>
      <c r="C15" s="46">
        <f ca="1">(C7+C11)+(C8+C12)*INT(MAX(F21:F3533))</f>
        <v>59762.401741477646</v>
      </c>
      <c r="E15" s="43" t="s">
        <v>53</v>
      </c>
      <c r="F15" s="38">
        <v>1</v>
      </c>
    </row>
    <row r="16" spans="1:8" s="32" customFormat="1" ht="12.95" customHeight="1" x14ac:dyDescent="0.2">
      <c r="A16" s="34" t="s">
        <v>7</v>
      </c>
      <c r="C16" s="47">
        <f ca="1">+C8+C12</f>
        <v>0.29135249695941118</v>
      </c>
      <c r="E16" s="43" t="s">
        <v>33</v>
      </c>
      <c r="F16" s="44">
        <f ca="1">NOW()+15018.5+$C$5/24</f>
        <v>60312.811873379629</v>
      </c>
    </row>
    <row r="17" spans="1:19" s="32" customFormat="1" ht="12.95" customHeight="1" thickBot="1" x14ac:dyDescent="0.25">
      <c r="A17" s="43" t="s">
        <v>30</v>
      </c>
      <c r="C17" s="32">
        <f>COUNT(C21:C2191)</f>
        <v>54</v>
      </c>
      <c r="E17" s="43" t="s">
        <v>54</v>
      </c>
      <c r="F17" s="44">
        <f ca="1">ROUND(2*(F16-$C$7)/$C$8,0)/2+F15</f>
        <v>26816</v>
      </c>
    </row>
    <row r="18" spans="1:19" s="32" customFormat="1" ht="12.95" customHeight="1" thickTop="1" thickBot="1" x14ac:dyDescent="0.25">
      <c r="A18" s="34" t="s">
        <v>8</v>
      </c>
      <c r="C18" s="49">
        <f ca="1">+C15</f>
        <v>59762.401741477646</v>
      </c>
      <c r="D18" s="50">
        <f ca="1">+C16</f>
        <v>0.29135249695941118</v>
      </c>
      <c r="E18" s="43" t="s">
        <v>34</v>
      </c>
      <c r="F18" s="41">
        <f ca="1">ROUND(2*(F16-$C$15)/$C$16,0)/2+F15</f>
        <v>1890</v>
      </c>
    </row>
    <row r="19" spans="1:19" s="32" customFormat="1" ht="12.95" customHeight="1" thickTop="1" x14ac:dyDescent="0.2">
      <c r="E19" s="43" t="s">
        <v>35</v>
      </c>
      <c r="F19" s="48">
        <f ca="1">+$C$15+$C$16*F18-15018.5-$C$5/24</f>
        <v>45294.953794064269</v>
      </c>
    </row>
    <row r="20" spans="1:19" s="32" customFormat="1" ht="12.95" customHeight="1" thickBot="1" x14ac:dyDescent="0.25">
      <c r="A20" s="40" t="s">
        <v>9</v>
      </c>
      <c r="B20" s="40" t="s">
        <v>10</v>
      </c>
      <c r="C20" s="40" t="s">
        <v>11</v>
      </c>
      <c r="D20" s="40" t="s">
        <v>15</v>
      </c>
      <c r="E20" s="40" t="s">
        <v>12</v>
      </c>
      <c r="F20" s="40" t="s">
        <v>13</v>
      </c>
      <c r="G20" s="40" t="s">
        <v>14</v>
      </c>
      <c r="H20" s="54" t="s">
        <v>70</v>
      </c>
      <c r="I20" s="54" t="s">
        <v>73</v>
      </c>
      <c r="J20" s="54" t="s">
        <v>67</v>
      </c>
      <c r="K20" s="54" t="s">
        <v>65</v>
      </c>
      <c r="L20" s="54" t="s">
        <v>1</v>
      </c>
      <c r="M20" s="54" t="s">
        <v>27</v>
      </c>
      <c r="N20" s="54" t="s">
        <v>28</v>
      </c>
      <c r="O20" s="54" t="s">
        <v>25</v>
      </c>
      <c r="P20" s="55" t="s">
        <v>24</v>
      </c>
      <c r="Q20" s="40" t="s">
        <v>17</v>
      </c>
      <c r="S20" s="55" t="s">
        <v>171</v>
      </c>
    </row>
    <row r="21" spans="1:19" s="32" customFormat="1" ht="12.95" customHeight="1" x14ac:dyDescent="0.2">
      <c r="A21" s="5" t="s">
        <v>56</v>
      </c>
      <c r="B21" s="7" t="s">
        <v>38</v>
      </c>
      <c r="C21" s="5">
        <v>51259.859900000003</v>
      </c>
      <c r="D21" s="5">
        <v>5.0000000000000001E-4</v>
      </c>
      <c r="E21" s="32">
        <f t="shared" ref="E21:E52" si="0">+(C21-C$7)/C$8</f>
        <v>-4257.0006377835844</v>
      </c>
      <c r="F21" s="32">
        <f t="shared" ref="F21:F52" si="1">ROUND(2*E21,0)/2</f>
        <v>-4257</v>
      </c>
      <c r="G21" s="32">
        <f t="shared" ref="G21:G52" si="2">+C21-(C$7+F21*C$8)</f>
        <v>-1.8581999756861478E-4</v>
      </c>
      <c r="K21" s="32">
        <f t="shared" ref="K21:K32" si="3">G21</f>
        <v>-1.8581999756861478E-4</v>
      </c>
      <c r="O21" s="32">
        <f t="shared" ref="O21:O52" ca="1" si="4">+C$11+C$12*$F21</f>
        <v>1.7368911570675939E-3</v>
      </c>
      <c r="Q21" s="56">
        <f t="shared" ref="Q21:Q52" si="5">+C21-15018.5</f>
        <v>36241.359900000003</v>
      </c>
      <c r="S21" s="33">
        <v>1</v>
      </c>
    </row>
    <row r="22" spans="1:19" s="32" customFormat="1" ht="12.95" customHeight="1" x14ac:dyDescent="0.2">
      <c r="A22" s="5" t="s">
        <v>56</v>
      </c>
      <c r="B22" s="7" t="s">
        <v>45</v>
      </c>
      <c r="C22" s="5">
        <v>51265.834000000003</v>
      </c>
      <c r="D22" s="5">
        <v>5.0000000000000001E-4</v>
      </c>
      <c r="E22" s="32">
        <f t="shared" si="0"/>
        <v>-4236.4959395954038</v>
      </c>
      <c r="F22" s="32">
        <f t="shared" si="1"/>
        <v>-4236.5</v>
      </c>
      <c r="G22" s="32">
        <f t="shared" si="2"/>
        <v>1.1830100047518499E-3</v>
      </c>
      <c r="K22" s="32">
        <f t="shared" si="3"/>
        <v>1.1830100047518499E-3</v>
      </c>
      <c r="O22" s="32">
        <f t="shared" ca="1" si="4"/>
        <v>1.7319088249967683E-3</v>
      </c>
      <c r="Q22" s="56">
        <f t="shared" si="5"/>
        <v>36247.334000000003</v>
      </c>
      <c r="S22" s="33">
        <v>1</v>
      </c>
    </row>
    <row r="23" spans="1:19" s="32" customFormat="1" ht="12.95" customHeight="1" x14ac:dyDescent="0.2">
      <c r="A23" s="5" t="s">
        <v>40</v>
      </c>
      <c r="B23" s="7" t="s">
        <v>38</v>
      </c>
      <c r="C23" s="5">
        <v>52500.148699999998</v>
      </c>
      <c r="D23" s="6"/>
      <c r="E23" s="32">
        <f t="shared" si="0"/>
        <v>0</v>
      </c>
      <c r="F23" s="32">
        <f t="shared" si="1"/>
        <v>0</v>
      </c>
      <c r="G23" s="32">
        <f t="shared" si="2"/>
        <v>0</v>
      </c>
      <c r="K23" s="32">
        <f t="shared" si="3"/>
        <v>0</v>
      </c>
      <c r="O23" s="32">
        <f t="shared" ca="1" si="4"/>
        <v>7.0226737045760374E-4</v>
      </c>
      <c r="Q23" s="56">
        <f t="shared" si="5"/>
        <v>37481.648699999998</v>
      </c>
      <c r="S23" s="33">
        <v>1</v>
      </c>
    </row>
    <row r="24" spans="1:19" s="32" customFormat="1" ht="12.95" customHeight="1" x14ac:dyDescent="0.2">
      <c r="A24" s="5" t="s">
        <v>49</v>
      </c>
      <c r="B24" s="7" t="s">
        <v>38</v>
      </c>
      <c r="C24" s="5">
        <v>52502.479099999997</v>
      </c>
      <c r="D24" s="5">
        <v>5.0000000000000001E-4</v>
      </c>
      <c r="E24" s="32">
        <f t="shared" si="0"/>
        <v>7.9985518584754596</v>
      </c>
      <c r="F24" s="32">
        <f t="shared" si="1"/>
        <v>8</v>
      </c>
      <c r="G24" s="32">
        <f t="shared" si="2"/>
        <v>-4.2191999818896875E-4</v>
      </c>
      <c r="K24" s="32">
        <f t="shared" si="3"/>
        <v>-4.2191999818896875E-4</v>
      </c>
      <c r="O24" s="32">
        <f t="shared" ca="1" si="4"/>
        <v>7.0032304574703765E-4</v>
      </c>
      <c r="Q24" s="56">
        <f t="shared" si="5"/>
        <v>37483.979099999997</v>
      </c>
      <c r="S24" s="33">
        <v>1</v>
      </c>
    </row>
    <row r="25" spans="1:19" s="32" customFormat="1" ht="12.95" customHeight="1" x14ac:dyDescent="0.2">
      <c r="A25" s="5" t="s">
        <v>49</v>
      </c>
      <c r="B25" s="7" t="s">
        <v>38</v>
      </c>
      <c r="C25" s="5">
        <v>52526.371599999999</v>
      </c>
      <c r="D25" s="5">
        <v>1.1999999999999999E-3</v>
      </c>
      <c r="E25" s="32">
        <f t="shared" si="0"/>
        <v>90.003958775196907</v>
      </c>
      <c r="F25" s="32">
        <f t="shared" si="1"/>
        <v>90</v>
      </c>
      <c r="G25" s="32">
        <f t="shared" si="2"/>
        <v>1.1534000004758127E-3</v>
      </c>
      <c r="K25" s="32">
        <f t="shared" si="3"/>
        <v>1.1534000004758127E-3</v>
      </c>
      <c r="O25" s="32">
        <f t="shared" ca="1" si="4"/>
        <v>6.8039371746373507E-4</v>
      </c>
      <c r="Q25" s="56">
        <f t="shared" si="5"/>
        <v>37507.871599999999</v>
      </c>
      <c r="S25" s="33">
        <v>1</v>
      </c>
    </row>
    <row r="26" spans="1:19" s="32" customFormat="1" ht="12.95" customHeight="1" x14ac:dyDescent="0.2">
      <c r="A26" s="5" t="s">
        <v>49</v>
      </c>
      <c r="B26" s="7" t="s">
        <v>45</v>
      </c>
      <c r="C26" s="5">
        <v>52526.515500000001</v>
      </c>
      <c r="D26" s="5">
        <v>2.9999999999999997E-4</v>
      </c>
      <c r="E26" s="32">
        <f t="shared" si="0"/>
        <v>90.497861801483054</v>
      </c>
      <c r="F26" s="32">
        <f t="shared" si="1"/>
        <v>90.5</v>
      </c>
      <c r="G26" s="32">
        <f t="shared" si="2"/>
        <v>-6.229699938558042E-4</v>
      </c>
      <c r="K26" s="32">
        <f t="shared" si="3"/>
        <v>-6.229699938558042E-4</v>
      </c>
      <c r="O26" s="32">
        <f t="shared" ca="1" si="4"/>
        <v>6.8027219716932459E-4</v>
      </c>
      <c r="Q26" s="56">
        <f t="shared" si="5"/>
        <v>37508.015500000001</v>
      </c>
      <c r="S26" s="33">
        <v>1</v>
      </c>
    </row>
    <row r="27" spans="1:19" s="32" customFormat="1" ht="12.95" customHeight="1" x14ac:dyDescent="0.2">
      <c r="A27" s="5" t="s">
        <v>49</v>
      </c>
      <c r="B27" s="7" t="s">
        <v>38</v>
      </c>
      <c r="C27" s="5">
        <v>52533.363400000002</v>
      </c>
      <c r="D27" s="5">
        <v>1.4E-3</v>
      </c>
      <c r="E27" s="32">
        <f t="shared" si="0"/>
        <v>114.00167371003302</v>
      </c>
      <c r="F27" s="32">
        <f t="shared" si="1"/>
        <v>114</v>
      </c>
      <c r="G27" s="32">
        <f t="shared" si="2"/>
        <v>4.8764000530354679E-4</v>
      </c>
      <c r="K27" s="32">
        <f t="shared" si="3"/>
        <v>4.8764000530354679E-4</v>
      </c>
      <c r="O27" s="32">
        <f t="shared" ca="1" si="4"/>
        <v>6.745607433320367E-4</v>
      </c>
      <c r="Q27" s="56">
        <f t="shared" si="5"/>
        <v>37514.863400000002</v>
      </c>
      <c r="S27" s="33">
        <v>1</v>
      </c>
    </row>
    <row r="28" spans="1:19" s="32" customFormat="1" ht="12.95" customHeight="1" x14ac:dyDescent="0.2">
      <c r="A28" s="5" t="s">
        <v>49</v>
      </c>
      <c r="B28" s="7" t="s">
        <v>45</v>
      </c>
      <c r="C28" s="5">
        <v>52546.327899999997</v>
      </c>
      <c r="D28" s="5">
        <v>1.6000000000000001E-3</v>
      </c>
      <c r="E28" s="32">
        <f t="shared" si="0"/>
        <v>158.49928166111866</v>
      </c>
      <c r="F28" s="32">
        <f t="shared" si="1"/>
        <v>158.5</v>
      </c>
      <c r="G28" s="32">
        <f t="shared" si="2"/>
        <v>-2.0929000311298296E-4</v>
      </c>
      <c r="K28" s="32">
        <f t="shared" si="3"/>
        <v>-2.0929000311298296E-4</v>
      </c>
      <c r="O28" s="32">
        <f t="shared" ca="1" si="4"/>
        <v>6.6374543712951269E-4</v>
      </c>
      <c r="Q28" s="56">
        <f t="shared" si="5"/>
        <v>37527.827899999997</v>
      </c>
      <c r="S28" s="33">
        <v>1</v>
      </c>
    </row>
    <row r="29" spans="1:19" s="32" customFormat="1" ht="12.95" customHeight="1" x14ac:dyDescent="0.2">
      <c r="A29" s="5" t="s">
        <v>49</v>
      </c>
      <c r="B29" s="7" t="s">
        <v>45</v>
      </c>
      <c r="C29" s="5">
        <v>52548.366999999998</v>
      </c>
      <c r="D29" s="5">
        <v>1.1999999999999999E-3</v>
      </c>
      <c r="E29" s="32">
        <f t="shared" si="0"/>
        <v>165.49801453729404</v>
      </c>
      <c r="F29" s="32">
        <f t="shared" si="1"/>
        <v>165.5</v>
      </c>
      <c r="G29" s="32">
        <f t="shared" si="2"/>
        <v>-5.784699969808571E-4</v>
      </c>
      <c r="K29" s="32">
        <f t="shared" si="3"/>
        <v>-5.784699969808571E-4</v>
      </c>
      <c r="O29" s="32">
        <f t="shared" ca="1" si="4"/>
        <v>6.6204415300776735E-4</v>
      </c>
      <c r="Q29" s="56">
        <f t="shared" si="5"/>
        <v>37529.866999999998</v>
      </c>
      <c r="S29" s="33">
        <v>1</v>
      </c>
    </row>
    <row r="30" spans="1:19" s="32" customFormat="1" ht="12.95" customHeight="1" x14ac:dyDescent="0.2">
      <c r="A30" s="5" t="s">
        <v>49</v>
      </c>
      <c r="B30" s="7" t="s">
        <v>38</v>
      </c>
      <c r="C30" s="5">
        <v>52568.325400000002</v>
      </c>
      <c r="D30" s="5">
        <v>1.1000000000000001E-3</v>
      </c>
      <c r="E30" s="32">
        <f t="shared" si="0"/>
        <v>234.00054518108743</v>
      </c>
      <c r="F30" s="32">
        <f t="shared" si="1"/>
        <v>234</v>
      </c>
      <c r="G30" s="32">
        <f t="shared" si="2"/>
        <v>1.5884000458754599E-4</v>
      </c>
      <c r="K30" s="32">
        <f t="shared" si="3"/>
        <v>1.5884000458754599E-4</v>
      </c>
      <c r="O30" s="32">
        <f t="shared" ca="1" si="4"/>
        <v>6.4539587267354508E-4</v>
      </c>
      <c r="Q30" s="56">
        <f t="shared" si="5"/>
        <v>37549.825400000002</v>
      </c>
      <c r="S30" s="33">
        <v>1</v>
      </c>
    </row>
    <row r="31" spans="1:19" s="32" customFormat="1" ht="12.95" customHeight="1" x14ac:dyDescent="0.2">
      <c r="A31" s="5" t="s">
        <v>49</v>
      </c>
      <c r="B31" s="7" t="s">
        <v>38</v>
      </c>
      <c r="C31" s="5">
        <v>52745.468099999998</v>
      </c>
      <c r="D31" s="5">
        <v>1.8E-3</v>
      </c>
      <c r="E31" s="32">
        <f t="shared" si="0"/>
        <v>842.00134860581818</v>
      </c>
      <c r="F31" s="32">
        <f t="shared" si="1"/>
        <v>842</v>
      </c>
      <c r="G31" s="32">
        <f t="shared" si="2"/>
        <v>3.9292000292334706E-4</v>
      </c>
      <c r="K31" s="32">
        <f t="shared" si="3"/>
        <v>3.9292000292334706E-4</v>
      </c>
      <c r="O31" s="32">
        <f t="shared" ca="1" si="4"/>
        <v>4.9762719467052086E-4</v>
      </c>
      <c r="Q31" s="56">
        <f t="shared" si="5"/>
        <v>37726.968099999998</v>
      </c>
      <c r="S31" s="33">
        <v>1</v>
      </c>
    </row>
    <row r="32" spans="1:19" s="32" customFormat="1" ht="12.95" customHeight="1" x14ac:dyDescent="0.2">
      <c r="A32" s="5" t="s">
        <v>50</v>
      </c>
      <c r="B32" s="7" t="s">
        <v>38</v>
      </c>
      <c r="C32" s="5">
        <v>53143.455600000001</v>
      </c>
      <c r="D32" s="5">
        <v>5.9999999999999995E-4</v>
      </c>
      <c r="E32" s="32">
        <f t="shared" si="0"/>
        <v>2208.0001718878748</v>
      </c>
      <c r="F32" s="32">
        <f t="shared" si="1"/>
        <v>2208</v>
      </c>
      <c r="G32" s="32">
        <f t="shared" si="2"/>
        <v>5.0080001528840512E-5</v>
      </c>
      <c r="K32" s="32">
        <f t="shared" si="3"/>
        <v>5.0080001528840512E-5</v>
      </c>
      <c r="O32" s="32">
        <f t="shared" ca="1" si="4"/>
        <v>1.6563375034135794E-4</v>
      </c>
      <c r="Q32" s="56">
        <f t="shared" si="5"/>
        <v>38124.955600000001</v>
      </c>
      <c r="S32" s="33">
        <v>1</v>
      </c>
    </row>
    <row r="33" spans="1:19" s="32" customFormat="1" ht="12.95" customHeight="1" x14ac:dyDescent="0.2">
      <c r="A33" s="5" t="s">
        <v>51</v>
      </c>
      <c r="B33" s="7" t="s">
        <v>38</v>
      </c>
      <c r="C33" s="5">
        <v>53620.401299999998</v>
      </c>
      <c r="D33" s="5">
        <v>4.0000000000000002E-4</v>
      </c>
      <c r="E33" s="32">
        <f t="shared" si="0"/>
        <v>3845.0045123996424</v>
      </c>
      <c r="F33" s="32">
        <f t="shared" si="1"/>
        <v>3845</v>
      </c>
      <c r="G33" s="32">
        <f t="shared" si="2"/>
        <v>1.3146999990567565E-3</v>
      </c>
      <c r="J33" s="32">
        <f>G33</f>
        <v>1.3146999990567565E-3</v>
      </c>
      <c r="O33" s="32">
        <f t="shared" ca="1" si="4"/>
        <v>-2.3222369355823183E-4</v>
      </c>
      <c r="Q33" s="56">
        <f t="shared" si="5"/>
        <v>38601.901299999998</v>
      </c>
      <c r="S33" s="33">
        <v>1</v>
      </c>
    </row>
    <row r="34" spans="1:19" s="32" customFormat="1" ht="12.95" customHeight="1" x14ac:dyDescent="0.2">
      <c r="A34" s="5" t="s">
        <v>44</v>
      </c>
      <c r="B34" s="7" t="s">
        <v>38</v>
      </c>
      <c r="C34" s="5">
        <v>54000.324200000003</v>
      </c>
      <c r="D34" s="5">
        <v>2.9999999999999997E-4</v>
      </c>
      <c r="E34" s="32">
        <f t="shared" si="0"/>
        <v>5149.0008297159138</v>
      </c>
      <c r="F34" s="32">
        <f t="shared" si="1"/>
        <v>5149</v>
      </c>
      <c r="G34" s="32">
        <f t="shared" si="2"/>
        <v>2.4174000282073393E-4</v>
      </c>
      <c r="K34" s="32">
        <f>G34</f>
        <v>2.4174000282073393E-4</v>
      </c>
      <c r="O34" s="32">
        <f t="shared" ca="1" si="4"/>
        <v>-5.4914862138050755E-4</v>
      </c>
      <c r="Q34" s="56">
        <f t="shared" si="5"/>
        <v>38981.824200000003</v>
      </c>
      <c r="S34" s="33">
        <v>1</v>
      </c>
    </row>
    <row r="35" spans="1:19" s="32" customFormat="1" ht="12.95" customHeight="1" x14ac:dyDescent="0.2">
      <c r="A35" s="5" t="s">
        <v>44</v>
      </c>
      <c r="B35" s="7" t="s">
        <v>38</v>
      </c>
      <c r="C35" s="5">
        <v>54217.377099999998</v>
      </c>
      <c r="D35" s="5">
        <v>8.9999999999999998E-4</v>
      </c>
      <c r="E35" s="32">
        <f t="shared" si="0"/>
        <v>5893.9840414749488</v>
      </c>
      <c r="F35" s="32">
        <f t="shared" si="1"/>
        <v>5894</v>
      </c>
      <c r="G35" s="32">
        <f t="shared" si="2"/>
        <v>-4.64955999632366E-3</v>
      </c>
      <c r="K35" s="32">
        <f>G35</f>
        <v>-4.64955999632366E-3</v>
      </c>
      <c r="O35" s="32">
        <f t="shared" ca="1" si="4"/>
        <v>-7.3021386005197621E-4</v>
      </c>
      <c r="Q35" s="56">
        <f t="shared" si="5"/>
        <v>39198.877099999998</v>
      </c>
      <c r="S35" s="33">
        <v>1</v>
      </c>
    </row>
    <row r="36" spans="1:19" s="32" customFormat="1" ht="12.95" customHeight="1" x14ac:dyDescent="0.2">
      <c r="A36" s="5" t="s">
        <v>44</v>
      </c>
      <c r="B36" s="7" t="s">
        <v>45</v>
      </c>
      <c r="C36" s="5">
        <v>54217.525099999999</v>
      </c>
      <c r="D36" s="5">
        <v>8.0000000000000004E-4</v>
      </c>
      <c r="E36" s="32">
        <f t="shared" si="0"/>
        <v>5894.4920167903729</v>
      </c>
      <c r="F36" s="32">
        <f t="shared" si="1"/>
        <v>5894.5</v>
      </c>
      <c r="G36" s="32">
        <f t="shared" si="2"/>
        <v>-2.3259299996425398E-3</v>
      </c>
      <c r="K36" s="32">
        <f>G36</f>
        <v>-2.3259299996425398E-3</v>
      </c>
      <c r="O36" s="32">
        <f t="shared" ca="1" si="4"/>
        <v>-7.3033538034638669E-4</v>
      </c>
      <c r="Q36" s="56">
        <f t="shared" si="5"/>
        <v>39199.025099999999</v>
      </c>
      <c r="S36" s="33">
        <v>1</v>
      </c>
    </row>
    <row r="37" spans="1:19" s="32" customFormat="1" ht="12.95" customHeight="1" x14ac:dyDescent="0.2">
      <c r="A37" s="5" t="s">
        <v>47</v>
      </c>
      <c r="B37" s="7" t="s">
        <v>38</v>
      </c>
      <c r="C37" s="5">
        <v>54349.363400000002</v>
      </c>
      <c r="D37" s="5">
        <v>1E-4</v>
      </c>
      <c r="E37" s="57">
        <f t="shared" si="0"/>
        <v>6346.9960845400119</v>
      </c>
      <c r="F37" s="32">
        <f t="shared" si="1"/>
        <v>6347</v>
      </c>
      <c r="G37" s="32">
        <f t="shared" si="2"/>
        <v>-1.1407799975131638E-3</v>
      </c>
      <c r="J37" s="32">
        <f>G37</f>
        <v>-1.1407799975131638E-3</v>
      </c>
      <c r="O37" s="32">
        <f t="shared" ca="1" si="4"/>
        <v>-8.403112467877821E-4</v>
      </c>
      <c r="Q37" s="56">
        <f t="shared" si="5"/>
        <v>39330.863400000002</v>
      </c>
      <c r="S37" s="33">
        <v>1</v>
      </c>
    </row>
    <row r="38" spans="1:19" s="32" customFormat="1" ht="12.95" customHeight="1" x14ac:dyDescent="0.2">
      <c r="A38" s="5" t="s">
        <v>57</v>
      </c>
      <c r="B38" s="7" t="s">
        <v>38</v>
      </c>
      <c r="C38" s="5">
        <v>54593.514499999997</v>
      </c>
      <c r="D38" s="5">
        <v>1E-4</v>
      </c>
      <c r="E38" s="57">
        <f t="shared" si="0"/>
        <v>7184.9875171930753</v>
      </c>
      <c r="F38" s="32">
        <f t="shared" si="1"/>
        <v>7185</v>
      </c>
      <c r="G38" s="32">
        <f t="shared" si="2"/>
        <v>-3.636900000856258E-3</v>
      </c>
      <c r="J38" s="32">
        <f>G38</f>
        <v>-3.636900000856258E-3</v>
      </c>
      <c r="O38" s="32">
        <f t="shared" ca="1" si="4"/>
        <v>-1.043979260219582E-3</v>
      </c>
      <c r="Q38" s="56">
        <f t="shared" si="5"/>
        <v>39575.014499999997</v>
      </c>
      <c r="S38" s="33">
        <v>1</v>
      </c>
    </row>
    <row r="39" spans="1:19" s="32" customFormat="1" ht="12.95" customHeight="1" x14ac:dyDescent="0.2">
      <c r="A39" s="6" t="s">
        <v>48</v>
      </c>
      <c r="B39" s="57"/>
      <c r="C39" s="5">
        <v>54985.824399999998</v>
      </c>
      <c r="D39" s="5">
        <v>2.9999999999999997E-4</v>
      </c>
      <c r="E39" s="57">
        <f t="shared" si="0"/>
        <v>8531.4993090506032</v>
      </c>
      <c r="F39" s="32">
        <f t="shared" si="1"/>
        <v>8531.5</v>
      </c>
      <c r="G39" s="32">
        <f t="shared" si="2"/>
        <v>-2.013100020121783E-4</v>
      </c>
      <c r="K39" s="32">
        <f>G39</f>
        <v>-2.013100020121783E-4</v>
      </c>
      <c r="O39" s="32">
        <f t="shared" ca="1" si="4"/>
        <v>-1.37123341306674E-3</v>
      </c>
      <c r="Q39" s="56">
        <f t="shared" si="5"/>
        <v>39967.324399999998</v>
      </c>
      <c r="S39" s="33">
        <v>1</v>
      </c>
    </row>
    <row r="40" spans="1:19" s="32" customFormat="1" ht="12.95" customHeight="1" x14ac:dyDescent="0.2">
      <c r="A40" s="5" t="s">
        <v>52</v>
      </c>
      <c r="B40" s="7" t="s">
        <v>45</v>
      </c>
      <c r="C40" s="5">
        <v>55067.405100000004</v>
      </c>
      <c r="D40" s="5">
        <v>1E-3</v>
      </c>
      <c r="E40" s="57">
        <f t="shared" si="0"/>
        <v>8811.5059429336616</v>
      </c>
      <c r="F40" s="32">
        <f t="shared" si="1"/>
        <v>8811.5</v>
      </c>
      <c r="G40" s="32">
        <f t="shared" si="2"/>
        <v>1.7314900032943115E-3</v>
      </c>
      <c r="K40" s="32">
        <f>G40</f>
        <v>1.7314900032943115E-3</v>
      </c>
      <c r="O40" s="32">
        <f t="shared" ca="1" si="4"/>
        <v>-1.4392847779365536E-3</v>
      </c>
      <c r="Q40" s="56">
        <f t="shared" si="5"/>
        <v>40048.905100000004</v>
      </c>
      <c r="S40" s="33">
        <v>1</v>
      </c>
    </row>
    <row r="41" spans="1:19" s="32" customFormat="1" ht="12.95" customHeight="1" x14ac:dyDescent="0.2">
      <c r="A41" s="5" t="s">
        <v>52</v>
      </c>
      <c r="B41" s="7" t="s">
        <v>38</v>
      </c>
      <c r="C41" s="5">
        <v>55067.543700000002</v>
      </c>
      <c r="D41" s="5">
        <v>8.0000000000000004E-4</v>
      </c>
      <c r="E41" s="57">
        <f t="shared" si="0"/>
        <v>8811.9816549520147</v>
      </c>
      <c r="F41" s="32">
        <f t="shared" si="1"/>
        <v>8812</v>
      </c>
      <c r="G41" s="32">
        <f t="shared" si="2"/>
        <v>-5.3448799953912385E-3</v>
      </c>
      <c r="K41" s="32">
        <f>G41</f>
        <v>-5.3448799953912385E-3</v>
      </c>
      <c r="O41" s="32">
        <f t="shared" ca="1" si="4"/>
        <v>-1.4394062982309641E-3</v>
      </c>
      <c r="Q41" s="56">
        <f t="shared" si="5"/>
        <v>40049.043700000002</v>
      </c>
      <c r="S41" s="33">
        <v>1</v>
      </c>
    </row>
    <row r="42" spans="1:19" s="32" customFormat="1" ht="12.95" customHeight="1" x14ac:dyDescent="0.2">
      <c r="A42" s="6" t="s">
        <v>55</v>
      </c>
      <c r="B42" s="57"/>
      <c r="C42" s="5">
        <v>55303.982900000003</v>
      </c>
      <c r="D42" s="5">
        <v>4.0000000000000002E-4</v>
      </c>
      <c r="E42" s="57">
        <f t="shared" si="0"/>
        <v>9623.5037981795012</v>
      </c>
      <c r="F42" s="32">
        <f t="shared" si="1"/>
        <v>9623.5</v>
      </c>
      <c r="G42" s="32">
        <f t="shared" si="2"/>
        <v>1.1066100050811656E-3</v>
      </c>
      <c r="K42" s="32">
        <f>G42</f>
        <v>1.1066100050811656E-3</v>
      </c>
      <c r="O42" s="32">
        <f t="shared" ca="1" si="4"/>
        <v>-1.6366337360590138E-3</v>
      </c>
      <c r="Q42" s="56">
        <f t="shared" si="5"/>
        <v>40285.482900000003</v>
      </c>
      <c r="S42" s="33">
        <v>1</v>
      </c>
    </row>
    <row r="43" spans="1:19" s="32" customFormat="1" ht="12.95" customHeight="1" x14ac:dyDescent="0.2">
      <c r="A43" s="5" t="s">
        <v>58</v>
      </c>
      <c r="B43" s="7" t="s">
        <v>38</v>
      </c>
      <c r="C43" s="5">
        <v>55670.359400000001</v>
      </c>
      <c r="D43" s="5">
        <v>1.2999999999999999E-3</v>
      </c>
      <c r="E43" s="57">
        <f t="shared" si="0"/>
        <v>10881.005272165978</v>
      </c>
      <c r="F43" s="32">
        <f t="shared" si="1"/>
        <v>10881</v>
      </c>
      <c r="G43" s="32">
        <f t="shared" si="2"/>
        <v>1.536060000944417E-3</v>
      </c>
      <c r="J43" s="32">
        <f>G43</f>
        <v>1.536060000944417E-3</v>
      </c>
      <c r="O43" s="32">
        <f t="shared" ca="1" si="4"/>
        <v>-1.9422572765011238E-3</v>
      </c>
      <c r="Q43" s="56">
        <f t="shared" si="5"/>
        <v>40651.859400000001</v>
      </c>
      <c r="S43" s="33">
        <v>1</v>
      </c>
    </row>
    <row r="44" spans="1:19" s="32" customFormat="1" ht="12.95" customHeight="1" x14ac:dyDescent="0.2">
      <c r="A44" s="5" t="s">
        <v>58</v>
      </c>
      <c r="B44" s="7" t="s">
        <v>45</v>
      </c>
      <c r="C44" s="5">
        <v>55670.507700000002</v>
      </c>
      <c r="D44" s="5">
        <v>1E-3</v>
      </c>
      <c r="E44" s="57">
        <f t="shared" si="0"/>
        <v>10881.514277161094</v>
      </c>
      <c r="F44" s="32">
        <f t="shared" si="1"/>
        <v>10881.5</v>
      </c>
      <c r="G44" s="32">
        <f t="shared" si="2"/>
        <v>4.159690004598815E-3</v>
      </c>
      <c r="J44" s="32">
        <f>G44</f>
        <v>4.159690004598815E-3</v>
      </c>
      <c r="O44" s="32">
        <f t="shared" ca="1" si="4"/>
        <v>-1.9423787967955343E-3</v>
      </c>
      <c r="Q44" s="56">
        <f t="shared" si="5"/>
        <v>40652.007700000002</v>
      </c>
      <c r="S44" s="33">
        <v>1</v>
      </c>
    </row>
    <row r="45" spans="1:19" s="32" customFormat="1" ht="12.95" customHeight="1" x14ac:dyDescent="0.2">
      <c r="A45" s="5" t="s">
        <v>58</v>
      </c>
      <c r="B45" s="7" t="s">
        <v>45</v>
      </c>
      <c r="C45" s="5">
        <v>55673.420899999997</v>
      </c>
      <c r="D45" s="5">
        <v>1.2999999999999999E-3</v>
      </c>
      <c r="E45" s="57">
        <f t="shared" si="0"/>
        <v>10891.513153437305</v>
      </c>
      <c r="F45" s="32">
        <f t="shared" si="1"/>
        <v>10891.5</v>
      </c>
      <c r="G45" s="32">
        <f t="shared" si="2"/>
        <v>3.8322899999911897E-3</v>
      </c>
      <c r="J45" s="32">
        <f>G45</f>
        <v>3.8322899999911897E-3</v>
      </c>
      <c r="O45" s="32">
        <f t="shared" ca="1" si="4"/>
        <v>-1.9448092026837418E-3</v>
      </c>
      <c r="Q45" s="56">
        <f t="shared" si="5"/>
        <v>40654.920899999997</v>
      </c>
      <c r="S45" s="33">
        <v>1</v>
      </c>
    </row>
    <row r="46" spans="1:19" s="32" customFormat="1" ht="12.95" customHeight="1" x14ac:dyDescent="0.2">
      <c r="A46" s="5" t="s">
        <v>58</v>
      </c>
      <c r="B46" s="7" t="s">
        <v>38</v>
      </c>
      <c r="C46" s="5">
        <v>55673.563999999998</v>
      </c>
      <c r="D46" s="5">
        <v>1.5E-3</v>
      </c>
      <c r="E46" s="57">
        <f t="shared" si="0"/>
        <v>10892.004310651071</v>
      </c>
      <c r="F46" s="32">
        <f t="shared" si="1"/>
        <v>10892</v>
      </c>
      <c r="G46" s="32">
        <f t="shared" si="2"/>
        <v>1.2559199967654422E-3</v>
      </c>
      <c r="J46" s="32">
        <f>G46</f>
        <v>1.2559199967654422E-3</v>
      </c>
      <c r="O46" s="32">
        <f t="shared" ca="1" si="4"/>
        <v>-1.9449307229781523E-3</v>
      </c>
      <c r="Q46" s="56">
        <f t="shared" si="5"/>
        <v>40655.063999999998</v>
      </c>
      <c r="S46" s="33">
        <v>1</v>
      </c>
    </row>
    <row r="47" spans="1:19" s="32" customFormat="1" ht="12.95" customHeight="1" x14ac:dyDescent="0.2">
      <c r="A47" s="44" t="s">
        <v>142</v>
      </c>
      <c r="B47" s="44" t="s">
        <v>45</v>
      </c>
      <c r="C47" s="58">
        <v>55691.485399999998</v>
      </c>
      <c r="D47" s="58" t="s">
        <v>73</v>
      </c>
      <c r="E47" s="57">
        <f t="shared" si="0"/>
        <v>10953.515316176536</v>
      </c>
      <c r="F47" s="32">
        <f t="shared" si="1"/>
        <v>10953.5</v>
      </c>
      <c r="G47" s="32">
        <f t="shared" si="2"/>
        <v>4.4624099973589182E-3</v>
      </c>
      <c r="K47" s="32">
        <f>G47</f>
        <v>4.4624099973589182E-3</v>
      </c>
      <c r="O47" s="32">
        <f t="shared" ca="1" si="4"/>
        <v>-1.959877719190629E-3</v>
      </c>
      <c r="Q47" s="56">
        <f t="shared" si="5"/>
        <v>40672.985399999998</v>
      </c>
      <c r="S47" s="33">
        <v>1</v>
      </c>
    </row>
    <row r="48" spans="1:19" s="32" customFormat="1" ht="12.95" customHeight="1" x14ac:dyDescent="0.2">
      <c r="A48" s="5" t="s">
        <v>58</v>
      </c>
      <c r="B48" s="7" t="s">
        <v>45</v>
      </c>
      <c r="C48" s="5">
        <v>55705.470500000003</v>
      </c>
      <c r="D48" s="5">
        <v>8.9999999999999998E-4</v>
      </c>
      <c r="E48" s="57">
        <f t="shared" si="0"/>
        <v>11001.515894444668</v>
      </c>
      <c r="F48" s="32">
        <f t="shared" si="1"/>
        <v>11001.5</v>
      </c>
      <c r="G48" s="32">
        <f t="shared" si="2"/>
        <v>4.6308900055009872E-3</v>
      </c>
      <c r="J48" s="32">
        <f>G48</f>
        <v>4.6308900055009872E-3</v>
      </c>
      <c r="O48" s="32">
        <f t="shared" ca="1" si="4"/>
        <v>-1.9715436674540257E-3</v>
      </c>
      <c r="Q48" s="56">
        <f t="shared" si="5"/>
        <v>40686.970500000003</v>
      </c>
      <c r="S48" s="33">
        <v>1</v>
      </c>
    </row>
    <row r="49" spans="1:19" s="32" customFormat="1" ht="12.95" customHeight="1" x14ac:dyDescent="0.2">
      <c r="A49" s="57" t="s">
        <v>59</v>
      </c>
      <c r="B49" s="7" t="s">
        <v>45</v>
      </c>
      <c r="C49" s="5">
        <v>55740.433369999999</v>
      </c>
      <c r="D49" s="5">
        <v>4.0000000000000002E-4</v>
      </c>
      <c r="E49" s="57">
        <f t="shared" si="0"/>
        <v>11121.517751986821</v>
      </c>
      <c r="F49" s="32">
        <f t="shared" si="1"/>
        <v>11121.5</v>
      </c>
      <c r="G49" s="32">
        <f t="shared" si="2"/>
        <v>5.1720900009968318E-3</v>
      </c>
      <c r="K49" s="32">
        <f>G49</f>
        <v>5.1720900009968318E-3</v>
      </c>
      <c r="O49" s="32">
        <f t="shared" ca="1" si="4"/>
        <v>-2.0007085381125176E-3</v>
      </c>
      <c r="Q49" s="56">
        <f t="shared" si="5"/>
        <v>40721.933369999999</v>
      </c>
      <c r="S49" s="33">
        <v>1</v>
      </c>
    </row>
    <row r="50" spans="1:19" s="32" customFormat="1" ht="12.95" customHeight="1" x14ac:dyDescent="0.2">
      <c r="A50" s="57" t="s">
        <v>60</v>
      </c>
      <c r="B50" s="7" t="s">
        <v>38</v>
      </c>
      <c r="C50" s="5">
        <v>56062.517</v>
      </c>
      <c r="D50" s="5">
        <v>8.9999999999999998E-4</v>
      </c>
      <c r="E50" s="57">
        <f t="shared" si="0"/>
        <v>12226.994329965806</v>
      </c>
      <c r="F50" s="32">
        <f t="shared" si="1"/>
        <v>12227</v>
      </c>
      <c r="G50" s="32">
        <f t="shared" si="2"/>
        <v>-1.651979997404851E-3</v>
      </c>
      <c r="J50" s="32">
        <f>G50</f>
        <v>-1.651979997404851E-3</v>
      </c>
      <c r="O50" s="32">
        <f t="shared" ca="1" si="4"/>
        <v>-2.2693899090538714E-3</v>
      </c>
      <c r="Q50" s="56">
        <f t="shared" si="5"/>
        <v>41044.017</v>
      </c>
      <c r="S50" s="33">
        <v>1</v>
      </c>
    </row>
    <row r="51" spans="1:19" s="32" customFormat="1" ht="12.95" customHeight="1" x14ac:dyDescent="0.2">
      <c r="A51" s="57" t="s">
        <v>60</v>
      </c>
      <c r="B51" s="7" t="s">
        <v>38</v>
      </c>
      <c r="C51" s="5">
        <v>56172.3554</v>
      </c>
      <c r="D51" s="5">
        <v>2.9999999999999997E-4</v>
      </c>
      <c r="E51" s="57">
        <f t="shared" si="0"/>
        <v>12603.988896757939</v>
      </c>
      <c r="F51" s="32">
        <f t="shared" si="1"/>
        <v>12604</v>
      </c>
      <c r="G51" s="32">
        <f t="shared" si="2"/>
        <v>-3.2349600005545653E-3</v>
      </c>
      <c r="J51" s="32">
        <f>G51</f>
        <v>-3.2349600005545653E-3</v>
      </c>
      <c r="O51" s="32">
        <f t="shared" ca="1" si="4"/>
        <v>-2.3610162110392994E-3</v>
      </c>
      <c r="Q51" s="56">
        <f t="shared" si="5"/>
        <v>41153.8554</v>
      </c>
      <c r="S51" s="33">
        <v>1</v>
      </c>
    </row>
    <row r="52" spans="1:19" s="32" customFormat="1" ht="12.95" customHeight="1" x14ac:dyDescent="0.2">
      <c r="A52" s="59" t="s">
        <v>62</v>
      </c>
      <c r="B52" s="60" t="s">
        <v>38</v>
      </c>
      <c r="C52" s="61">
        <v>56506.385000000002</v>
      </c>
      <c r="D52" s="62">
        <v>2.9999999999999997E-4</v>
      </c>
      <c r="E52" s="57">
        <f t="shared" si="0"/>
        <v>13750.467217160904</v>
      </c>
      <c r="F52" s="32">
        <f t="shared" si="1"/>
        <v>13750.5</v>
      </c>
      <c r="G52" s="32">
        <f t="shared" si="2"/>
        <v>-9.5513699925504625E-3</v>
      </c>
      <c r="J52" s="32">
        <f>G52</f>
        <v>-9.5513699925504625E-3</v>
      </c>
      <c r="O52" s="32">
        <f t="shared" ca="1" si="4"/>
        <v>-2.6396622461223045E-3</v>
      </c>
      <c r="Q52" s="56">
        <f t="shared" si="5"/>
        <v>41487.885000000002</v>
      </c>
      <c r="S52" s="33">
        <v>1</v>
      </c>
    </row>
    <row r="53" spans="1:19" s="32" customFormat="1" ht="12.95" customHeight="1" x14ac:dyDescent="0.2">
      <c r="A53" s="59" t="s">
        <v>62</v>
      </c>
      <c r="B53" s="60" t="s">
        <v>38</v>
      </c>
      <c r="C53" s="61">
        <v>56506.528599999998</v>
      </c>
      <c r="D53" s="62">
        <v>2.0000000000000001E-4</v>
      </c>
      <c r="E53" s="57">
        <f t="shared" ref="E53:E74" si="6">+(C53-C$7)/C$8</f>
        <v>13750.960090507471</v>
      </c>
      <c r="F53" s="32">
        <f t="shared" ref="F53:F84" si="7">ROUND(2*E53,0)/2</f>
        <v>13751</v>
      </c>
      <c r="G53" s="32">
        <f t="shared" ref="G53:G84" si="8">+C53-(C$7+F53*C$8)</f>
        <v>-1.1627740001131315E-2</v>
      </c>
      <c r="J53" s="32">
        <f>G53</f>
        <v>-1.1627740001131315E-2</v>
      </c>
      <c r="O53" s="32">
        <f t="shared" ref="O53:O74" ca="1" si="9">+C$11+C$12*$F53</f>
        <v>-2.639783766416715E-3</v>
      </c>
      <c r="Q53" s="56">
        <f t="shared" ref="Q53:Q74" si="10">+C53-15018.5</f>
        <v>41488.028599999998</v>
      </c>
      <c r="S53" s="33">
        <v>1</v>
      </c>
    </row>
    <row r="54" spans="1:19" s="32" customFormat="1" ht="12.95" customHeight="1" x14ac:dyDescent="0.2">
      <c r="A54" s="34" t="s">
        <v>173</v>
      </c>
      <c r="C54" s="63">
        <v>57475.862999999998</v>
      </c>
      <c r="D54" s="63">
        <v>2.9999999999999997E-4</v>
      </c>
      <c r="E54" s="57">
        <f t="shared" si="6"/>
        <v>17077.973249882598</v>
      </c>
      <c r="F54" s="32">
        <f t="shared" si="7"/>
        <v>17078</v>
      </c>
      <c r="G54" s="32">
        <f t="shared" si="8"/>
        <v>-7.7937199966982007E-3</v>
      </c>
      <c r="K54" s="32">
        <f t="shared" ref="K54:K74" si="11">G54</f>
        <v>-7.7937199966982007E-3</v>
      </c>
      <c r="O54" s="32">
        <f t="shared" ca="1" si="9"/>
        <v>-3.4483798054233948E-3</v>
      </c>
      <c r="Q54" s="56">
        <f t="shared" si="10"/>
        <v>42457.362999999998</v>
      </c>
      <c r="S54" s="33">
        <v>1</v>
      </c>
    </row>
    <row r="55" spans="1:19" s="32" customFormat="1" ht="12.95" customHeight="1" x14ac:dyDescent="0.2">
      <c r="A55" s="64" t="s">
        <v>173</v>
      </c>
      <c r="B55" s="65" t="s">
        <v>38</v>
      </c>
      <c r="C55" s="66">
        <v>57475.862999999998</v>
      </c>
      <c r="D55" s="66">
        <v>2.9999999999999997E-4</v>
      </c>
      <c r="E55" s="57">
        <f t="shared" si="6"/>
        <v>17077.973249882598</v>
      </c>
      <c r="F55" s="32">
        <f t="shared" si="7"/>
        <v>17078</v>
      </c>
      <c r="G55" s="32">
        <f t="shared" si="8"/>
        <v>-7.7937199966982007E-3</v>
      </c>
      <c r="K55" s="32">
        <f t="shared" si="11"/>
        <v>-7.7937199966982007E-3</v>
      </c>
      <c r="O55" s="32">
        <f t="shared" ca="1" si="9"/>
        <v>-3.4483798054233948E-3</v>
      </c>
      <c r="Q55" s="56">
        <f t="shared" si="10"/>
        <v>42457.362999999998</v>
      </c>
      <c r="S55" s="33">
        <v>1</v>
      </c>
    </row>
    <row r="56" spans="1:19" s="32" customFormat="1" ht="12.95" customHeight="1" x14ac:dyDescent="0.2">
      <c r="A56" s="64" t="s">
        <v>3</v>
      </c>
      <c r="B56" s="65" t="s">
        <v>38</v>
      </c>
      <c r="C56" s="66">
        <v>57515.487399999998</v>
      </c>
      <c r="D56" s="66">
        <v>1.9E-3</v>
      </c>
      <c r="E56" s="57">
        <f t="shared" si="6"/>
        <v>17213.974716695648</v>
      </c>
      <c r="F56" s="32">
        <f t="shared" si="7"/>
        <v>17214</v>
      </c>
      <c r="G56" s="32">
        <f t="shared" si="8"/>
        <v>-7.3663599978317507E-3</v>
      </c>
      <c r="K56" s="32">
        <f t="shared" si="11"/>
        <v>-7.3663599978317507E-3</v>
      </c>
      <c r="O56" s="32">
        <f t="shared" ca="1" si="9"/>
        <v>-3.481433325503019E-3</v>
      </c>
      <c r="Q56" s="56">
        <f t="shared" si="10"/>
        <v>42496.987399999998</v>
      </c>
      <c r="S56" s="33">
        <v>1</v>
      </c>
    </row>
    <row r="57" spans="1:19" s="32" customFormat="1" ht="12.95" customHeight="1" x14ac:dyDescent="0.2">
      <c r="A57" s="67" t="s">
        <v>0</v>
      </c>
      <c r="B57" s="68" t="s">
        <v>38</v>
      </c>
      <c r="C57" s="67">
        <v>57541.126799999998</v>
      </c>
      <c r="D57" s="67" t="s">
        <v>72</v>
      </c>
      <c r="E57" s="57">
        <f t="shared" si="6"/>
        <v>17301.975948467141</v>
      </c>
      <c r="F57" s="32">
        <f t="shared" si="7"/>
        <v>17302</v>
      </c>
      <c r="G57" s="32">
        <f t="shared" si="8"/>
        <v>-7.0074800023576245E-3</v>
      </c>
      <c r="K57" s="32">
        <f t="shared" si="11"/>
        <v>-7.0074800023576245E-3</v>
      </c>
      <c r="O57" s="32">
        <f t="shared" ca="1" si="9"/>
        <v>-3.5028208973192465E-3</v>
      </c>
      <c r="Q57" s="56">
        <f t="shared" si="10"/>
        <v>42522.626799999998</v>
      </c>
      <c r="S57" s="33">
        <v>1</v>
      </c>
    </row>
    <row r="58" spans="1:19" s="32" customFormat="1" ht="12.95" customHeight="1" x14ac:dyDescent="0.2">
      <c r="A58" s="34" t="s">
        <v>175</v>
      </c>
      <c r="C58" s="63">
        <v>58195.944600000003</v>
      </c>
      <c r="D58" s="63">
        <v>2.0000000000000001E-4</v>
      </c>
      <c r="E58" s="57">
        <f t="shared" si="6"/>
        <v>19549.484586964943</v>
      </c>
      <c r="F58" s="32">
        <f t="shared" si="7"/>
        <v>19549.5</v>
      </c>
      <c r="G58" s="32">
        <f t="shared" si="8"/>
        <v>-4.4906299954163842E-3</v>
      </c>
      <c r="K58" s="32">
        <f t="shared" si="11"/>
        <v>-4.4906299954163842E-3</v>
      </c>
      <c r="O58" s="32">
        <f t="shared" ca="1" si="9"/>
        <v>-4.0490546206939128E-3</v>
      </c>
      <c r="Q58" s="56">
        <f t="shared" si="10"/>
        <v>43177.444600000003</v>
      </c>
      <c r="S58" s="33">
        <v>1</v>
      </c>
    </row>
    <row r="59" spans="1:19" s="32" customFormat="1" ht="12.95" customHeight="1" x14ac:dyDescent="0.2">
      <c r="A59" s="34" t="s">
        <v>176</v>
      </c>
      <c r="C59" s="63">
        <v>58565.962</v>
      </c>
      <c r="D59" s="63">
        <v>2.9999999999999997E-4</v>
      </c>
      <c r="E59" s="57">
        <f t="shared" si="6"/>
        <v>20819.482596937312</v>
      </c>
      <c r="F59" s="32">
        <f t="shared" si="7"/>
        <v>20819.5</v>
      </c>
      <c r="G59" s="32">
        <f t="shared" si="8"/>
        <v>-5.070430001069326E-3</v>
      </c>
      <c r="K59" s="32">
        <f t="shared" si="11"/>
        <v>-5.070430001069326E-3</v>
      </c>
      <c r="O59" s="32">
        <f t="shared" ca="1" si="9"/>
        <v>-4.3577161684962822E-3</v>
      </c>
      <c r="Q59" s="56">
        <f t="shared" si="10"/>
        <v>43547.462</v>
      </c>
      <c r="S59" s="33">
        <v>1</v>
      </c>
    </row>
    <row r="60" spans="1:19" s="32" customFormat="1" ht="12.95" customHeight="1" x14ac:dyDescent="0.2">
      <c r="A60" s="29" t="s">
        <v>177</v>
      </c>
      <c r="B60" s="30" t="s">
        <v>38</v>
      </c>
      <c r="C60" s="74">
        <v>59341.540099999998</v>
      </c>
      <c r="D60" s="75">
        <v>3.5000000000000001E-3</v>
      </c>
      <c r="E60" s="57">
        <f t="shared" si="6"/>
        <v>23481.472664372406</v>
      </c>
      <c r="F60" s="32">
        <f t="shared" si="7"/>
        <v>23481.5</v>
      </c>
      <c r="G60" s="32">
        <f t="shared" si="8"/>
        <v>-7.9643100034445524E-3</v>
      </c>
      <c r="K60" s="32">
        <f t="shared" si="11"/>
        <v>-7.9643100034445524E-3</v>
      </c>
      <c r="O60" s="32">
        <f t="shared" ca="1" si="9"/>
        <v>-5.0046902159371544E-3</v>
      </c>
      <c r="Q60" s="56">
        <f t="shared" si="10"/>
        <v>44323.040099999998</v>
      </c>
      <c r="S60" s="33">
        <v>1</v>
      </c>
    </row>
    <row r="61" spans="1:19" s="32" customFormat="1" ht="12.95" customHeight="1" x14ac:dyDescent="0.2">
      <c r="A61" s="29" t="s">
        <v>177</v>
      </c>
      <c r="B61" s="30" t="s">
        <v>38</v>
      </c>
      <c r="C61" s="74">
        <v>59349.554799999998</v>
      </c>
      <c r="D61" s="75">
        <v>3.5000000000000001E-3</v>
      </c>
      <c r="E61" s="57">
        <f t="shared" si="6"/>
        <v>23508.981243835224</v>
      </c>
      <c r="F61" s="32">
        <f t="shared" si="7"/>
        <v>23509</v>
      </c>
      <c r="G61" s="32">
        <f t="shared" si="8"/>
        <v>-5.4646600037813187E-3</v>
      </c>
      <c r="K61" s="32">
        <f t="shared" si="11"/>
        <v>-5.4646600037813187E-3</v>
      </c>
      <c r="O61" s="32">
        <f t="shared" ca="1" si="9"/>
        <v>-5.0113738321297258E-3</v>
      </c>
      <c r="Q61" s="56">
        <f t="shared" si="10"/>
        <v>44331.054799999998</v>
      </c>
      <c r="S61" s="33">
        <v>1</v>
      </c>
    </row>
    <row r="62" spans="1:19" s="32" customFormat="1" ht="12.95" customHeight="1" x14ac:dyDescent="0.2">
      <c r="A62" s="34" t="s">
        <v>174</v>
      </c>
      <c r="C62" s="63">
        <v>59354.941700000003</v>
      </c>
      <c r="D62" s="63">
        <v>5.0000000000000001E-4</v>
      </c>
      <c r="E62" s="57">
        <f t="shared" si="6"/>
        <v>23527.470515636836</v>
      </c>
      <c r="F62" s="32">
        <f t="shared" si="7"/>
        <v>23527.5</v>
      </c>
      <c r="G62" s="32">
        <f t="shared" si="8"/>
        <v>-8.5903499930282123E-3</v>
      </c>
      <c r="K62" s="32">
        <f t="shared" si="11"/>
        <v>-8.5903499930282123E-3</v>
      </c>
      <c r="O62" s="32">
        <f t="shared" ca="1" si="9"/>
        <v>-5.0158700830229101E-3</v>
      </c>
      <c r="Q62" s="56">
        <f t="shared" si="10"/>
        <v>44336.441700000003</v>
      </c>
      <c r="S62" s="33">
        <v>1</v>
      </c>
    </row>
    <row r="63" spans="1:19" s="32" customFormat="1" ht="12.95" customHeight="1" x14ac:dyDescent="0.2">
      <c r="A63" s="29" t="s">
        <v>177</v>
      </c>
      <c r="B63" s="30" t="s">
        <v>38</v>
      </c>
      <c r="C63" s="74">
        <v>59356.545400000003</v>
      </c>
      <c r="D63" s="75">
        <v>3.5000000000000001E-3</v>
      </c>
      <c r="E63" s="57">
        <f t="shared" si="6"/>
        <v>23532.974840051291</v>
      </c>
      <c r="F63" s="32">
        <f t="shared" si="7"/>
        <v>23533</v>
      </c>
      <c r="G63" s="32">
        <f t="shared" si="8"/>
        <v>-7.3304199977428652E-3</v>
      </c>
      <c r="K63" s="32">
        <f t="shared" si="11"/>
        <v>-7.3304199977428652E-3</v>
      </c>
      <c r="O63" s="32">
        <f t="shared" ca="1" si="9"/>
        <v>-5.0172068062614237E-3</v>
      </c>
      <c r="Q63" s="56">
        <f t="shared" si="10"/>
        <v>44338.045400000003</v>
      </c>
      <c r="S63" s="33">
        <v>1</v>
      </c>
    </row>
    <row r="64" spans="1:19" s="32" customFormat="1" ht="12.95" customHeight="1" x14ac:dyDescent="0.2">
      <c r="A64" s="31" t="s">
        <v>178</v>
      </c>
      <c r="B64" s="69" t="s">
        <v>45</v>
      </c>
      <c r="C64" s="70">
        <v>59357.755400000002</v>
      </c>
      <c r="D64" s="71">
        <v>2.9999999999999997E-4</v>
      </c>
      <c r="E64" s="57">
        <f t="shared" si="6"/>
        <v>23537.12788148141</v>
      </c>
      <c r="F64" s="32">
        <f t="shared" si="7"/>
        <v>23537</v>
      </c>
      <c r="G64" s="32">
        <f t="shared" si="8"/>
        <v>3.7258620002830867E-2</v>
      </c>
      <c r="K64" s="32">
        <f t="shared" si="11"/>
        <v>3.7258620002830867E-2</v>
      </c>
      <c r="O64" s="32">
        <f t="shared" ca="1" si="9"/>
        <v>-5.0181789686167058E-3</v>
      </c>
      <c r="Q64" s="56">
        <f t="shared" si="10"/>
        <v>44339.255400000002</v>
      </c>
      <c r="S64" s="33">
        <v>1</v>
      </c>
    </row>
    <row r="65" spans="1:19" s="32" customFormat="1" ht="12.95" customHeight="1" x14ac:dyDescent="0.2">
      <c r="A65" s="29" t="s">
        <v>177</v>
      </c>
      <c r="B65" s="30" t="s">
        <v>38</v>
      </c>
      <c r="C65" s="74">
        <v>59377.525099999999</v>
      </c>
      <c r="D65" s="75">
        <v>3.5000000000000001E-3</v>
      </c>
      <c r="E65" s="57">
        <f t="shared" si="6"/>
        <v>23604.982743598022</v>
      </c>
      <c r="F65" s="32">
        <f t="shared" si="7"/>
        <v>23605</v>
      </c>
      <c r="G65" s="32">
        <f t="shared" si="8"/>
        <v>-5.0276999972993508E-3</v>
      </c>
      <c r="K65" s="32">
        <f t="shared" si="11"/>
        <v>-5.0276999972993508E-3</v>
      </c>
      <c r="O65" s="32">
        <f t="shared" ca="1" si="9"/>
        <v>-5.0347057286565192E-3</v>
      </c>
      <c r="Q65" s="56">
        <f t="shared" si="10"/>
        <v>44359.025099999999</v>
      </c>
      <c r="S65" s="33">
        <v>1</v>
      </c>
    </row>
    <row r="66" spans="1:19" s="32" customFormat="1" ht="12.95" customHeight="1" x14ac:dyDescent="0.2">
      <c r="A66" s="29" t="s">
        <v>177</v>
      </c>
      <c r="B66" s="30" t="s">
        <v>38</v>
      </c>
      <c r="C66" s="74">
        <v>59390.487999999998</v>
      </c>
      <c r="D66" s="75">
        <v>3.5000000000000001E-3</v>
      </c>
      <c r="E66" s="57">
        <f t="shared" si="6"/>
        <v>23649.474859924088</v>
      </c>
      <c r="F66" s="32">
        <f t="shared" si="7"/>
        <v>23649.5</v>
      </c>
      <c r="G66" s="32">
        <f t="shared" si="8"/>
        <v>-7.3246300016762689E-3</v>
      </c>
      <c r="K66" s="32">
        <f t="shared" si="11"/>
        <v>-7.3246300016762689E-3</v>
      </c>
      <c r="O66" s="32">
        <f t="shared" ca="1" si="9"/>
        <v>-5.0455210348590417E-3</v>
      </c>
      <c r="Q66" s="56">
        <f t="shared" si="10"/>
        <v>44371.987999999998</v>
      </c>
      <c r="S66" s="33">
        <v>1</v>
      </c>
    </row>
    <row r="67" spans="1:19" s="32" customFormat="1" ht="12.95" customHeight="1" x14ac:dyDescent="0.2">
      <c r="A67" s="29" t="s">
        <v>177</v>
      </c>
      <c r="B67" s="30" t="s">
        <v>38</v>
      </c>
      <c r="C67" s="74">
        <v>59390.635999999999</v>
      </c>
      <c r="D67" s="75">
        <v>3.5000000000000001E-3</v>
      </c>
      <c r="E67" s="57">
        <f t="shared" si="6"/>
        <v>23649.982835239512</v>
      </c>
      <c r="F67" s="32">
        <f t="shared" si="7"/>
        <v>23650</v>
      </c>
      <c r="G67" s="32">
        <f t="shared" si="8"/>
        <v>-5.000999997719191E-3</v>
      </c>
      <c r="K67" s="32">
        <f t="shared" si="11"/>
        <v>-5.000999997719191E-3</v>
      </c>
      <c r="O67" s="32">
        <f t="shared" ca="1" si="9"/>
        <v>-5.0456425551534522E-3</v>
      </c>
      <c r="Q67" s="56">
        <f t="shared" si="10"/>
        <v>44372.135999999999</v>
      </c>
      <c r="S67" s="33">
        <v>1</v>
      </c>
    </row>
    <row r="68" spans="1:19" s="32" customFormat="1" ht="12.95" customHeight="1" x14ac:dyDescent="0.2">
      <c r="A68" s="29" t="s">
        <v>177</v>
      </c>
      <c r="B68" s="30" t="s">
        <v>38</v>
      </c>
      <c r="C68" s="74">
        <v>59724.522900000004</v>
      </c>
      <c r="D68" s="75">
        <v>3.5000000000000001E-3</v>
      </c>
      <c r="E68" s="57">
        <f t="shared" si="6"/>
        <v>24795.971371334985</v>
      </c>
      <c r="F68" s="32">
        <f t="shared" si="7"/>
        <v>24796</v>
      </c>
      <c r="G68" s="32">
        <f t="shared" si="8"/>
        <v>-8.3410399965941906E-3</v>
      </c>
      <c r="K68" s="32">
        <f t="shared" si="11"/>
        <v>-8.3410399965941906E-3</v>
      </c>
      <c r="O68" s="32">
        <f t="shared" ca="1" si="9"/>
        <v>-5.3241670699420481E-3</v>
      </c>
      <c r="Q68" s="56">
        <f t="shared" si="10"/>
        <v>44706.022900000004</v>
      </c>
      <c r="S68" s="33">
        <v>1</v>
      </c>
    </row>
    <row r="69" spans="1:19" s="32" customFormat="1" ht="12.95" customHeight="1" x14ac:dyDescent="0.2">
      <c r="A69" s="29" t="s">
        <v>177</v>
      </c>
      <c r="B69" s="30" t="s">
        <v>38</v>
      </c>
      <c r="C69" s="74">
        <v>59724.667200000004</v>
      </c>
      <c r="D69" s="75">
        <v>3.5000000000000001E-3</v>
      </c>
      <c r="E69" s="57">
        <f t="shared" si="6"/>
        <v>24796.46664726752</v>
      </c>
      <c r="F69" s="32">
        <f t="shared" si="7"/>
        <v>24796.5</v>
      </c>
      <c r="G69" s="32">
        <f t="shared" si="8"/>
        <v>-9.7174099937546998E-3</v>
      </c>
      <c r="K69" s="32">
        <f t="shared" si="11"/>
        <v>-9.7174099937546998E-3</v>
      </c>
      <c r="O69" s="32">
        <f t="shared" ca="1" si="9"/>
        <v>-5.3242885902364586E-3</v>
      </c>
      <c r="Q69" s="56">
        <f t="shared" si="10"/>
        <v>44706.167200000004</v>
      </c>
      <c r="S69" s="33">
        <v>1</v>
      </c>
    </row>
    <row r="70" spans="1:19" s="32" customFormat="1" ht="12.95" customHeight="1" x14ac:dyDescent="0.2">
      <c r="A70" s="29" t="s">
        <v>177</v>
      </c>
      <c r="B70" s="30" t="s">
        <v>38</v>
      </c>
      <c r="C70" s="74">
        <v>59737.487300000001</v>
      </c>
      <c r="D70" s="75">
        <v>3.5000000000000001E-3</v>
      </c>
      <c r="E70" s="57">
        <f t="shared" si="6"/>
        <v>24840.468636059515</v>
      </c>
      <c r="F70" s="32">
        <f t="shared" si="7"/>
        <v>24840.5</v>
      </c>
      <c r="G70" s="32">
        <f t="shared" si="8"/>
        <v>-9.1379699952085502E-3</v>
      </c>
      <c r="K70" s="32">
        <f t="shared" si="11"/>
        <v>-9.1379699952085502E-3</v>
      </c>
      <c r="O70" s="32">
        <f t="shared" ca="1" si="9"/>
        <v>-5.3349823761445724E-3</v>
      </c>
      <c r="Q70" s="56">
        <f t="shared" si="10"/>
        <v>44718.987300000001</v>
      </c>
      <c r="S70" s="33">
        <v>1</v>
      </c>
    </row>
    <row r="71" spans="1:19" s="32" customFormat="1" ht="12.95" customHeight="1" x14ac:dyDescent="0.2">
      <c r="A71" s="29" t="s">
        <v>177</v>
      </c>
      <c r="B71" s="30" t="s">
        <v>38</v>
      </c>
      <c r="C71" s="74">
        <v>59737.633300000001</v>
      </c>
      <c r="D71" s="75">
        <v>3.5000000000000001E-3</v>
      </c>
      <c r="E71" s="57">
        <f t="shared" si="6"/>
        <v>24840.96974684365</v>
      </c>
      <c r="F71" s="32">
        <f t="shared" si="7"/>
        <v>24841</v>
      </c>
      <c r="G71" s="32">
        <f t="shared" si="8"/>
        <v>-8.8143399989348836E-3</v>
      </c>
      <c r="K71" s="32">
        <f t="shared" si="11"/>
        <v>-8.8143399989348836E-3</v>
      </c>
      <c r="O71" s="32">
        <f t="shared" ca="1" si="9"/>
        <v>-5.3351038964389828E-3</v>
      </c>
      <c r="Q71" s="56">
        <f t="shared" si="10"/>
        <v>44719.133300000001</v>
      </c>
      <c r="S71" s="33">
        <v>1</v>
      </c>
    </row>
    <row r="72" spans="1:19" s="32" customFormat="1" ht="12.95" customHeight="1" x14ac:dyDescent="0.2">
      <c r="A72" s="29" t="s">
        <v>177</v>
      </c>
      <c r="B72" s="30" t="s">
        <v>38</v>
      </c>
      <c r="C72" s="74">
        <v>59750.453500000003</v>
      </c>
      <c r="D72" s="75">
        <v>3.5000000000000001E-3</v>
      </c>
      <c r="E72" s="57">
        <f t="shared" si="6"/>
        <v>24884.972078862225</v>
      </c>
      <c r="F72" s="32">
        <f t="shared" si="7"/>
        <v>24885</v>
      </c>
      <c r="G72" s="32">
        <f t="shared" si="8"/>
        <v>-8.1348999956389889E-3</v>
      </c>
      <c r="K72" s="32">
        <f t="shared" si="11"/>
        <v>-8.1348999956389889E-3</v>
      </c>
      <c r="O72" s="32">
        <f t="shared" ca="1" si="9"/>
        <v>-5.3457976823470966E-3</v>
      </c>
      <c r="Q72" s="56">
        <f t="shared" si="10"/>
        <v>44731.953500000003</v>
      </c>
      <c r="S72" s="33">
        <v>1</v>
      </c>
    </row>
    <row r="73" spans="1:19" s="32" customFormat="1" ht="12.95" customHeight="1" x14ac:dyDescent="0.2">
      <c r="A73" s="29" t="s">
        <v>177</v>
      </c>
      <c r="B73" s="30" t="s">
        <v>38</v>
      </c>
      <c r="C73" s="74">
        <v>59750.597600000001</v>
      </c>
      <c r="D73" s="75">
        <v>3.5000000000000001E-3</v>
      </c>
      <c r="E73" s="57">
        <f t="shared" si="6"/>
        <v>24885.466668341622</v>
      </c>
      <c r="F73" s="32">
        <f t="shared" si="7"/>
        <v>24885.5</v>
      </c>
      <c r="G73" s="32">
        <f t="shared" si="8"/>
        <v>-9.7112699950230308E-3</v>
      </c>
      <c r="K73" s="32">
        <f t="shared" si="11"/>
        <v>-9.7112699950230308E-3</v>
      </c>
      <c r="O73" s="32">
        <f t="shared" ca="1" si="9"/>
        <v>-5.3459192026415053E-3</v>
      </c>
      <c r="Q73" s="56">
        <f t="shared" si="10"/>
        <v>44732.097600000001</v>
      </c>
      <c r="S73" s="33">
        <v>1</v>
      </c>
    </row>
    <row r="74" spans="1:19" s="32" customFormat="1" ht="12.95" customHeight="1" x14ac:dyDescent="0.2">
      <c r="A74" s="29" t="s">
        <v>177</v>
      </c>
      <c r="B74" s="30" t="s">
        <v>38</v>
      </c>
      <c r="C74" s="74">
        <v>59762.398500000003</v>
      </c>
      <c r="D74" s="75">
        <v>3.5000000000000001E-3</v>
      </c>
      <c r="E74" s="57">
        <f t="shared" si="6"/>
        <v>24925.970491988526</v>
      </c>
      <c r="F74" s="32">
        <f t="shared" si="7"/>
        <v>24926</v>
      </c>
      <c r="G74" s="32">
        <f t="shared" si="8"/>
        <v>-8.5972399974707514E-3</v>
      </c>
      <c r="K74" s="32">
        <f t="shared" si="11"/>
        <v>-8.5972399974707514E-3</v>
      </c>
      <c r="O74" s="32">
        <f t="shared" ca="1" si="9"/>
        <v>-5.3557623464887474E-3</v>
      </c>
      <c r="Q74" s="56">
        <f t="shared" si="10"/>
        <v>44743.898500000003</v>
      </c>
      <c r="S74" s="33">
        <v>1</v>
      </c>
    </row>
    <row r="75" spans="1:19" s="32" customFormat="1" ht="12.95" customHeight="1" x14ac:dyDescent="0.2">
      <c r="C75" s="63"/>
      <c r="D75" s="63"/>
    </row>
    <row r="76" spans="1:19" s="32" customFormat="1" ht="12.95" customHeight="1" x14ac:dyDescent="0.2">
      <c r="C76" s="63"/>
      <c r="D76" s="63"/>
    </row>
    <row r="77" spans="1:19" s="32" customFormat="1" ht="12.95" customHeight="1" x14ac:dyDescent="0.2">
      <c r="C77" s="63"/>
      <c r="D77" s="63"/>
    </row>
    <row r="78" spans="1:19" s="32" customFormat="1" ht="12.95" customHeight="1" x14ac:dyDescent="0.2">
      <c r="C78" s="63"/>
      <c r="D78" s="63"/>
    </row>
    <row r="79" spans="1:19" s="32" customFormat="1" ht="12.95" customHeight="1" x14ac:dyDescent="0.2">
      <c r="C79" s="63"/>
      <c r="D79" s="63"/>
    </row>
    <row r="80" spans="1:19" s="32" customFormat="1" ht="12.95" customHeight="1" x14ac:dyDescent="0.2">
      <c r="C80" s="63"/>
      <c r="D80" s="63"/>
    </row>
    <row r="81" spans="3:4" s="32" customFormat="1" ht="12.95" customHeight="1" x14ac:dyDescent="0.2">
      <c r="C81" s="63"/>
      <c r="D81" s="63"/>
    </row>
    <row r="82" spans="3:4" s="32" customFormat="1" ht="12.95" customHeight="1" x14ac:dyDescent="0.2">
      <c r="C82" s="63"/>
      <c r="D82" s="63"/>
    </row>
    <row r="83" spans="3:4" s="32" customFormat="1" ht="12.95" customHeight="1" x14ac:dyDescent="0.2">
      <c r="C83" s="63"/>
      <c r="D83" s="63"/>
    </row>
    <row r="84" spans="3:4" s="32" customFormat="1" ht="12.95" customHeight="1" x14ac:dyDescent="0.2">
      <c r="C84" s="63"/>
      <c r="D84" s="63"/>
    </row>
    <row r="85" spans="3:4" s="32" customFormat="1" ht="12.95" customHeight="1" x14ac:dyDescent="0.2">
      <c r="C85" s="63"/>
      <c r="D85" s="63"/>
    </row>
    <row r="86" spans="3:4" s="32" customFormat="1" ht="12.95" customHeight="1" x14ac:dyDescent="0.2">
      <c r="C86" s="63"/>
      <c r="D86" s="63"/>
    </row>
    <row r="87" spans="3:4" s="32" customFormat="1" ht="12.95" customHeight="1" x14ac:dyDescent="0.2">
      <c r="C87" s="63"/>
      <c r="D87" s="63"/>
    </row>
    <row r="88" spans="3:4" s="32" customFormat="1" ht="12.95" customHeight="1" x14ac:dyDescent="0.2">
      <c r="C88" s="63"/>
      <c r="D88" s="63"/>
    </row>
    <row r="89" spans="3:4" s="32" customFormat="1" ht="12.95" customHeight="1" x14ac:dyDescent="0.2">
      <c r="C89" s="63"/>
      <c r="D89" s="63"/>
    </row>
    <row r="90" spans="3:4" s="32" customFormat="1" ht="12.95" customHeight="1" x14ac:dyDescent="0.2">
      <c r="C90" s="63"/>
      <c r="D90" s="63"/>
    </row>
    <row r="91" spans="3:4" s="32" customFormat="1" ht="12.95" customHeight="1" x14ac:dyDescent="0.2">
      <c r="C91" s="63"/>
      <c r="D91" s="63"/>
    </row>
    <row r="92" spans="3:4" s="32" customFormat="1" ht="12.95" customHeight="1" x14ac:dyDescent="0.2">
      <c r="C92" s="63"/>
      <c r="D92" s="63"/>
    </row>
    <row r="93" spans="3:4" s="32" customFormat="1" ht="12.95" customHeight="1" x14ac:dyDescent="0.2">
      <c r="C93" s="63"/>
      <c r="D93" s="63"/>
    </row>
    <row r="94" spans="3:4" s="32" customFormat="1" ht="12.95" customHeight="1" x14ac:dyDescent="0.2">
      <c r="C94" s="63"/>
      <c r="D94" s="63"/>
    </row>
    <row r="95" spans="3:4" s="32" customFormat="1" ht="12.95" customHeight="1" x14ac:dyDescent="0.2">
      <c r="C95" s="63"/>
      <c r="D95" s="63"/>
    </row>
    <row r="96" spans="3:4" s="32" customFormat="1" ht="12.95" customHeight="1" x14ac:dyDescent="0.2">
      <c r="C96" s="63"/>
      <c r="D96" s="63"/>
    </row>
    <row r="97" spans="3:4" s="32" customFormat="1" ht="12.95" customHeight="1" x14ac:dyDescent="0.2">
      <c r="C97" s="63"/>
      <c r="D97" s="63"/>
    </row>
    <row r="98" spans="3:4" s="32" customFormat="1" ht="12.95" customHeight="1" x14ac:dyDescent="0.2">
      <c r="C98" s="63"/>
      <c r="D98" s="63"/>
    </row>
    <row r="99" spans="3:4" s="32" customFormat="1" ht="12.95" customHeight="1" x14ac:dyDescent="0.2">
      <c r="C99" s="63"/>
      <c r="D99" s="63"/>
    </row>
    <row r="100" spans="3:4" s="32" customFormat="1" ht="12.95" customHeight="1" x14ac:dyDescent="0.2">
      <c r="C100" s="63"/>
      <c r="D100" s="63"/>
    </row>
    <row r="101" spans="3:4" s="32" customFormat="1" ht="12.95" customHeight="1" x14ac:dyDescent="0.2">
      <c r="C101" s="63"/>
      <c r="D101" s="63"/>
    </row>
    <row r="102" spans="3:4" s="32" customFormat="1" ht="12.95" customHeight="1" x14ac:dyDescent="0.2">
      <c r="C102" s="63"/>
      <c r="D102" s="63"/>
    </row>
    <row r="103" spans="3:4" s="32" customFormat="1" ht="12.95" customHeight="1" x14ac:dyDescent="0.2">
      <c r="C103" s="63"/>
      <c r="D103" s="63"/>
    </row>
    <row r="104" spans="3:4" s="32" customFormat="1" ht="12.95" customHeight="1" x14ac:dyDescent="0.2">
      <c r="C104" s="63"/>
      <c r="D104" s="63"/>
    </row>
    <row r="105" spans="3:4" s="32" customFormat="1" ht="12.95" customHeight="1" x14ac:dyDescent="0.2">
      <c r="C105" s="63"/>
      <c r="D105" s="63"/>
    </row>
    <row r="106" spans="3:4" s="32" customFormat="1" ht="12.95" customHeight="1" x14ac:dyDescent="0.2">
      <c r="C106" s="63"/>
      <c r="D106" s="63"/>
    </row>
    <row r="107" spans="3:4" s="32" customFormat="1" ht="12.95" customHeight="1" x14ac:dyDescent="0.2">
      <c r="C107" s="63"/>
      <c r="D107" s="63"/>
    </row>
    <row r="108" spans="3:4" s="32" customFormat="1" ht="12.95" customHeight="1" x14ac:dyDescent="0.2">
      <c r="C108" s="63"/>
      <c r="D108" s="63"/>
    </row>
    <row r="109" spans="3:4" s="32" customFormat="1" ht="12.95" customHeight="1" x14ac:dyDescent="0.2">
      <c r="C109" s="63"/>
      <c r="D109" s="63"/>
    </row>
    <row r="110" spans="3:4" s="32" customFormat="1" ht="12.95" customHeight="1" x14ac:dyDescent="0.2">
      <c r="C110" s="63"/>
      <c r="D110" s="63"/>
    </row>
    <row r="111" spans="3:4" s="32" customFormat="1" ht="12.95" customHeight="1" x14ac:dyDescent="0.2">
      <c r="C111" s="63"/>
      <c r="D111" s="63"/>
    </row>
    <row r="112" spans="3:4" s="32" customFormat="1" ht="12.95" customHeight="1" x14ac:dyDescent="0.2">
      <c r="C112" s="63"/>
      <c r="D112" s="63"/>
    </row>
    <row r="113" spans="3:4" s="32" customFormat="1" ht="12.95" customHeight="1" x14ac:dyDescent="0.2">
      <c r="C113" s="63"/>
      <c r="D113" s="63"/>
    </row>
    <row r="114" spans="3:4" s="32" customFormat="1" ht="12.95" customHeight="1" x14ac:dyDescent="0.2">
      <c r="C114" s="63"/>
      <c r="D114" s="63"/>
    </row>
    <row r="115" spans="3:4" s="32" customFormat="1" ht="12.95" customHeight="1" x14ac:dyDescent="0.2">
      <c r="C115" s="63"/>
      <c r="D115" s="63"/>
    </row>
    <row r="116" spans="3:4" s="32" customFormat="1" ht="12.95" customHeight="1" x14ac:dyDescent="0.2">
      <c r="C116" s="63"/>
      <c r="D116" s="63"/>
    </row>
    <row r="117" spans="3:4" s="32" customFormat="1" ht="12.95" customHeight="1" x14ac:dyDescent="0.2">
      <c r="C117" s="63"/>
      <c r="D117" s="63"/>
    </row>
    <row r="118" spans="3:4" s="32" customFormat="1" ht="12.95" customHeight="1" x14ac:dyDescent="0.2">
      <c r="C118" s="63"/>
      <c r="D118" s="63"/>
    </row>
    <row r="119" spans="3:4" s="32" customFormat="1" ht="12.95" customHeight="1" x14ac:dyDescent="0.2">
      <c r="C119" s="63"/>
      <c r="D119" s="63"/>
    </row>
    <row r="120" spans="3:4" s="32" customFormat="1" ht="12.95" customHeight="1" x14ac:dyDescent="0.2">
      <c r="C120" s="63"/>
      <c r="D120" s="63"/>
    </row>
    <row r="121" spans="3:4" s="32" customFormat="1" ht="12.95" customHeight="1" x14ac:dyDescent="0.2">
      <c r="C121" s="63"/>
      <c r="D121" s="63"/>
    </row>
    <row r="122" spans="3:4" s="32" customFormat="1" ht="12.95" customHeight="1" x14ac:dyDescent="0.2">
      <c r="C122" s="63"/>
      <c r="D122" s="63"/>
    </row>
    <row r="123" spans="3:4" s="32" customFormat="1" ht="12.95" customHeight="1" x14ac:dyDescent="0.2">
      <c r="C123" s="63"/>
      <c r="D123" s="63"/>
    </row>
    <row r="124" spans="3:4" s="32" customFormat="1" ht="12.95" customHeight="1" x14ac:dyDescent="0.2">
      <c r="C124" s="63"/>
      <c r="D124" s="63"/>
    </row>
    <row r="125" spans="3:4" s="32" customFormat="1" ht="12.95" customHeight="1" x14ac:dyDescent="0.2">
      <c r="C125" s="63"/>
      <c r="D125" s="63"/>
    </row>
    <row r="126" spans="3:4" s="32" customFormat="1" ht="12.95" customHeight="1" x14ac:dyDescent="0.2">
      <c r="C126" s="63"/>
      <c r="D126" s="63"/>
    </row>
    <row r="127" spans="3:4" s="32" customFormat="1" ht="12.95" customHeight="1" x14ac:dyDescent="0.2">
      <c r="C127" s="63"/>
      <c r="D127" s="63"/>
    </row>
    <row r="128" spans="3:4" s="32" customFormat="1" ht="12.95" customHeight="1" x14ac:dyDescent="0.2">
      <c r="C128" s="63"/>
      <c r="D128" s="63"/>
    </row>
    <row r="129" spans="3:4" s="32" customFormat="1" ht="12.95" customHeight="1" x14ac:dyDescent="0.2">
      <c r="C129" s="63"/>
      <c r="D129" s="63"/>
    </row>
    <row r="130" spans="3:4" s="32" customFormat="1" ht="12.95" customHeight="1" x14ac:dyDescent="0.2">
      <c r="C130" s="63"/>
      <c r="D130" s="63"/>
    </row>
    <row r="131" spans="3:4" s="32" customFormat="1" ht="12.95" customHeight="1" x14ac:dyDescent="0.2">
      <c r="C131" s="63"/>
      <c r="D131" s="63"/>
    </row>
    <row r="132" spans="3:4" s="32" customFormat="1" ht="12.95" customHeight="1" x14ac:dyDescent="0.2">
      <c r="C132" s="63"/>
      <c r="D132" s="63"/>
    </row>
    <row r="133" spans="3:4" s="32" customFormat="1" ht="12.95" customHeight="1" x14ac:dyDescent="0.2">
      <c r="C133" s="63"/>
      <c r="D133" s="63"/>
    </row>
    <row r="134" spans="3:4" s="32" customFormat="1" ht="12.95" customHeight="1" x14ac:dyDescent="0.2">
      <c r="C134" s="63"/>
      <c r="D134" s="63"/>
    </row>
    <row r="135" spans="3:4" s="32" customFormat="1" ht="12.95" customHeight="1" x14ac:dyDescent="0.2">
      <c r="C135" s="63"/>
      <c r="D135" s="63"/>
    </row>
    <row r="136" spans="3:4" s="32" customFormat="1" ht="12.95" customHeight="1" x14ac:dyDescent="0.2">
      <c r="C136" s="63"/>
      <c r="D136" s="63"/>
    </row>
    <row r="137" spans="3:4" s="32" customFormat="1" ht="12.95" customHeight="1" x14ac:dyDescent="0.2">
      <c r="C137" s="63"/>
      <c r="D137" s="63"/>
    </row>
    <row r="138" spans="3:4" s="32" customFormat="1" ht="12.95" customHeight="1" x14ac:dyDescent="0.2">
      <c r="C138" s="63"/>
      <c r="D138" s="63"/>
    </row>
    <row r="139" spans="3:4" s="32" customFormat="1" ht="12.95" customHeight="1" x14ac:dyDescent="0.2">
      <c r="C139" s="63"/>
      <c r="D139" s="63"/>
    </row>
    <row r="140" spans="3:4" s="32" customFormat="1" ht="12.95" customHeight="1" x14ac:dyDescent="0.2">
      <c r="C140" s="63"/>
      <c r="D140" s="63"/>
    </row>
    <row r="141" spans="3:4" s="32" customFormat="1" ht="12.95" customHeight="1" x14ac:dyDescent="0.2">
      <c r="C141" s="63"/>
      <c r="D141" s="63"/>
    </row>
    <row r="142" spans="3:4" s="32" customFormat="1" ht="12.95" customHeight="1" x14ac:dyDescent="0.2">
      <c r="C142" s="63"/>
      <c r="D142" s="63"/>
    </row>
    <row r="143" spans="3:4" s="32" customFormat="1" ht="12.95" customHeight="1" x14ac:dyDescent="0.2">
      <c r="C143" s="63"/>
      <c r="D143" s="63"/>
    </row>
    <row r="144" spans="3:4" s="32" customFormat="1" ht="12.95" customHeight="1" x14ac:dyDescent="0.2">
      <c r="C144" s="63"/>
      <c r="D144" s="63"/>
    </row>
    <row r="145" spans="3:4" s="32" customFormat="1" ht="12.95" customHeight="1" x14ac:dyDescent="0.2">
      <c r="C145" s="63"/>
      <c r="D145" s="63"/>
    </row>
    <row r="146" spans="3:4" s="32" customFormat="1" ht="12.95" customHeight="1" x14ac:dyDescent="0.2">
      <c r="C146" s="63"/>
      <c r="D146" s="63"/>
    </row>
    <row r="147" spans="3:4" s="32" customFormat="1" ht="12.95" customHeight="1" x14ac:dyDescent="0.2">
      <c r="C147" s="63"/>
      <c r="D147" s="63"/>
    </row>
    <row r="148" spans="3:4" s="32" customFormat="1" ht="12.95" customHeight="1" x14ac:dyDescent="0.2">
      <c r="C148" s="63"/>
      <c r="D148" s="63"/>
    </row>
    <row r="149" spans="3:4" s="32" customFormat="1" ht="12.95" customHeight="1" x14ac:dyDescent="0.2">
      <c r="C149" s="63"/>
      <c r="D149" s="63"/>
    </row>
    <row r="150" spans="3:4" s="32" customFormat="1" ht="12.95" customHeight="1" x14ac:dyDescent="0.2">
      <c r="C150" s="63"/>
      <c r="D150" s="63"/>
    </row>
    <row r="151" spans="3:4" s="32" customFormat="1" ht="12.95" customHeight="1" x14ac:dyDescent="0.2">
      <c r="C151" s="63"/>
      <c r="D151" s="63"/>
    </row>
    <row r="152" spans="3:4" s="32" customFormat="1" ht="12.95" customHeight="1" x14ac:dyDescent="0.2">
      <c r="C152" s="63"/>
      <c r="D152" s="63"/>
    </row>
    <row r="153" spans="3:4" s="32" customFormat="1" ht="12.95" customHeight="1" x14ac:dyDescent="0.2">
      <c r="C153" s="63"/>
      <c r="D153" s="63"/>
    </row>
    <row r="154" spans="3:4" s="32" customFormat="1" ht="12.95" customHeight="1" x14ac:dyDescent="0.2">
      <c r="C154" s="63"/>
      <c r="D154" s="63"/>
    </row>
    <row r="155" spans="3:4" s="32" customFormat="1" ht="12.95" customHeight="1" x14ac:dyDescent="0.2">
      <c r="C155" s="63"/>
      <c r="D155" s="63"/>
    </row>
    <row r="156" spans="3:4" s="32" customFormat="1" ht="12.95" customHeight="1" x14ac:dyDescent="0.2">
      <c r="C156" s="63"/>
      <c r="D156" s="63"/>
    </row>
    <row r="157" spans="3:4" s="32" customFormat="1" ht="12.95" customHeight="1" x14ac:dyDescent="0.2">
      <c r="C157" s="63"/>
      <c r="D157" s="63"/>
    </row>
    <row r="158" spans="3:4" s="32" customFormat="1" ht="12.95" customHeight="1" x14ac:dyDescent="0.2">
      <c r="C158" s="63"/>
      <c r="D158" s="63"/>
    </row>
    <row r="159" spans="3:4" s="32" customFormat="1" ht="12.95" customHeight="1" x14ac:dyDescent="0.2">
      <c r="C159" s="63"/>
      <c r="D159" s="63"/>
    </row>
    <row r="160" spans="3:4" s="32" customFormat="1" ht="12.95" customHeight="1" x14ac:dyDescent="0.2">
      <c r="C160" s="63"/>
      <c r="D160" s="63"/>
    </row>
    <row r="161" spans="3:4" s="32" customFormat="1" ht="12.95" customHeight="1" x14ac:dyDescent="0.2">
      <c r="C161" s="63"/>
      <c r="D161" s="63"/>
    </row>
    <row r="162" spans="3:4" s="32" customFormat="1" ht="12.95" customHeight="1" x14ac:dyDescent="0.2">
      <c r="C162" s="63"/>
      <c r="D162" s="63"/>
    </row>
    <row r="163" spans="3:4" s="32" customFormat="1" ht="12.95" customHeight="1" x14ac:dyDescent="0.2">
      <c r="C163" s="63"/>
      <c r="D163" s="63"/>
    </row>
    <row r="164" spans="3:4" s="32" customFormat="1" ht="12.95" customHeight="1" x14ac:dyDescent="0.2">
      <c r="C164" s="63"/>
      <c r="D164" s="63"/>
    </row>
    <row r="165" spans="3:4" s="32" customFormat="1" ht="12.95" customHeight="1" x14ac:dyDescent="0.2">
      <c r="C165" s="63"/>
      <c r="D165" s="63"/>
    </row>
    <row r="166" spans="3:4" s="32" customFormat="1" ht="12.95" customHeight="1" x14ac:dyDescent="0.2">
      <c r="C166" s="63"/>
      <c r="D166" s="63"/>
    </row>
    <row r="167" spans="3:4" s="32" customFormat="1" ht="12.95" customHeight="1" x14ac:dyDescent="0.2">
      <c r="C167" s="63"/>
      <c r="D167" s="63"/>
    </row>
    <row r="168" spans="3:4" s="32" customFormat="1" ht="12.95" customHeight="1" x14ac:dyDescent="0.2">
      <c r="C168" s="63"/>
      <c r="D168" s="63"/>
    </row>
    <row r="169" spans="3:4" s="32" customFormat="1" ht="12.95" customHeight="1" x14ac:dyDescent="0.2">
      <c r="C169" s="63"/>
      <c r="D169" s="63"/>
    </row>
    <row r="170" spans="3:4" s="32" customFormat="1" ht="12.95" customHeight="1" x14ac:dyDescent="0.2">
      <c r="C170" s="63"/>
      <c r="D170" s="63"/>
    </row>
    <row r="171" spans="3:4" s="32" customFormat="1" ht="12.95" customHeight="1" x14ac:dyDescent="0.2">
      <c r="C171" s="63"/>
      <c r="D171" s="63"/>
    </row>
    <row r="172" spans="3:4" s="32" customFormat="1" ht="12.95" customHeight="1" x14ac:dyDescent="0.2">
      <c r="C172" s="63"/>
      <c r="D172" s="63"/>
    </row>
    <row r="173" spans="3:4" s="32" customFormat="1" ht="12.95" customHeight="1" x14ac:dyDescent="0.2">
      <c r="C173" s="63"/>
      <c r="D173" s="63"/>
    </row>
    <row r="174" spans="3:4" s="32" customFormat="1" ht="12.95" customHeight="1" x14ac:dyDescent="0.2">
      <c r="C174" s="63"/>
      <c r="D174" s="63"/>
    </row>
    <row r="175" spans="3:4" s="32" customFormat="1" ht="12.95" customHeight="1" x14ac:dyDescent="0.2">
      <c r="C175" s="63"/>
      <c r="D175" s="63"/>
    </row>
    <row r="176" spans="3:4" s="32" customFormat="1" ht="12.95" customHeight="1" x14ac:dyDescent="0.2">
      <c r="C176" s="63"/>
      <c r="D176" s="63"/>
    </row>
    <row r="177" spans="3:4" s="32" customFormat="1" ht="12.95" customHeight="1" x14ac:dyDescent="0.2">
      <c r="C177" s="63"/>
      <c r="D177" s="63"/>
    </row>
    <row r="178" spans="3:4" s="32" customFormat="1" ht="12.95" customHeight="1" x14ac:dyDescent="0.2">
      <c r="C178" s="63"/>
      <c r="D178" s="63"/>
    </row>
    <row r="179" spans="3:4" s="32" customFormat="1" ht="12.95" customHeight="1" x14ac:dyDescent="0.2">
      <c r="C179" s="63"/>
      <c r="D179" s="63"/>
    </row>
    <row r="180" spans="3:4" s="32" customFormat="1" ht="12.95" customHeight="1" x14ac:dyDescent="0.2">
      <c r="C180" s="63"/>
      <c r="D180" s="63"/>
    </row>
    <row r="181" spans="3:4" s="32" customFormat="1" ht="12.95" customHeight="1" x14ac:dyDescent="0.2">
      <c r="C181" s="63"/>
      <c r="D181" s="63"/>
    </row>
    <row r="182" spans="3:4" s="32" customFormat="1" ht="12.95" customHeight="1" x14ac:dyDescent="0.2">
      <c r="C182" s="63"/>
      <c r="D182" s="63"/>
    </row>
    <row r="183" spans="3:4" s="32" customFormat="1" ht="12.95" customHeight="1" x14ac:dyDescent="0.2">
      <c r="C183" s="63"/>
      <c r="D183" s="63"/>
    </row>
    <row r="184" spans="3:4" s="32" customFormat="1" ht="12.95" customHeight="1" x14ac:dyDescent="0.2">
      <c r="C184" s="63"/>
      <c r="D184" s="63"/>
    </row>
    <row r="185" spans="3:4" s="32" customFormat="1" ht="12.95" customHeight="1" x14ac:dyDescent="0.2">
      <c r="C185" s="63"/>
      <c r="D185" s="63"/>
    </row>
    <row r="186" spans="3:4" s="32" customFormat="1" ht="12.95" customHeight="1" x14ac:dyDescent="0.2">
      <c r="C186" s="63"/>
      <c r="D186" s="63"/>
    </row>
    <row r="187" spans="3:4" s="32" customFormat="1" ht="12.95" customHeight="1" x14ac:dyDescent="0.2">
      <c r="C187" s="63"/>
      <c r="D187" s="63"/>
    </row>
    <row r="188" spans="3:4" s="32" customFormat="1" ht="12.95" customHeight="1" x14ac:dyDescent="0.2">
      <c r="C188" s="63"/>
      <c r="D188" s="63"/>
    </row>
    <row r="189" spans="3:4" s="32" customFormat="1" ht="12.95" customHeight="1" x14ac:dyDescent="0.2">
      <c r="C189" s="63"/>
      <c r="D189" s="63"/>
    </row>
    <row r="190" spans="3:4" s="32" customFormat="1" ht="12.95" customHeight="1" x14ac:dyDescent="0.2">
      <c r="C190" s="63"/>
      <c r="D190" s="63"/>
    </row>
    <row r="191" spans="3:4" s="32" customFormat="1" ht="12.95" customHeight="1" x14ac:dyDescent="0.2">
      <c r="C191" s="63"/>
      <c r="D191" s="63"/>
    </row>
    <row r="192" spans="3:4" s="32" customFormat="1" ht="12.95" customHeight="1" x14ac:dyDescent="0.2">
      <c r="C192" s="63"/>
      <c r="D192" s="63"/>
    </row>
    <row r="193" spans="3:4" s="32" customFormat="1" ht="12.95" customHeight="1" x14ac:dyDescent="0.2">
      <c r="C193" s="63"/>
      <c r="D193" s="63"/>
    </row>
    <row r="194" spans="3:4" s="32" customFormat="1" ht="12.95" customHeight="1" x14ac:dyDescent="0.2">
      <c r="C194" s="63"/>
      <c r="D194" s="63"/>
    </row>
    <row r="195" spans="3:4" s="32" customFormat="1" ht="12.95" customHeight="1" x14ac:dyDescent="0.2">
      <c r="C195" s="63"/>
      <c r="D195" s="63"/>
    </row>
    <row r="196" spans="3:4" s="32" customFormat="1" ht="12.95" customHeight="1" x14ac:dyDescent="0.2">
      <c r="C196" s="63"/>
      <c r="D196" s="63"/>
    </row>
    <row r="197" spans="3:4" s="32" customFormat="1" ht="12.95" customHeight="1" x14ac:dyDescent="0.2">
      <c r="C197" s="63"/>
      <c r="D197" s="63"/>
    </row>
    <row r="198" spans="3:4" s="32" customFormat="1" ht="12.95" customHeight="1" x14ac:dyDescent="0.2">
      <c r="C198" s="63"/>
      <c r="D198" s="63"/>
    </row>
    <row r="199" spans="3:4" s="32" customFormat="1" ht="12.95" customHeight="1" x14ac:dyDescent="0.2">
      <c r="C199" s="63"/>
      <c r="D199" s="63"/>
    </row>
    <row r="200" spans="3:4" s="32" customFormat="1" ht="12.95" customHeight="1" x14ac:dyDescent="0.2">
      <c r="C200" s="63"/>
      <c r="D200" s="63"/>
    </row>
    <row r="201" spans="3:4" s="32" customFormat="1" ht="12.95" customHeight="1" x14ac:dyDescent="0.2">
      <c r="C201" s="63"/>
      <c r="D201" s="63"/>
    </row>
    <row r="202" spans="3:4" s="32" customFormat="1" ht="12.95" customHeight="1" x14ac:dyDescent="0.2">
      <c r="C202" s="63"/>
      <c r="D202" s="63"/>
    </row>
    <row r="203" spans="3:4" s="32" customFormat="1" ht="12.95" customHeight="1" x14ac:dyDescent="0.2">
      <c r="C203" s="63"/>
      <c r="D203" s="63"/>
    </row>
    <row r="204" spans="3:4" s="32" customFormat="1" ht="12.95" customHeight="1" x14ac:dyDescent="0.2">
      <c r="C204" s="63"/>
      <c r="D204" s="63"/>
    </row>
    <row r="205" spans="3:4" s="32" customFormat="1" ht="12.95" customHeight="1" x14ac:dyDescent="0.2">
      <c r="C205" s="63"/>
      <c r="D205" s="63"/>
    </row>
    <row r="206" spans="3:4" s="32" customFormat="1" ht="12.95" customHeight="1" x14ac:dyDescent="0.2">
      <c r="C206" s="63"/>
      <c r="D206" s="63"/>
    </row>
    <row r="207" spans="3:4" s="32" customFormat="1" ht="12.95" customHeight="1" x14ac:dyDescent="0.2">
      <c r="C207" s="63"/>
      <c r="D207" s="63"/>
    </row>
    <row r="208" spans="3:4" s="32" customFormat="1" ht="12.95" customHeight="1" x14ac:dyDescent="0.2">
      <c r="C208" s="63"/>
      <c r="D208" s="63"/>
    </row>
    <row r="209" spans="3:4" s="32" customFormat="1" ht="12.95" customHeight="1" x14ac:dyDescent="0.2">
      <c r="C209" s="63"/>
      <c r="D209" s="63"/>
    </row>
    <row r="210" spans="3:4" s="32" customFormat="1" ht="12.95" customHeight="1" x14ac:dyDescent="0.2">
      <c r="C210" s="63"/>
      <c r="D210" s="63"/>
    </row>
    <row r="211" spans="3:4" s="32" customFormat="1" ht="12.95" customHeight="1" x14ac:dyDescent="0.2">
      <c r="C211" s="63"/>
      <c r="D211" s="63"/>
    </row>
    <row r="212" spans="3:4" s="32" customFormat="1" ht="12.95" customHeight="1" x14ac:dyDescent="0.2">
      <c r="C212" s="63"/>
      <c r="D212" s="63"/>
    </row>
    <row r="213" spans="3:4" s="32" customFormat="1" ht="12.95" customHeight="1" x14ac:dyDescent="0.2">
      <c r="C213" s="63"/>
      <c r="D213" s="63"/>
    </row>
    <row r="214" spans="3:4" s="32" customFormat="1" ht="12.95" customHeight="1" x14ac:dyDescent="0.2">
      <c r="C214" s="63"/>
      <c r="D214" s="63"/>
    </row>
    <row r="215" spans="3:4" s="32" customFormat="1" ht="12.95" customHeight="1" x14ac:dyDescent="0.2">
      <c r="C215" s="63"/>
      <c r="D215" s="63"/>
    </row>
    <row r="216" spans="3:4" s="32" customFormat="1" ht="12.95" customHeight="1" x14ac:dyDescent="0.2">
      <c r="C216" s="63"/>
      <c r="D216" s="63"/>
    </row>
    <row r="217" spans="3:4" s="32" customFormat="1" ht="12.95" customHeight="1" x14ac:dyDescent="0.2">
      <c r="C217" s="63"/>
      <c r="D217" s="63"/>
    </row>
    <row r="218" spans="3:4" s="32" customFormat="1" ht="12.95" customHeight="1" x14ac:dyDescent="0.2">
      <c r="C218" s="63"/>
      <c r="D218" s="63"/>
    </row>
    <row r="219" spans="3:4" s="32" customFormat="1" ht="12.95" customHeight="1" x14ac:dyDescent="0.2">
      <c r="C219" s="63"/>
      <c r="D219" s="63"/>
    </row>
    <row r="220" spans="3:4" s="32" customFormat="1" ht="12.95" customHeight="1" x14ac:dyDescent="0.2">
      <c r="C220" s="63"/>
      <c r="D220" s="63"/>
    </row>
    <row r="221" spans="3:4" s="32" customFormat="1" ht="12.95" customHeight="1" x14ac:dyDescent="0.2">
      <c r="C221" s="63"/>
      <c r="D221" s="63"/>
    </row>
    <row r="222" spans="3:4" s="32" customFormat="1" ht="12.95" customHeight="1" x14ac:dyDescent="0.2">
      <c r="C222" s="63"/>
      <c r="D222" s="63"/>
    </row>
    <row r="223" spans="3:4" s="32" customFormat="1" ht="12.95" customHeight="1" x14ac:dyDescent="0.2">
      <c r="C223" s="63"/>
      <c r="D223" s="63"/>
    </row>
    <row r="224" spans="3:4" s="32" customFormat="1" ht="12.95" customHeight="1" x14ac:dyDescent="0.2">
      <c r="C224" s="63"/>
      <c r="D224" s="63"/>
    </row>
    <row r="225" spans="3:4" s="32" customFormat="1" ht="12.95" customHeight="1" x14ac:dyDescent="0.2">
      <c r="C225" s="63"/>
      <c r="D225" s="63"/>
    </row>
    <row r="226" spans="3:4" s="32" customFormat="1" ht="12.95" customHeight="1" x14ac:dyDescent="0.2">
      <c r="C226" s="63"/>
      <c r="D226" s="63"/>
    </row>
    <row r="227" spans="3:4" s="32" customFormat="1" ht="12.95" customHeight="1" x14ac:dyDescent="0.2">
      <c r="C227" s="63"/>
      <c r="D227" s="63"/>
    </row>
    <row r="228" spans="3:4" s="32" customFormat="1" ht="12.95" customHeight="1" x14ac:dyDescent="0.2">
      <c r="C228" s="63"/>
      <c r="D228" s="63"/>
    </row>
    <row r="229" spans="3:4" s="32" customFormat="1" ht="12.95" customHeight="1" x14ac:dyDescent="0.2">
      <c r="C229" s="63"/>
      <c r="D229" s="63"/>
    </row>
    <row r="230" spans="3:4" s="32" customFormat="1" ht="12.95" customHeight="1" x14ac:dyDescent="0.2">
      <c r="C230" s="63"/>
      <c r="D230" s="63"/>
    </row>
    <row r="231" spans="3:4" s="32" customFormat="1" ht="12.95" customHeight="1" x14ac:dyDescent="0.2">
      <c r="C231" s="63"/>
      <c r="D231" s="63"/>
    </row>
    <row r="232" spans="3:4" s="32" customFormat="1" ht="12.95" customHeight="1" x14ac:dyDescent="0.2">
      <c r="C232" s="63"/>
      <c r="D232" s="63"/>
    </row>
    <row r="233" spans="3:4" s="32" customFormat="1" ht="12.95" customHeight="1" x14ac:dyDescent="0.2">
      <c r="C233" s="63"/>
      <c r="D233" s="63"/>
    </row>
    <row r="234" spans="3:4" s="32" customFormat="1" ht="12.95" customHeight="1" x14ac:dyDescent="0.2">
      <c r="C234" s="63"/>
      <c r="D234" s="63"/>
    </row>
    <row r="235" spans="3:4" s="32" customFormat="1" ht="12.95" customHeight="1" x14ac:dyDescent="0.2">
      <c r="C235" s="63"/>
      <c r="D235" s="63"/>
    </row>
    <row r="236" spans="3:4" s="32" customFormat="1" ht="12.95" customHeight="1" x14ac:dyDescent="0.2">
      <c r="C236" s="63"/>
      <c r="D236" s="63"/>
    </row>
    <row r="237" spans="3:4" s="32" customFormat="1" ht="12.95" customHeight="1" x14ac:dyDescent="0.2">
      <c r="C237" s="63"/>
      <c r="D237" s="63"/>
    </row>
    <row r="238" spans="3:4" s="32" customFormat="1" ht="12.95" customHeight="1" x14ac:dyDescent="0.2">
      <c r="C238" s="63"/>
      <c r="D238" s="63"/>
    </row>
    <row r="239" spans="3:4" s="32" customFormat="1" ht="12.95" customHeight="1" x14ac:dyDescent="0.2">
      <c r="C239" s="63"/>
      <c r="D239" s="63"/>
    </row>
    <row r="240" spans="3:4" s="32" customFormat="1" ht="12.95" customHeight="1" x14ac:dyDescent="0.2">
      <c r="C240" s="63"/>
      <c r="D240" s="63"/>
    </row>
    <row r="241" spans="3:4" s="32" customFormat="1" ht="12.95" customHeight="1" x14ac:dyDescent="0.2">
      <c r="C241" s="63"/>
      <c r="D241" s="63"/>
    </row>
    <row r="242" spans="3:4" s="32" customFormat="1" ht="12.95" customHeight="1" x14ac:dyDescent="0.2">
      <c r="C242" s="63"/>
      <c r="D242" s="63"/>
    </row>
    <row r="243" spans="3:4" s="32" customFormat="1" ht="12.95" customHeight="1" x14ac:dyDescent="0.2">
      <c r="C243" s="63"/>
      <c r="D243" s="63"/>
    </row>
    <row r="244" spans="3:4" s="32" customFormat="1" ht="12.95" customHeight="1" x14ac:dyDescent="0.2">
      <c r="C244" s="63"/>
      <c r="D244" s="63"/>
    </row>
    <row r="245" spans="3:4" s="32" customFormat="1" ht="12.95" customHeight="1" x14ac:dyDescent="0.2">
      <c r="C245" s="63"/>
      <c r="D245" s="63"/>
    </row>
    <row r="246" spans="3:4" s="32" customFormat="1" ht="12.95" customHeight="1" x14ac:dyDescent="0.2">
      <c r="C246" s="63"/>
      <c r="D246" s="63"/>
    </row>
    <row r="247" spans="3:4" s="32" customFormat="1" ht="12.95" customHeight="1" x14ac:dyDescent="0.2">
      <c r="C247" s="63"/>
      <c r="D247" s="63"/>
    </row>
    <row r="248" spans="3:4" s="32" customFormat="1" ht="12.95" customHeight="1" x14ac:dyDescent="0.2">
      <c r="C248" s="63"/>
      <c r="D248" s="63"/>
    </row>
    <row r="249" spans="3:4" s="32" customFormat="1" ht="12.95" customHeight="1" x14ac:dyDescent="0.2">
      <c r="C249" s="63"/>
      <c r="D249" s="63"/>
    </row>
    <row r="250" spans="3:4" s="32" customFormat="1" ht="12.95" customHeight="1" x14ac:dyDescent="0.2">
      <c r="C250" s="63"/>
      <c r="D250" s="63"/>
    </row>
    <row r="251" spans="3:4" s="32" customFormat="1" ht="12.95" customHeight="1" x14ac:dyDescent="0.2">
      <c r="C251" s="63"/>
      <c r="D251" s="63"/>
    </row>
    <row r="252" spans="3:4" s="32" customFormat="1" ht="12.95" customHeight="1" x14ac:dyDescent="0.2">
      <c r="C252" s="63"/>
      <c r="D252" s="63"/>
    </row>
    <row r="253" spans="3:4" s="32" customFormat="1" ht="12.95" customHeight="1" x14ac:dyDescent="0.2">
      <c r="C253" s="63"/>
      <c r="D253" s="63"/>
    </row>
    <row r="254" spans="3:4" s="32" customFormat="1" ht="12.95" customHeight="1" x14ac:dyDescent="0.2">
      <c r="C254" s="63"/>
      <c r="D254" s="63"/>
    </row>
    <row r="255" spans="3:4" s="32" customFormat="1" ht="12.95" customHeight="1" x14ac:dyDescent="0.2">
      <c r="C255" s="63"/>
      <c r="D255" s="63"/>
    </row>
    <row r="256" spans="3:4" s="32" customFormat="1" ht="12.95" customHeight="1" x14ac:dyDescent="0.2">
      <c r="C256" s="63"/>
      <c r="D256" s="63"/>
    </row>
    <row r="257" spans="3:4" s="32" customFormat="1" ht="12.95" customHeight="1" x14ac:dyDescent="0.2">
      <c r="C257" s="63"/>
      <c r="D257" s="63"/>
    </row>
    <row r="258" spans="3:4" s="32" customFormat="1" ht="12.95" customHeight="1" x14ac:dyDescent="0.2">
      <c r="C258" s="63"/>
      <c r="D258" s="63"/>
    </row>
    <row r="259" spans="3:4" s="32" customFormat="1" ht="12.95" customHeight="1" x14ac:dyDescent="0.2">
      <c r="C259" s="63"/>
      <c r="D259" s="63"/>
    </row>
    <row r="260" spans="3:4" s="32" customFormat="1" ht="12.95" customHeight="1" x14ac:dyDescent="0.2">
      <c r="C260" s="63"/>
      <c r="D260" s="63"/>
    </row>
    <row r="261" spans="3:4" s="32" customFormat="1" ht="12.95" customHeight="1" x14ac:dyDescent="0.2">
      <c r="C261" s="63"/>
      <c r="D261" s="63"/>
    </row>
    <row r="262" spans="3:4" s="32" customFormat="1" ht="12.95" customHeight="1" x14ac:dyDescent="0.2">
      <c r="C262" s="63"/>
      <c r="D262" s="63"/>
    </row>
    <row r="263" spans="3:4" s="32" customFormat="1" ht="12.95" customHeight="1" x14ac:dyDescent="0.2">
      <c r="C263" s="63"/>
      <c r="D263" s="63"/>
    </row>
    <row r="264" spans="3:4" s="32" customFormat="1" ht="12.95" customHeight="1" x14ac:dyDescent="0.2">
      <c r="C264" s="63"/>
      <c r="D264" s="63"/>
    </row>
    <row r="265" spans="3:4" s="32" customFormat="1" ht="12.95" customHeight="1" x14ac:dyDescent="0.2">
      <c r="C265" s="63"/>
      <c r="D265" s="63"/>
    </row>
    <row r="266" spans="3:4" s="32" customFormat="1" ht="12.95" customHeight="1" x14ac:dyDescent="0.2">
      <c r="C266" s="63"/>
      <c r="D266" s="63"/>
    </row>
    <row r="267" spans="3:4" s="32" customFormat="1" ht="12.95" customHeight="1" x14ac:dyDescent="0.2">
      <c r="C267" s="63"/>
      <c r="D267" s="63"/>
    </row>
    <row r="268" spans="3:4" s="32" customFormat="1" ht="12.95" customHeight="1" x14ac:dyDescent="0.2">
      <c r="C268" s="63"/>
      <c r="D268" s="63"/>
    </row>
    <row r="269" spans="3:4" s="32" customFormat="1" ht="12.95" customHeight="1" x14ac:dyDescent="0.2">
      <c r="C269" s="63"/>
      <c r="D269" s="63"/>
    </row>
    <row r="270" spans="3:4" s="32" customFormat="1" ht="12.95" customHeight="1" x14ac:dyDescent="0.2">
      <c r="C270" s="63"/>
      <c r="D270" s="63"/>
    </row>
    <row r="271" spans="3:4" s="32" customFormat="1" ht="12.95" customHeight="1" x14ac:dyDescent="0.2">
      <c r="C271" s="63"/>
      <c r="D271" s="63"/>
    </row>
    <row r="272" spans="3:4" s="32" customFormat="1" ht="12.95" customHeight="1" x14ac:dyDescent="0.2">
      <c r="C272" s="63"/>
      <c r="D272" s="63"/>
    </row>
    <row r="273" spans="3:4" s="32" customFormat="1" ht="12.95" customHeight="1" x14ac:dyDescent="0.2">
      <c r="C273" s="63"/>
      <c r="D273" s="63"/>
    </row>
    <row r="274" spans="3:4" s="32" customFormat="1" ht="12.95" customHeight="1" x14ac:dyDescent="0.2">
      <c r="C274" s="63"/>
      <c r="D274" s="63"/>
    </row>
    <row r="275" spans="3:4" s="32" customFormat="1" ht="12.95" customHeight="1" x14ac:dyDescent="0.2">
      <c r="C275" s="63"/>
      <c r="D275" s="63"/>
    </row>
    <row r="276" spans="3:4" s="32" customFormat="1" ht="12.95" customHeight="1" x14ac:dyDescent="0.2">
      <c r="C276" s="63"/>
      <c r="D276" s="63"/>
    </row>
    <row r="277" spans="3:4" s="32" customFormat="1" ht="12.95" customHeight="1" x14ac:dyDescent="0.2">
      <c r="C277" s="63"/>
      <c r="D277" s="63"/>
    </row>
    <row r="278" spans="3:4" s="32" customFormat="1" ht="12.95" customHeight="1" x14ac:dyDescent="0.2">
      <c r="C278" s="63"/>
      <c r="D278" s="63"/>
    </row>
    <row r="279" spans="3:4" s="32" customFormat="1" ht="12.95" customHeight="1" x14ac:dyDescent="0.2">
      <c r="C279" s="63"/>
      <c r="D279" s="63"/>
    </row>
    <row r="280" spans="3:4" s="32" customFormat="1" ht="12.95" customHeight="1" x14ac:dyDescent="0.2">
      <c r="C280" s="63"/>
      <c r="D280" s="63"/>
    </row>
    <row r="281" spans="3:4" s="32" customFormat="1" ht="12.95" customHeight="1" x14ac:dyDescent="0.2">
      <c r="C281" s="63"/>
      <c r="D281" s="63"/>
    </row>
    <row r="282" spans="3:4" s="32" customFormat="1" ht="12.95" customHeight="1" x14ac:dyDescent="0.2">
      <c r="C282" s="63"/>
      <c r="D282" s="63"/>
    </row>
    <row r="283" spans="3:4" s="32" customFormat="1" ht="12.95" customHeight="1" x14ac:dyDescent="0.2">
      <c r="C283" s="63"/>
      <c r="D283" s="63"/>
    </row>
    <row r="284" spans="3:4" s="32" customFormat="1" ht="12.95" customHeight="1" x14ac:dyDescent="0.2">
      <c r="C284" s="63"/>
      <c r="D284" s="63"/>
    </row>
    <row r="285" spans="3:4" s="32" customFormat="1" ht="12.95" customHeight="1" x14ac:dyDescent="0.2">
      <c r="C285" s="63"/>
      <c r="D285" s="63"/>
    </row>
    <row r="286" spans="3:4" s="32" customFormat="1" ht="12.95" customHeight="1" x14ac:dyDescent="0.2">
      <c r="C286" s="63"/>
      <c r="D286" s="63"/>
    </row>
    <row r="287" spans="3:4" s="32" customFormat="1" ht="12.95" customHeight="1" x14ac:dyDescent="0.2">
      <c r="C287" s="63"/>
      <c r="D287" s="63"/>
    </row>
    <row r="288" spans="3:4" s="32" customFormat="1" ht="12.95" customHeight="1" x14ac:dyDescent="0.2">
      <c r="C288" s="63"/>
      <c r="D288" s="63"/>
    </row>
    <row r="289" spans="3:4" s="32" customFormat="1" ht="12.95" customHeight="1" x14ac:dyDescent="0.2">
      <c r="C289" s="63"/>
      <c r="D289" s="63"/>
    </row>
    <row r="290" spans="3:4" s="32" customFormat="1" ht="12.95" customHeight="1" x14ac:dyDescent="0.2">
      <c r="C290" s="63"/>
      <c r="D290" s="63"/>
    </row>
    <row r="291" spans="3:4" s="32" customFormat="1" ht="12.95" customHeight="1" x14ac:dyDescent="0.2">
      <c r="C291" s="63"/>
      <c r="D291" s="63"/>
    </row>
    <row r="292" spans="3:4" s="32" customFormat="1" ht="12.95" customHeight="1" x14ac:dyDescent="0.2">
      <c r="C292" s="63"/>
      <c r="D292" s="63"/>
    </row>
    <row r="293" spans="3:4" s="32" customFormat="1" ht="12.95" customHeight="1" x14ac:dyDescent="0.2">
      <c r="C293" s="63"/>
      <c r="D293" s="63"/>
    </row>
    <row r="294" spans="3:4" s="32" customFormat="1" ht="12.95" customHeight="1" x14ac:dyDescent="0.2">
      <c r="C294" s="63"/>
      <c r="D294" s="63"/>
    </row>
    <row r="295" spans="3:4" s="32" customFormat="1" ht="12.95" customHeight="1" x14ac:dyDescent="0.2">
      <c r="C295" s="63"/>
      <c r="D295" s="63"/>
    </row>
    <row r="296" spans="3:4" s="32" customFormat="1" ht="12.95" customHeight="1" x14ac:dyDescent="0.2">
      <c r="C296" s="63"/>
      <c r="D296" s="63"/>
    </row>
    <row r="297" spans="3:4" s="32" customFormat="1" ht="12.95" customHeight="1" x14ac:dyDescent="0.2">
      <c r="C297" s="63"/>
      <c r="D297" s="63"/>
    </row>
    <row r="298" spans="3:4" s="32" customFormat="1" ht="12.95" customHeight="1" x14ac:dyDescent="0.2">
      <c r="C298" s="63"/>
      <c r="D298" s="63"/>
    </row>
    <row r="299" spans="3:4" s="32" customFormat="1" ht="12.95" customHeight="1" x14ac:dyDescent="0.2">
      <c r="C299" s="63"/>
      <c r="D299" s="63"/>
    </row>
    <row r="300" spans="3:4" s="32" customFormat="1" ht="12.95" customHeight="1" x14ac:dyDescent="0.2">
      <c r="C300" s="63"/>
      <c r="D300" s="63"/>
    </row>
    <row r="301" spans="3:4" s="32" customFormat="1" ht="12.95" customHeight="1" x14ac:dyDescent="0.2">
      <c r="C301" s="63"/>
      <c r="D301" s="63"/>
    </row>
    <row r="302" spans="3:4" s="32" customFormat="1" ht="12.95" customHeight="1" x14ac:dyDescent="0.2">
      <c r="C302" s="63"/>
      <c r="D302" s="63"/>
    </row>
    <row r="303" spans="3:4" s="32" customFormat="1" ht="12.95" customHeight="1" x14ac:dyDescent="0.2">
      <c r="C303" s="63"/>
      <c r="D303" s="63"/>
    </row>
    <row r="304" spans="3:4" s="32" customFormat="1" ht="12.95" customHeight="1" x14ac:dyDescent="0.2">
      <c r="C304" s="63"/>
      <c r="D304" s="63"/>
    </row>
    <row r="305" spans="3:4" s="32" customFormat="1" ht="12.95" customHeight="1" x14ac:dyDescent="0.2">
      <c r="C305" s="63"/>
      <c r="D305" s="63"/>
    </row>
    <row r="306" spans="3:4" s="32" customFormat="1" ht="12.95" customHeight="1" x14ac:dyDescent="0.2">
      <c r="C306" s="63"/>
      <c r="D306" s="63"/>
    </row>
    <row r="307" spans="3:4" s="32" customFormat="1" ht="12.95" customHeight="1" x14ac:dyDescent="0.2">
      <c r="C307" s="63"/>
      <c r="D307" s="63"/>
    </row>
    <row r="308" spans="3:4" s="32" customFormat="1" ht="12.95" customHeight="1" x14ac:dyDescent="0.2">
      <c r="C308" s="63"/>
      <c r="D308" s="63"/>
    </row>
    <row r="309" spans="3:4" s="32" customFormat="1" ht="12.95" customHeight="1" x14ac:dyDescent="0.2">
      <c r="C309" s="63"/>
      <c r="D309" s="63"/>
    </row>
    <row r="310" spans="3:4" s="32" customFormat="1" ht="12.95" customHeight="1" x14ac:dyDescent="0.2">
      <c r="C310" s="63"/>
      <c r="D310" s="63"/>
    </row>
    <row r="311" spans="3:4" s="32" customFormat="1" ht="12.95" customHeight="1" x14ac:dyDescent="0.2">
      <c r="C311" s="63"/>
      <c r="D311" s="63"/>
    </row>
    <row r="312" spans="3:4" s="32" customFormat="1" ht="12.95" customHeight="1" x14ac:dyDescent="0.2">
      <c r="C312" s="63"/>
      <c r="D312" s="63"/>
    </row>
    <row r="313" spans="3:4" s="32" customFormat="1" ht="12.95" customHeight="1" x14ac:dyDescent="0.2">
      <c r="C313" s="63"/>
      <c r="D313" s="63"/>
    </row>
    <row r="314" spans="3:4" s="32" customFormat="1" ht="12.95" customHeight="1" x14ac:dyDescent="0.2">
      <c r="C314" s="63"/>
      <c r="D314" s="63"/>
    </row>
    <row r="315" spans="3:4" s="32" customFormat="1" ht="12.95" customHeight="1" x14ac:dyDescent="0.2">
      <c r="C315" s="63"/>
      <c r="D315" s="63"/>
    </row>
    <row r="316" spans="3:4" s="32" customFormat="1" ht="12.95" customHeight="1" x14ac:dyDescent="0.2">
      <c r="C316" s="63"/>
      <c r="D316" s="63"/>
    </row>
    <row r="317" spans="3:4" s="32" customFormat="1" ht="12.95" customHeight="1" x14ac:dyDescent="0.2">
      <c r="C317" s="63"/>
      <c r="D317" s="63"/>
    </row>
    <row r="318" spans="3:4" s="32" customFormat="1" ht="12.95" customHeight="1" x14ac:dyDescent="0.2">
      <c r="C318" s="63"/>
      <c r="D318" s="63"/>
    </row>
    <row r="319" spans="3:4" s="32" customFormat="1" ht="12.95" customHeight="1" x14ac:dyDescent="0.2">
      <c r="C319" s="63"/>
      <c r="D319" s="63"/>
    </row>
    <row r="320" spans="3:4" s="32" customFormat="1" ht="12.95" customHeight="1" x14ac:dyDescent="0.2">
      <c r="C320" s="63"/>
      <c r="D320" s="6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V74">
    <sortCondition ref="C21:C74"/>
  </sortState>
  <phoneticPr fontId="8" type="noConversion"/>
  <hyperlinks>
    <hyperlink ref="L78" r:id="rId1" display="http://vsolj.cetus-net.org/bulletin.html" xr:uid="{00000000-0004-0000-0000-000000000000}"/>
    <hyperlink ref="H64170" r:id="rId2" display="http://vsolj.cetus-net.org/bulletin.html" xr:uid="{00000000-0004-0000-0000-000001000000}"/>
    <hyperlink ref="H64163" r:id="rId3" display="https://www.aavso.org/ejaavso" xr:uid="{00000000-0004-0000-0000-000002000000}"/>
    <hyperlink ref="I64170" r:id="rId4" display="http://vsolj.cetus-net.org/bulletin.html" xr:uid="{00000000-0004-0000-0000-000003000000}"/>
    <hyperlink ref="AQ57821" r:id="rId5" display="http://cdsbib.u-strasbg.fr/cgi-bin/cdsbib?1990RMxAA..21..381G" xr:uid="{00000000-0004-0000-0000-000004000000}"/>
    <hyperlink ref="H64167" r:id="rId6" display="https://www.aavso.org/ejaavso" xr:uid="{00000000-0004-0000-0000-000005000000}"/>
    <hyperlink ref="AP5185" r:id="rId7" display="http://cdsbib.u-strasbg.fr/cgi-bin/cdsbib?1990RMxAA..21..381G" xr:uid="{00000000-0004-0000-0000-000006000000}"/>
    <hyperlink ref="AP5188" r:id="rId8" display="http://cdsbib.u-strasbg.fr/cgi-bin/cdsbib?1990RMxAA..21..381G" xr:uid="{00000000-0004-0000-0000-000007000000}"/>
    <hyperlink ref="AP5186" r:id="rId9" display="http://cdsbib.u-strasbg.fr/cgi-bin/cdsbib?1990RMxAA..21..381G" xr:uid="{00000000-0004-0000-0000-000008000000}"/>
    <hyperlink ref="AP5170" r:id="rId10" display="http://cdsbib.u-strasbg.fr/cgi-bin/cdsbib?1990RMxAA..21..381G" xr:uid="{00000000-0004-0000-0000-000009000000}"/>
    <hyperlink ref="AQ5399" r:id="rId11" display="http://cdsbib.u-strasbg.fr/cgi-bin/cdsbib?1990RMxAA..21..381G" xr:uid="{00000000-0004-0000-0000-00000A000000}"/>
    <hyperlink ref="AQ5403" r:id="rId12" display="http://cdsbib.u-strasbg.fr/cgi-bin/cdsbib?1990RMxAA..21..381G" xr:uid="{00000000-0004-0000-0000-00000B000000}"/>
    <hyperlink ref="AQ65083" r:id="rId13" display="http://cdsbib.u-strasbg.fr/cgi-bin/cdsbib?1990RMxAA..21..381G" xr:uid="{00000000-0004-0000-0000-00000C000000}"/>
    <hyperlink ref="I2291" r:id="rId14" display="http://vsolj.cetus-net.org/bulletin.html" xr:uid="{00000000-0004-0000-0000-00000D000000}"/>
    <hyperlink ref="H2291" r:id="rId15" display="http://vsolj.cetus-net.org/bulletin.html" xr:uid="{00000000-0004-0000-0000-00000E000000}"/>
    <hyperlink ref="AQ208" r:id="rId16" display="http://cdsbib.u-strasbg.fr/cgi-bin/cdsbib?1990RMxAA..21..381G" xr:uid="{00000000-0004-0000-0000-00000F000000}"/>
    <hyperlink ref="AQ207" r:id="rId17" display="http://cdsbib.u-strasbg.fr/cgi-bin/cdsbib?1990RMxAA..21..381G" xr:uid="{00000000-0004-0000-0000-000010000000}"/>
    <hyperlink ref="AP3461" r:id="rId18" display="http://cdsbib.u-strasbg.fr/cgi-bin/cdsbib?1990RMxAA..21..381G" xr:uid="{00000000-0004-0000-0000-000011000000}"/>
    <hyperlink ref="AP3479" r:id="rId19" display="http://cdsbib.u-strasbg.fr/cgi-bin/cdsbib?1990RMxAA..21..381G" xr:uid="{00000000-0004-0000-0000-000012000000}"/>
    <hyperlink ref="AP3480" r:id="rId20" display="http://cdsbib.u-strasbg.fr/cgi-bin/cdsbib?1990RMxAA..21..381G" xr:uid="{00000000-0004-0000-0000-000013000000}"/>
    <hyperlink ref="AP34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23"/>
  <sheetViews>
    <sheetView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K64" sqref="K6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42</v>
      </c>
      <c r="F1" s="2">
        <v>52500.148699999998</v>
      </c>
      <c r="G1" s="2">
        <v>0.29135250000000001</v>
      </c>
      <c r="H1" s="2" t="s">
        <v>43</v>
      </c>
    </row>
    <row r="2" spans="1:8" s="32" customFormat="1" ht="12.95" customHeight="1" x14ac:dyDescent="0.2">
      <c r="A2" s="32" t="s">
        <v>26</v>
      </c>
      <c r="B2" s="32" t="str">
        <f>H1</f>
        <v xml:space="preserve">EW        </v>
      </c>
      <c r="C2" s="33"/>
      <c r="D2" s="33"/>
    </row>
    <row r="3" spans="1:8" s="32" customFormat="1" ht="12.95" customHeight="1" thickBot="1" x14ac:dyDescent="0.25"/>
    <row r="4" spans="1:8" s="32" customFormat="1" ht="12.95" customHeight="1" thickTop="1" thickBot="1" x14ac:dyDescent="0.25">
      <c r="A4" s="34" t="s">
        <v>41</v>
      </c>
      <c r="C4" s="35">
        <f>F1</f>
        <v>52500.148699999998</v>
      </c>
      <c r="D4" s="36">
        <f>G1</f>
        <v>0.29135250000000001</v>
      </c>
    </row>
    <row r="5" spans="1:8" s="32" customFormat="1" ht="12.95" customHeight="1" x14ac:dyDescent="0.2">
      <c r="C5" s="37" t="s">
        <v>39</v>
      </c>
    </row>
    <row r="6" spans="1:8" s="32" customFormat="1" ht="12.95" customHeight="1" x14ac:dyDescent="0.2">
      <c r="A6" s="34" t="s">
        <v>4</v>
      </c>
    </row>
    <row r="7" spans="1:8" s="32" customFormat="1" ht="12.95" customHeight="1" x14ac:dyDescent="0.2">
      <c r="A7" s="32" t="s">
        <v>5</v>
      </c>
      <c r="C7" s="32">
        <f>C4</f>
        <v>52500.148699999998</v>
      </c>
    </row>
    <row r="8" spans="1:8" s="32" customFormat="1" ht="12.95" customHeight="1" x14ac:dyDescent="0.2">
      <c r="A8" s="32" t="s">
        <v>6</v>
      </c>
      <c r="C8" s="32">
        <f>D4</f>
        <v>0.29135250000000001</v>
      </c>
      <c r="D8" s="38"/>
    </row>
    <row r="9" spans="1:8" s="32" customFormat="1" ht="12.95" customHeight="1" x14ac:dyDescent="0.2">
      <c r="A9" s="39" t="s">
        <v>31</v>
      </c>
      <c r="C9" s="38">
        <v>-9.5</v>
      </c>
      <c r="D9" s="32" t="s">
        <v>32</v>
      </c>
    </row>
    <row r="10" spans="1:8" s="32" customFormat="1" ht="12.95" customHeight="1" thickBot="1" x14ac:dyDescent="0.25">
      <c r="C10" s="40" t="s">
        <v>22</v>
      </c>
      <c r="D10" s="40" t="s">
        <v>23</v>
      </c>
    </row>
    <row r="11" spans="1:8" s="32" customFormat="1" ht="12.95" customHeight="1" x14ac:dyDescent="0.2">
      <c r="A11" s="32" t="s">
        <v>18</v>
      </c>
      <c r="C11" s="41">
        <f ca="1">INTERCEPT(INDIRECT($G$11):G992,INDIRECT($F$11):F992)</f>
        <v>4.7970320266977869E-3</v>
      </c>
      <c r="D11" s="33"/>
      <c r="F11" s="42" t="str">
        <f>"F"&amp;E19</f>
        <v>F43</v>
      </c>
      <c r="G11" s="41" t="str">
        <f>"G"&amp;E19</f>
        <v>G43</v>
      </c>
    </row>
    <row r="12" spans="1:8" s="32" customFormat="1" ht="12.95" customHeight="1" x14ac:dyDescent="0.2">
      <c r="A12" s="32" t="s">
        <v>19</v>
      </c>
      <c r="C12" s="41">
        <f ca="1">SLOPE(INDIRECT($G$11):G992,INDIRECT($F$11):F992)</f>
        <v>-2.0289899025194957E-7</v>
      </c>
      <c r="D12" s="33"/>
    </row>
    <row r="13" spans="1:8" s="32" customFormat="1" ht="12.95" customHeight="1" x14ac:dyDescent="0.2">
      <c r="A13" s="32" t="s">
        <v>21</v>
      </c>
      <c r="C13" s="33" t="s">
        <v>16</v>
      </c>
      <c r="D13" s="43" t="s">
        <v>53</v>
      </c>
      <c r="E13" s="38">
        <v>1</v>
      </c>
    </row>
    <row r="14" spans="1:8" s="32" customFormat="1" ht="12.95" customHeight="1" x14ac:dyDescent="0.2">
      <c r="D14" s="43" t="s">
        <v>33</v>
      </c>
      <c r="E14" s="44">
        <f ca="1">NOW()+15018.5+$C$9/24</f>
        <v>60312.811873379629</v>
      </c>
    </row>
    <row r="15" spans="1:8" s="32" customFormat="1" ht="12.95" customHeight="1" x14ac:dyDescent="0.2">
      <c r="A15" s="45" t="s">
        <v>20</v>
      </c>
      <c r="C15" s="46">
        <f ca="1">(C7+C11)+(C8+C12)*INT(MAX(F21:F3533))</f>
        <v>59762.400854571795</v>
      </c>
      <c r="D15" s="43" t="s">
        <v>54</v>
      </c>
      <c r="E15" s="44">
        <f ca="1">ROUND(2*(E14-$C$7)/$C$8,0)/2+E13</f>
        <v>26816</v>
      </c>
    </row>
    <row r="16" spans="1:8" s="32" customFormat="1" ht="12.95" customHeight="1" x14ac:dyDescent="0.2">
      <c r="A16" s="34" t="s">
        <v>7</v>
      </c>
      <c r="C16" s="47">
        <f ca="1">+C8+C12</f>
        <v>0.29135229710100974</v>
      </c>
      <c r="D16" s="43" t="s">
        <v>34</v>
      </c>
      <c r="E16" s="41">
        <f ca="1">ROUND(2*(E14-$C$15)/$C$16,0)/2+E13</f>
        <v>1890</v>
      </c>
    </row>
    <row r="17" spans="1:17" s="32" customFormat="1" ht="12.95" customHeight="1" thickBot="1" x14ac:dyDescent="0.25">
      <c r="A17" s="43" t="s">
        <v>30</v>
      </c>
      <c r="C17" s="32">
        <f>COUNT(C21:C2191)</f>
        <v>54</v>
      </c>
      <c r="D17" s="43" t="s">
        <v>35</v>
      </c>
      <c r="E17" s="48">
        <f ca="1">+$C$15+$C$16*E16-15018.5-$C$9/24</f>
        <v>45294.952529426038</v>
      </c>
    </row>
    <row r="18" spans="1:17" s="32" customFormat="1" ht="12.95" customHeight="1" thickTop="1" thickBot="1" x14ac:dyDescent="0.25">
      <c r="A18" s="34" t="s">
        <v>8</v>
      </c>
      <c r="C18" s="49">
        <f ca="1">+C15</f>
        <v>59762.400854571795</v>
      </c>
      <c r="D18" s="50">
        <f ca="1">+C16</f>
        <v>0.29135229710100974</v>
      </c>
      <c r="E18" s="51" t="s">
        <v>36</v>
      </c>
    </row>
    <row r="19" spans="1:17" s="32" customFormat="1" ht="12.95" customHeight="1" thickTop="1" x14ac:dyDescent="0.2">
      <c r="A19" s="52" t="s">
        <v>37</v>
      </c>
      <c r="E19" s="53">
        <v>43</v>
      </c>
    </row>
    <row r="20" spans="1:17" s="32" customFormat="1" ht="12.95" customHeight="1" thickBot="1" x14ac:dyDescent="0.25">
      <c r="A20" s="40" t="s">
        <v>9</v>
      </c>
      <c r="B20" s="40" t="s">
        <v>10</v>
      </c>
      <c r="C20" s="40" t="s">
        <v>11</v>
      </c>
      <c r="D20" s="40" t="s">
        <v>15</v>
      </c>
      <c r="E20" s="40" t="s">
        <v>12</v>
      </c>
      <c r="F20" s="40" t="s">
        <v>13</v>
      </c>
      <c r="G20" s="40" t="s">
        <v>14</v>
      </c>
      <c r="H20" s="54" t="s">
        <v>40</v>
      </c>
      <c r="I20" s="54" t="s">
        <v>29</v>
      </c>
      <c r="J20" s="54" t="s">
        <v>46</v>
      </c>
      <c r="K20" s="54" t="s">
        <v>61</v>
      </c>
      <c r="L20" s="54" t="s">
        <v>179</v>
      </c>
      <c r="M20" s="54" t="s">
        <v>27</v>
      </c>
      <c r="N20" s="54" t="s">
        <v>28</v>
      </c>
      <c r="O20" s="54" t="s">
        <v>25</v>
      </c>
      <c r="P20" s="55" t="s">
        <v>24</v>
      </c>
      <c r="Q20" s="40" t="s">
        <v>17</v>
      </c>
    </row>
    <row r="21" spans="1:17" s="32" customFormat="1" ht="12.95" customHeight="1" x14ac:dyDescent="0.2">
      <c r="A21" s="5" t="s">
        <v>56</v>
      </c>
      <c r="B21" s="7" t="s">
        <v>38</v>
      </c>
      <c r="C21" s="5">
        <v>51259.859900000003</v>
      </c>
      <c r="D21" s="5">
        <v>5.0000000000000001E-4</v>
      </c>
      <c r="E21" s="32">
        <f t="shared" ref="E21:E52" si="0">+(C21-C$7)/C$8</f>
        <v>-4257.004144464162</v>
      </c>
      <c r="F21" s="32">
        <f t="shared" ref="F21:F52" si="1">ROUND(2*E21,0)/2</f>
        <v>-4257</v>
      </c>
      <c r="G21" s="32">
        <f t="shared" ref="G21:G52" si="2">+C21-(C$7+F21*C$8)</f>
        <v>-1.20749999769032E-3</v>
      </c>
      <c r="I21" s="32">
        <f>+G21</f>
        <v>-1.20749999769032E-3</v>
      </c>
      <c r="Q21" s="56">
        <f t="shared" ref="Q21:Q52" si="3">+C21-15018.5</f>
        <v>36241.359900000003</v>
      </c>
    </row>
    <row r="22" spans="1:17" s="32" customFormat="1" ht="12.95" customHeight="1" x14ac:dyDescent="0.2">
      <c r="A22" s="5" t="s">
        <v>56</v>
      </c>
      <c r="B22" s="7" t="s">
        <v>45</v>
      </c>
      <c r="C22" s="5">
        <v>51265.834000000003</v>
      </c>
      <c r="D22" s="5">
        <v>5.0000000000000001E-4</v>
      </c>
      <c r="E22" s="32">
        <f t="shared" si="0"/>
        <v>-4236.4994293853506</v>
      </c>
      <c r="F22" s="32">
        <f t="shared" si="1"/>
        <v>-4236.5</v>
      </c>
      <c r="G22" s="32">
        <f t="shared" si="2"/>
        <v>1.6625000716885552E-4</v>
      </c>
      <c r="I22" s="32">
        <f>+G22</f>
        <v>1.6625000716885552E-4</v>
      </c>
      <c r="Q22" s="56">
        <f t="shared" si="3"/>
        <v>36247.334000000003</v>
      </c>
    </row>
    <row r="23" spans="1:17" s="32" customFormat="1" ht="12.95" customHeight="1" x14ac:dyDescent="0.2">
      <c r="A23" s="5" t="s">
        <v>40</v>
      </c>
      <c r="B23" s="7" t="s">
        <v>38</v>
      </c>
      <c r="C23" s="5">
        <v>52500.148699999998</v>
      </c>
      <c r="D23" s="6"/>
      <c r="E23" s="32">
        <f t="shared" si="0"/>
        <v>0</v>
      </c>
      <c r="F23" s="32">
        <f t="shared" si="1"/>
        <v>0</v>
      </c>
      <c r="G23" s="32">
        <f t="shared" si="2"/>
        <v>0</v>
      </c>
      <c r="H23" s="32">
        <f>+G23</f>
        <v>0</v>
      </c>
      <c r="Q23" s="56">
        <f t="shared" si="3"/>
        <v>37481.648699999998</v>
      </c>
    </row>
    <row r="24" spans="1:17" s="32" customFormat="1" ht="12.95" customHeight="1" x14ac:dyDescent="0.2">
      <c r="A24" s="5" t="s">
        <v>49</v>
      </c>
      <c r="B24" s="7" t="s">
        <v>38</v>
      </c>
      <c r="C24" s="5">
        <v>52502.479099999997</v>
      </c>
      <c r="D24" s="5">
        <v>5.0000000000000001E-4</v>
      </c>
      <c r="E24" s="32">
        <f t="shared" si="0"/>
        <v>7.9985584472380271</v>
      </c>
      <c r="F24" s="32">
        <f t="shared" si="1"/>
        <v>8</v>
      </c>
      <c r="G24" s="32">
        <f t="shared" si="2"/>
        <v>-4.200000039418228E-4</v>
      </c>
      <c r="I24" s="32">
        <f t="shared" ref="I24:I38" si="4">+G24</f>
        <v>-4.200000039418228E-4</v>
      </c>
      <c r="Q24" s="56">
        <f t="shared" si="3"/>
        <v>37483.979099999997</v>
      </c>
    </row>
    <row r="25" spans="1:17" s="32" customFormat="1" ht="12.95" customHeight="1" x14ac:dyDescent="0.2">
      <c r="A25" s="5" t="s">
        <v>49</v>
      </c>
      <c r="B25" s="7" t="s">
        <v>38</v>
      </c>
      <c r="C25" s="5">
        <v>52526.371599999999</v>
      </c>
      <c r="D25" s="5">
        <v>1.1999999999999999E-3</v>
      </c>
      <c r="E25" s="32">
        <f t="shared" si="0"/>
        <v>90.004032915456918</v>
      </c>
      <c r="F25" s="32">
        <f t="shared" si="1"/>
        <v>90</v>
      </c>
      <c r="G25" s="32">
        <f t="shared" si="2"/>
        <v>1.1749999976018444E-3</v>
      </c>
      <c r="I25" s="32">
        <f t="shared" si="4"/>
        <v>1.1749999976018444E-3</v>
      </c>
      <c r="Q25" s="56">
        <f t="shared" si="3"/>
        <v>37507.871599999999</v>
      </c>
    </row>
    <row r="26" spans="1:17" s="32" customFormat="1" ht="12.95" customHeight="1" x14ac:dyDescent="0.2">
      <c r="A26" s="5" t="s">
        <v>49</v>
      </c>
      <c r="B26" s="7" t="s">
        <v>45</v>
      </c>
      <c r="C26" s="5">
        <v>52526.515500000001</v>
      </c>
      <c r="D26" s="5">
        <v>2.9999999999999997E-4</v>
      </c>
      <c r="E26" s="32">
        <f t="shared" si="0"/>
        <v>90.49793634859293</v>
      </c>
      <c r="F26" s="32">
        <f t="shared" si="1"/>
        <v>90.5</v>
      </c>
      <c r="G26" s="32">
        <f t="shared" si="2"/>
        <v>-6.0124999436084181E-4</v>
      </c>
      <c r="I26" s="32">
        <f t="shared" si="4"/>
        <v>-6.0124999436084181E-4</v>
      </c>
      <c r="Q26" s="56">
        <f t="shared" si="3"/>
        <v>37508.015500000001</v>
      </c>
    </row>
    <row r="27" spans="1:17" s="32" customFormat="1" ht="12.95" customHeight="1" x14ac:dyDescent="0.2">
      <c r="A27" s="5" t="s">
        <v>49</v>
      </c>
      <c r="B27" s="7" t="s">
        <v>38</v>
      </c>
      <c r="C27" s="5">
        <v>52533.363400000002</v>
      </c>
      <c r="D27" s="5">
        <v>1.4E-3</v>
      </c>
      <c r="E27" s="32">
        <f t="shared" si="0"/>
        <v>114.00176761827711</v>
      </c>
      <c r="F27" s="32">
        <f t="shared" si="1"/>
        <v>114</v>
      </c>
      <c r="G27" s="32">
        <f t="shared" si="2"/>
        <v>5.1500000699888915E-4</v>
      </c>
      <c r="I27" s="32">
        <f t="shared" si="4"/>
        <v>5.1500000699888915E-4</v>
      </c>
      <c r="Q27" s="56">
        <f t="shared" si="3"/>
        <v>37514.863400000002</v>
      </c>
    </row>
    <row r="28" spans="1:17" s="32" customFormat="1" ht="12.95" customHeight="1" x14ac:dyDescent="0.2">
      <c r="A28" s="5" t="s">
        <v>49</v>
      </c>
      <c r="B28" s="7" t="s">
        <v>45</v>
      </c>
      <c r="C28" s="5">
        <v>52546.327899999997</v>
      </c>
      <c r="D28" s="5">
        <v>1.6000000000000001E-3</v>
      </c>
      <c r="E28" s="32">
        <f t="shared" si="0"/>
        <v>158.49941222401961</v>
      </c>
      <c r="F28" s="32">
        <f t="shared" si="1"/>
        <v>158.5</v>
      </c>
      <c r="G28" s="32">
        <f t="shared" si="2"/>
        <v>-1.7125000158557668E-4</v>
      </c>
      <c r="I28" s="32">
        <f t="shared" si="4"/>
        <v>-1.7125000158557668E-4</v>
      </c>
      <c r="Q28" s="56">
        <f t="shared" si="3"/>
        <v>37527.827899999997</v>
      </c>
    </row>
    <row r="29" spans="1:17" s="32" customFormat="1" ht="12.95" customHeight="1" x14ac:dyDescent="0.2">
      <c r="A29" s="5" t="s">
        <v>49</v>
      </c>
      <c r="B29" s="7" t="s">
        <v>45</v>
      </c>
      <c r="C29" s="5">
        <v>52548.366999999998</v>
      </c>
      <c r="D29" s="5">
        <v>1.1999999999999999E-3</v>
      </c>
      <c r="E29" s="32">
        <f t="shared" si="0"/>
        <v>165.49815086536225</v>
      </c>
      <c r="F29" s="32">
        <f t="shared" si="1"/>
        <v>165.5</v>
      </c>
      <c r="G29" s="32">
        <f t="shared" si="2"/>
        <v>-5.3874999866820872E-4</v>
      </c>
      <c r="I29" s="32">
        <f t="shared" si="4"/>
        <v>-5.3874999866820872E-4</v>
      </c>
      <c r="Q29" s="56">
        <f t="shared" si="3"/>
        <v>37529.866999999998</v>
      </c>
    </row>
    <row r="30" spans="1:17" s="32" customFormat="1" ht="12.95" customHeight="1" x14ac:dyDescent="0.2">
      <c r="A30" s="5" t="s">
        <v>49</v>
      </c>
      <c r="B30" s="7" t="s">
        <v>38</v>
      </c>
      <c r="C30" s="5">
        <v>52568.325400000002</v>
      </c>
      <c r="D30" s="5">
        <v>1.1000000000000001E-3</v>
      </c>
      <c r="E30" s="32">
        <f t="shared" si="0"/>
        <v>234.0007379377339</v>
      </c>
      <c r="F30" s="32">
        <f t="shared" si="1"/>
        <v>234</v>
      </c>
      <c r="G30" s="32">
        <f t="shared" si="2"/>
        <v>2.1500000002561137E-4</v>
      </c>
      <c r="I30" s="32">
        <f t="shared" si="4"/>
        <v>2.1500000002561137E-4</v>
      </c>
      <c r="Q30" s="56">
        <f t="shared" si="3"/>
        <v>37549.825400000002</v>
      </c>
    </row>
    <row r="31" spans="1:17" s="32" customFormat="1" ht="12.95" customHeight="1" x14ac:dyDescent="0.2">
      <c r="A31" s="5" t="s">
        <v>49</v>
      </c>
      <c r="B31" s="7" t="s">
        <v>38</v>
      </c>
      <c r="C31" s="5">
        <v>52745.468099999998</v>
      </c>
      <c r="D31" s="5">
        <v>1.8E-3</v>
      </c>
      <c r="E31" s="32">
        <f t="shared" si="0"/>
        <v>842.00204219974194</v>
      </c>
      <c r="F31" s="32">
        <f t="shared" si="1"/>
        <v>842</v>
      </c>
      <c r="G31" s="32">
        <f t="shared" si="2"/>
        <v>5.9499999770196155E-4</v>
      </c>
      <c r="I31" s="32">
        <f t="shared" si="4"/>
        <v>5.9499999770196155E-4</v>
      </c>
      <c r="Q31" s="56">
        <f t="shared" si="3"/>
        <v>37726.968099999998</v>
      </c>
    </row>
    <row r="32" spans="1:17" s="32" customFormat="1" ht="12.95" customHeight="1" x14ac:dyDescent="0.2">
      <c r="A32" s="5" t="s">
        <v>50</v>
      </c>
      <c r="B32" s="7" t="s">
        <v>38</v>
      </c>
      <c r="C32" s="5">
        <v>53143.455600000001</v>
      </c>
      <c r="D32" s="5">
        <v>5.9999999999999995E-4</v>
      </c>
      <c r="E32" s="32">
        <f t="shared" si="0"/>
        <v>2208.0019907157248</v>
      </c>
      <c r="F32" s="32">
        <f t="shared" si="1"/>
        <v>2208</v>
      </c>
      <c r="G32" s="32">
        <f t="shared" si="2"/>
        <v>5.7999999989988282E-4</v>
      </c>
      <c r="I32" s="32">
        <f t="shared" si="4"/>
        <v>5.7999999989988282E-4</v>
      </c>
      <c r="Q32" s="56">
        <f t="shared" si="3"/>
        <v>38124.955600000001</v>
      </c>
    </row>
    <row r="33" spans="1:17" s="32" customFormat="1" ht="12.95" customHeight="1" x14ac:dyDescent="0.2">
      <c r="A33" s="5" t="s">
        <v>51</v>
      </c>
      <c r="B33" s="7" t="s">
        <v>38</v>
      </c>
      <c r="C33" s="5">
        <v>53620.401299999998</v>
      </c>
      <c r="D33" s="5">
        <v>4.0000000000000002E-4</v>
      </c>
      <c r="E33" s="32">
        <f t="shared" si="0"/>
        <v>3845.0076797007055</v>
      </c>
      <c r="F33" s="32">
        <f t="shared" si="1"/>
        <v>3845</v>
      </c>
      <c r="G33" s="32">
        <f t="shared" si="2"/>
        <v>2.2374999971361831E-3</v>
      </c>
      <c r="I33" s="32">
        <f t="shared" si="4"/>
        <v>2.2374999971361831E-3</v>
      </c>
      <c r="Q33" s="56">
        <f t="shared" si="3"/>
        <v>38601.901299999998</v>
      </c>
    </row>
    <row r="34" spans="1:17" s="32" customFormat="1" ht="12.95" customHeight="1" x14ac:dyDescent="0.2">
      <c r="A34" s="5" t="s">
        <v>44</v>
      </c>
      <c r="B34" s="7" t="s">
        <v>38</v>
      </c>
      <c r="C34" s="5">
        <v>54000.324200000003</v>
      </c>
      <c r="D34" s="5">
        <v>2.9999999999999997E-4</v>
      </c>
      <c r="E34" s="32">
        <f t="shared" si="0"/>
        <v>5149.0050711766835</v>
      </c>
      <c r="F34" s="32">
        <f t="shared" si="1"/>
        <v>5149</v>
      </c>
      <c r="G34" s="32">
        <f t="shared" si="2"/>
        <v>1.4775000017834827E-3</v>
      </c>
      <c r="I34" s="32">
        <f t="shared" si="4"/>
        <v>1.4775000017834827E-3</v>
      </c>
      <c r="Q34" s="56">
        <f t="shared" si="3"/>
        <v>38981.824200000003</v>
      </c>
    </row>
    <row r="35" spans="1:17" s="32" customFormat="1" ht="12.95" customHeight="1" x14ac:dyDescent="0.2">
      <c r="A35" s="5" t="s">
        <v>44</v>
      </c>
      <c r="B35" s="7" t="s">
        <v>38</v>
      </c>
      <c r="C35" s="5">
        <v>54217.377099999998</v>
      </c>
      <c r="D35" s="5">
        <v>8.9999999999999998E-4</v>
      </c>
      <c r="E35" s="32">
        <f t="shared" si="0"/>
        <v>5893.9888966114922</v>
      </c>
      <c r="F35" s="32">
        <f t="shared" si="1"/>
        <v>5894</v>
      </c>
      <c r="G35" s="32">
        <f t="shared" si="2"/>
        <v>-3.2349999964935705E-3</v>
      </c>
      <c r="I35" s="32">
        <f t="shared" si="4"/>
        <v>-3.2349999964935705E-3</v>
      </c>
      <c r="Q35" s="56">
        <f t="shared" si="3"/>
        <v>39198.877099999998</v>
      </c>
    </row>
    <row r="36" spans="1:17" s="32" customFormat="1" ht="12.95" customHeight="1" x14ac:dyDescent="0.2">
      <c r="A36" s="5" t="s">
        <v>44</v>
      </c>
      <c r="B36" s="7" t="s">
        <v>45</v>
      </c>
      <c r="C36" s="5">
        <v>54217.525099999999</v>
      </c>
      <c r="D36" s="5">
        <v>8.0000000000000004E-4</v>
      </c>
      <c r="E36" s="32">
        <f t="shared" si="0"/>
        <v>5894.4968723453576</v>
      </c>
      <c r="F36" s="32">
        <f t="shared" si="1"/>
        <v>5894.5</v>
      </c>
      <c r="G36" s="32">
        <f t="shared" si="2"/>
        <v>-9.1124999744351953E-4</v>
      </c>
      <c r="I36" s="32">
        <f t="shared" si="4"/>
        <v>-9.1124999744351953E-4</v>
      </c>
      <c r="Q36" s="56">
        <f t="shared" si="3"/>
        <v>39199.025099999999</v>
      </c>
    </row>
    <row r="37" spans="1:17" s="32" customFormat="1" ht="12.95" customHeight="1" x14ac:dyDescent="0.2">
      <c r="A37" s="5" t="s">
        <v>47</v>
      </c>
      <c r="B37" s="7" t="s">
        <v>38</v>
      </c>
      <c r="C37" s="5">
        <v>54349.363400000002</v>
      </c>
      <c r="D37" s="5">
        <v>1E-4</v>
      </c>
      <c r="E37" s="57">
        <f t="shared" si="0"/>
        <v>6347.0013128427045</v>
      </c>
      <c r="F37" s="32">
        <f t="shared" si="1"/>
        <v>6347</v>
      </c>
      <c r="G37" s="32">
        <f t="shared" si="2"/>
        <v>3.8250000216066837E-4</v>
      </c>
      <c r="I37" s="32">
        <f t="shared" si="4"/>
        <v>3.8250000216066837E-4</v>
      </c>
      <c r="Q37" s="56">
        <f t="shared" si="3"/>
        <v>39330.863400000002</v>
      </c>
    </row>
    <row r="38" spans="1:17" s="32" customFormat="1" ht="12.95" customHeight="1" x14ac:dyDescent="0.2">
      <c r="A38" s="5" t="s">
        <v>57</v>
      </c>
      <c r="B38" s="7" t="s">
        <v>38</v>
      </c>
      <c r="C38" s="5">
        <v>54593.514499999997</v>
      </c>
      <c r="D38" s="5">
        <v>1E-4</v>
      </c>
      <c r="E38" s="57">
        <f t="shared" si="0"/>
        <v>7184.9934357865459</v>
      </c>
      <c r="F38" s="32">
        <f t="shared" si="1"/>
        <v>7185</v>
      </c>
      <c r="G38" s="32">
        <f t="shared" si="2"/>
        <v>-1.9125000035273843E-3</v>
      </c>
      <c r="I38" s="32">
        <f t="shared" si="4"/>
        <v>-1.9125000035273843E-3</v>
      </c>
      <c r="Q38" s="56">
        <f t="shared" si="3"/>
        <v>39575.014499999997</v>
      </c>
    </row>
    <row r="39" spans="1:17" s="32" customFormat="1" ht="12.95" customHeight="1" x14ac:dyDescent="0.2">
      <c r="A39" s="6" t="s">
        <v>48</v>
      </c>
      <c r="B39" s="57"/>
      <c r="C39" s="5">
        <v>54985.824399999998</v>
      </c>
      <c r="D39" s="5">
        <v>2.9999999999999997E-4</v>
      </c>
      <c r="E39" s="57">
        <f t="shared" si="0"/>
        <v>8531.5063368256651</v>
      </c>
      <c r="F39" s="32">
        <f t="shared" si="1"/>
        <v>8531.5</v>
      </c>
      <c r="G39" s="32">
        <f t="shared" si="2"/>
        <v>1.8462500011082739E-3</v>
      </c>
      <c r="J39" s="32">
        <f>+G39</f>
        <v>1.8462500011082739E-3</v>
      </c>
      <c r="Q39" s="56">
        <f t="shared" si="3"/>
        <v>39967.324399999998</v>
      </c>
    </row>
    <row r="40" spans="1:17" s="32" customFormat="1" ht="12.95" customHeight="1" x14ac:dyDescent="0.2">
      <c r="A40" s="5" t="s">
        <v>52</v>
      </c>
      <c r="B40" s="7" t="s">
        <v>45</v>
      </c>
      <c r="C40" s="5">
        <v>55067.405100000004</v>
      </c>
      <c r="D40" s="5">
        <v>1E-3</v>
      </c>
      <c r="E40" s="57">
        <f t="shared" si="0"/>
        <v>8811.5132013626298</v>
      </c>
      <c r="F40" s="32">
        <f t="shared" si="1"/>
        <v>8811.5</v>
      </c>
      <c r="G40" s="32">
        <f t="shared" si="2"/>
        <v>3.8462500087916851E-3</v>
      </c>
      <c r="I40" s="32">
        <f>+G40</f>
        <v>3.8462500087916851E-3</v>
      </c>
      <c r="Q40" s="56">
        <f t="shared" si="3"/>
        <v>40048.905100000004</v>
      </c>
    </row>
    <row r="41" spans="1:17" s="32" customFormat="1" ht="12.95" customHeight="1" x14ac:dyDescent="0.2">
      <c r="A41" s="5" t="s">
        <v>52</v>
      </c>
      <c r="B41" s="7" t="s">
        <v>38</v>
      </c>
      <c r="C41" s="5">
        <v>55067.543700000002</v>
      </c>
      <c r="D41" s="5">
        <v>8.0000000000000004E-4</v>
      </c>
      <c r="E41" s="57">
        <f t="shared" si="0"/>
        <v>8811.9889137728496</v>
      </c>
      <c r="F41" s="32">
        <f t="shared" si="1"/>
        <v>8812</v>
      </c>
      <c r="G41" s="32">
        <f t="shared" si="2"/>
        <v>-3.2299999948008917E-3</v>
      </c>
      <c r="I41" s="32">
        <f>+G41</f>
        <v>-3.2299999948008917E-3</v>
      </c>
      <c r="Q41" s="56">
        <f t="shared" si="3"/>
        <v>40049.043700000002</v>
      </c>
    </row>
    <row r="42" spans="1:17" s="32" customFormat="1" ht="12.95" customHeight="1" x14ac:dyDescent="0.2">
      <c r="A42" s="6" t="s">
        <v>55</v>
      </c>
      <c r="B42" s="57"/>
      <c r="C42" s="5">
        <v>55303.982900000003</v>
      </c>
      <c r="D42" s="5">
        <v>4.0000000000000002E-4</v>
      </c>
      <c r="E42" s="57">
        <f t="shared" si="0"/>
        <v>9623.5117254871839</v>
      </c>
      <c r="F42" s="32">
        <f t="shared" si="1"/>
        <v>9623.5</v>
      </c>
      <c r="G42" s="32">
        <f t="shared" si="2"/>
        <v>3.4162500014645047E-3</v>
      </c>
      <c r="J42" s="32">
        <f>+G42</f>
        <v>3.4162500014645047E-3</v>
      </c>
      <c r="O42" s="32">
        <f t="shared" ref="O42:O74" ca="1" si="5">+C$11+C$12*$F42</f>
        <v>2.8444335940081503E-3</v>
      </c>
      <c r="Q42" s="56">
        <f t="shared" si="3"/>
        <v>40285.482900000003</v>
      </c>
    </row>
    <row r="43" spans="1:17" s="32" customFormat="1" ht="12.95" customHeight="1" x14ac:dyDescent="0.2">
      <c r="A43" s="5" t="s">
        <v>58</v>
      </c>
      <c r="B43" s="7" t="s">
        <v>38</v>
      </c>
      <c r="C43" s="5">
        <v>55670.359400000001</v>
      </c>
      <c r="D43" s="5">
        <v>1.2999999999999999E-3</v>
      </c>
      <c r="E43" s="57">
        <f t="shared" si="0"/>
        <v>10881.014235333498</v>
      </c>
      <c r="F43" s="32">
        <f t="shared" si="1"/>
        <v>10881</v>
      </c>
      <c r="G43" s="32">
        <f t="shared" si="2"/>
        <v>4.1475000034552068E-3</v>
      </c>
      <c r="I43" s="32">
        <f t="shared" ref="I43:I48" si="6">+G43</f>
        <v>4.1475000034552068E-3</v>
      </c>
      <c r="O43" s="32">
        <f t="shared" ca="1" si="5"/>
        <v>2.5892881137663235E-3</v>
      </c>
      <c r="Q43" s="56">
        <f t="shared" si="3"/>
        <v>40651.859400000001</v>
      </c>
    </row>
    <row r="44" spans="1:17" s="32" customFormat="1" ht="12.95" customHeight="1" x14ac:dyDescent="0.2">
      <c r="A44" s="5" t="s">
        <v>58</v>
      </c>
      <c r="B44" s="7" t="s">
        <v>45</v>
      </c>
      <c r="C44" s="5">
        <v>55670.507700000002</v>
      </c>
      <c r="D44" s="5">
        <v>1E-3</v>
      </c>
      <c r="E44" s="57">
        <f t="shared" si="0"/>
        <v>10881.523240747905</v>
      </c>
      <c r="F44" s="32">
        <f t="shared" si="1"/>
        <v>10881.5</v>
      </c>
      <c r="G44" s="32">
        <f t="shared" si="2"/>
        <v>6.7712500022025779E-3</v>
      </c>
      <c r="I44" s="32">
        <f t="shared" si="6"/>
        <v>6.7712500022025779E-3</v>
      </c>
      <c r="O44" s="32">
        <f t="shared" ca="1" si="5"/>
        <v>2.5891866642711978E-3</v>
      </c>
      <c r="Q44" s="56">
        <f t="shared" si="3"/>
        <v>40652.007700000002</v>
      </c>
    </row>
    <row r="45" spans="1:17" s="32" customFormat="1" ht="12.95" customHeight="1" x14ac:dyDescent="0.2">
      <c r="A45" s="5" t="s">
        <v>58</v>
      </c>
      <c r="B45" s="7" t="s">
        <v>45</v>
      </c>
      <c r="C45" s="5">
        <v>55673.420899999997</v>
      </c>
      <c r="D45" s="5">
        <v>1.2999999999999999E-3</v>
      </c>
      <c r="E45" s="57">
        <f t="shared" si="0"/>
        <v>10891.522125260635</v>
      </c>
      <c r="F45" s="32">
        <f t="shared" si="1"/>
        <v>10891.5</v>
      </c>
      <c r="G45" s="32">
        <f t="shared" si="2"/>
        <v>6.4462500013178214E-3</v>
      </c>
      <c r="I45" s="32">
        <f t="shared" si="6"/>
        <v>6.4462500013178214E-3</v>
      </c>
      <c r="O45" s="32">
        <f t="shared" ca="1" si="5"/>
        <v>2.5871576743686782E-3</v>
      </c>
      <c r="Q45" s="56">
        <f t="shared" si="3"/>
        <v>40654.920899999997</v>
      </c>
    </row>
    <row r="46" spans="1:17" s="32" customFormat="1" ht="12.95" customHeight="1" x14ac:dyDescent="0.2">
      <c r="A46" s="5" t="s">
        <v>58</v>
      </c>
      <c r="B46" s="7" t="s">
        <v>38</v>
      </c>
      <c r="C46" s="5">
        <v>55673.563999999998</v>
      </c>
      <c r="D46" s="5">
        <v>1.5E-3</v>
      </c>
      <c r="E46" s="57">
        <f t="shared" si="0"/>
        <v>10892.013282878988</v>
      </c>
      <c r="F46" s="32">
        <f t="shared" si="1"/>
        <v>10892</v>
      </c>
      <c r="G46" s="32">
        <f t="shared" si="2"/>
        <v>3.8700000004610047E-3</v>
      </c>
      <c r="I46" s="32">
        <f t="shared" si="6"/>
        <v>3.8700000004610047E-3</v>
      </c>
      <c r="O46" s="32">
        <f t="shared" ca="1" si="5"/>
        <v>2.5870562248735524E-3</v>
      </c>
      <c r="Q46" s="56">
        <f t="shared" si="3"/>
        <v>40655.063999999998</v>
      </c>
    </row>
    <row r="47" spans="1:17" s="32" customFormat="1" ht="12.95" customHeight="1" x14ac:dyDescent="0.2">
      <c r="A47" s="44" t="s">
        <v>142</v>
      </c>
      <c r="B47" s="44" t="s">
        <v>45</v>
      </c>
      <c r="C47" s="58">
        <v>55691.485399999998</v>
      </c>
      <c r="D47" s="58" t="s">
        <v>73</v>
      </c>
      <c r="E47" s="57">
        <f t="shared" si="0"/>
        <v>10953.524339073801</v>
      </c>
      <c r="F47" s="32">
        <f t="shared" si="1"/>
        <v>10953.5</v>
      </c>
      <c r="G47" s="32">
        <f t="shared" si="2"/>
        <v>7.0912500013946556E-3</v>
      </c>
      <c r="I47" s="32">
        <f t="shared" si="6"/>
        <v>7.0912500013946556E-3</v>
      </c>
      <c r="O47" s="32">
        <f t="shared" ca="1" si="5"/>
        <v>2.5745779369730575E-3</v>
      </c>
      <c r="Q47" s="56">
        <f t="shared" si="3"/>
        <v>40672.985399999998</v>
      </c>
    </row>
    <row r="48" spans="1:17" s="32" customFormat="1" ht="12.95" customHeight="1" x14ac:dyDescent="0.2">
      <c r="A48" s="5" t="s">
        <v>58</v>
      </c>
      <c r="B48" s="7" t="s">
        <v>45</v>
      </c>
      <c r="C48" s="5">
        <v>55705.470500000003</v>
      </c>
      <c r="D48" s="5">
        <v>8.9999999999999998E-4</v>
      </c>
      <c r="E48" s="57">
        <f t="shared" si="0"/>
        <v>11001.524956882144</v>
      </c>
      <c r="F48" s="32">
        <f t="shared" si="1"/>
        <v>11001.5</v>
      </c>
      <c r="G48" s="32">
        <f t="shared" si="2"/>
        <v>7.2712500041234307E-3</v>
      </c>
      <c r="I48" s="32">
        <f t="shared" si="6"/>
        <v>7.2712500041234307E-3</v>
      </c>
      <c r="O48" s="32">
        <f t="shared" ca="1" si="5"/>
        <v>2.5648387854409638E-3</v>
      </c>
      <c r="Q48" s="56">
        <f t="shared" si="3"/>
        <v>40686.970500000003</v>
      </c>
    </row>
    <row r="49" spans="1:17" s="32" customFormat="1" ht="12.95" customHeight="1" x14ac:dyDescent="0.2">
      <c r="A49" s="57" t="s">
        <v>59</v>
      </c>
      <c r="B49" s="7" t="s">
        <v>45</v>
      </c>
      <c r="C49" s="5">
        <v>55740.433369999999</v>
      </c>
      <c r="D49" s="5">
        <v>4.0000000000000002E-4</v>
      </c>
      <c r="E49" s="57">
        <f t="shared" si="0"/>
        <v>11121.526913275158</v>
      </c>
      <c r="F49" s="32">
        <f t="shared" si="1"/>
        <v>11121.5</v>
      </c>
      <c r="G49" s="32">
        <f t="shared" si="2"/>
        <v>7.841250000637956E-3</v>
      </c>
      <c r="K49" s="32">
        <f>+G49</f>
        <v>7.841250000637956E-3</v>
      </c>
      <c r="O49" s="32">
        <f t="shared" ca="1" si="5"/>
        <v>2.5404909066107299E-3</v>
      </c>
      <c r="Q49" s="56">
        <f t="shared" si="3"/>
        <v>40721.933369999999</v>
      </c>
    </row>
    <row r="50" spans="1:17" s="32" customFormat="1" ht="12.95" customHeight="1" x14ac:dyDescent="0.2">
      <c r="A50" s="57" t="s">
        <v>60</v>
      </c>
      <c r="B50" s="7" t="s">
        <v>38</v>
      </c>
      <c r="C50" s="5">
        <v>56062.517</v>
      </c>
      <c r="D50" s="5">
        <v>8.9999999999999998E-4</v>
      </c>
      <c r="E50" s="57">
        <f t="shared" si="0"/>
        <v>12227.004401884322</v>
      </c>
      <c r="F50" s="32">
        <f t="shared" si="1"/>
        <v>12227</v>
      </c>
      <c r="G50" s="32">
        <f t="shared" si="2"/>
        <v>1.2825000012526289E-3</v>
      </c>
      <c r="I50" s="32">
        <f t="shared" ref="I50:I74" si="7">+G50</f>
        <v>1.2825000012526289E-3</v>
      </c>
      <c r="O50" s="32">
        <f t="shared" ca="1" si="5"/>
        <v>2.3161860728871993E-3</v>
      </c>
      <c r="Q50" s="56">
        <f t="shared" si="3"/>
        <v>41044.017</v>
      </c>
    </row>
    <row r="51" spans="1:17" s="32" customFormat="1" ht="12.95" customHeight="1" x14ac:dyDescent="0.2">
      <c r="A51" s="57" t="s">
        <v>60</v>
      </c>
      <c r="B51" s="7" t="s">
        <v>38</v>
      </c>
      <c r="C51" s="5">
        <v>56172.3554</v>
      </c>
      <c r="D51" s="5">
        <v>2.9999999999999997E-4</v>
      </c>
      <c r="E51" s="57">
        <f t="shared" si="0"/>
        <v>12603.999279223628</v>
      </c>
      <c r="F51" s="32">
        <f t="shared" si="1"/>
        <v>12604</v>
      </c>
      <c r="G51" s="32">
        <f t="shared" si="2"/>
        <v>-2.0999999833293259E-4</v>
      </c>
      <c r="I51" s="32">
        <f t="shared" si="7"/>
        <v>-2.0999999833293259E-4</v>
      </c>
      <c r="O51" s="32">
        <f t="shared" ca="1" si="5"/>
        <v>2.2396931535622147E-3</v>
      </c>
      <c r="Q51" s="56">
        <f t="shared" si="3"/>
        <v>41153.8554</v>
      </c>
    </row>
    <row r="52" spans="1:17" s="32" customFormat="1" ht="12.95" customHeight="1" x14ac:dyDescent="0.2">
      <c r="A52" s="59" t="s">
        <v>62</v>
      </c>
      <c r="B52" s="60" t="s">
        <v>38</v>
      </c>
      <c r="C52" s="61">
        <v>56506.385000000002</v>
      </c>
      <c r="D52" s="62">
        <v>2.9999999999999997E-4</v>
      </c>
      <c r="E52" s="57">
        <f t="shared" si="0"/>
        <v>13750.478544031728</v>
      </c>
      <c r="F52" s="32">
        <f t="shared" si="1"/>
        <v>13750.5</v>
      </c>
      <c r="G52" s="32">
        <f t="shared" si="2"/>
        <v>-6.25124999351101E-3</v>
      </c>
      <c r="I52" s="32">
        <f t="shared" si="7"/>
        <v>-6.25124999351101E-3</v>
      </c>
      <c r="O52" s="32">
        <f t="shared" ca="1" si="5"/>
        <v>2.0070694612383546E-3</v>
      </c>
      <c r="Q52" s="56">
        <f t="shared" si="3"/>
        <v>41487.885000000002</v>
      </c>
    </row>
    <row r="53" spans="1:17" s="32" customFormat="1" ht="12.95" customHeight="1" x14ac:dyDescent="0.2">
      <c r="A53" s="59" t="s">
        <v>62</v>
      </c>
      <c r="B53" s="60" t="s">
        <v>38</v>
      </c>
      <c r="C53" s="61">
        <v>56506.528599999998</v>
      </c>
      <c r="D53" s="62">
        <v>2.0000000000000001E-4</v>
      </c>
      <c r="E53" s="57">
        <f t="shared" ref="E53:E74" si="8">+(C53-C$7)/C$8</f>
        <v>13750.971417784298</v>
      </c>
      <c r="F53" s="32">
        <f t="shared" ref="F53:F84" si="9">ROUND(2*E53,0)/2</f>
        <v>13751</v>
      </c>
      <c r="G53" s="32">
        <f t="shared" ref="G53:G84" si="10">+C53-(C$7+F53*C$8)</f>
        <v>-8.3274999997229315E-3</v>
      </c>
      <c r="I53" s="32">
        <f t="shared" si="7"/>
        <v>-8.3274999997229315E-3</v>
      </c>
      <c r="O53" s="32">
        <f t="shared" ca="1" si="5"/>
        <v>2.0069680117432284E-3</v>
      </c>
      <c r="Q53" s="56">
        <f t="shared" ref="Q53:Q74" si="11">+C53-15018.5</f>
        <v>41488.028599999998</v>
      </c>
    </row>
    <row r="54" spans="1:17" s="32" customFormat="1" ht="12.95" customHeight="1" x14ac:dyDescent="0.2">
      <c r="A54" s="34" t="s">
        <v>173</v>
      </c>
      <c r="C54" s="63">
        <v>57475.862999999998</v>
      </c>
      <c r="D54" s="63">
        <v>2.9999999999999997E-4</v>
      </c>
      <c r="E54" s="57">
        <f t="shared" si="8"/>
        <v>17077.987317767995</v>
      </c>
      <c r="F54" s="32">
        <f t="shared" si="9"/>
        <v>17078</v>
      </c>
      <c r="G54" s="32">
        <f t="shared" si="10"/>
        <v>-3.6949999994249083E-3</v>
      </c>
      <c r="I54" s="32">
        <f t="shared" si="7"/>
        <v>-3.6949999994249083E-3</v>
      </c>
      <c r="O54" s="32">
        <f t="shared" ca="1" si="5"/>
        <v>1.3319230711749922E-3</v>
      </c>
      <c r="Q54" s="56">
        <f t="shared" si="11"/>
        <v>42457.362999999998</v>
      </c>
    </row>
    <row r="55" spans="1:17" s="32" customFormat="1" ht="12.95" customHeight="1" x14ac:dyDescent="0.2">
      <c r="A55" s="64" t="s">
        <v>173</v>
      </c>
      <c r="B55" s="65" t="s">
        <v>38</v>
      </c>
      <c r="C55" s="66">
        <v>57475.862999999998</v>
      </c>
      <c r="D55" s="66">
        <v>2.9999999999999997E-4</v>
      </c>
      <c r="E55" s="57">
        <f t="shared" si="8"/>
        <v>17077.987317767995</v>
      </c>
      <c r="F55" s="32">
        <f t="shared" si="9"/>
        <v>17078</v>
      </c>
      <c r="G55" s="32">
        <f t="shared" si="10"/>
        <v>-3.6949999994249083E-3</v>
      </c>
      <c r="I55" s="32">
        <f t="shared" si="7"/>
        <v>-3.6949999994249083E-3</v>
      </c>
      <c r="O55" s="32">
        <f t="shared" ca="1" si="5"/>
        <v>1.3319230711749922E-3</v>
      </c>
      <c r="Q55" s="56">
        <f t="shared" si="11"/>
        <v>42457.362999999998</v>
      </c>
    </row>
    <row r="56" spans="1:17" s="32" customFormat="1" ht="12.95" customHeight="1" x14ac:dyDescent="0.2">
      <c r="A56" s="64" t="s">
        <v>3</v>
      </c>
      <c r="B56" s="65" t="s">
        <v>38</v>
      </c>
      <c r="C56" s="66">
        <v>57515.487399999998</v>
      </c>
      <c r="D56" s="66">
        <v>1.9E-3</v>
      </c>
      <c r="E56" s="57">
        <f t="shared" si="8"/>
        <v>17213.988896611492</v>
      </c>
      <c r="F56" s="32">
        <f t="shared" si="9"/>
        <v>17214</v>
      </c>
      <c r="G56" s="32">
        <f t="shared" si="10"/>
        <v>-3.2349999964935705E-3</v>
      </c>
      <c r="I56" s="32">
        <f t="shared" si="7"/>
        <v>-3.2349999964935705E-3</v>
      </c>
      <c r="O56" s="32">
        <f t="shared" ca="1" si="5"/>
        <v>1.3043288085007269E-3</v>
      </c>
      <c r="Q56" s="56">
        <f t="shared" si="11"/>
        <v>42496.987399999998</v>
      </c>
    </row>
    <row r="57" spans="1:17" s="32" customFormat="1" ht="12.95" customHeight="1" x14ac:dyDescent="0.2">
      <c r="A57" s="67" t="s">
        <v>0</v>
      </c>
      <c r="B57" s="68" t="s">
        <v>38</v>
      </c>
      <c r="C57" s="67">
        <v>57541.126799999998</v>
      </c>
      <c r="D57" s="67" t="s">
        <v>72</v>
      </c>
      <c r="E57" s="57">
        <f t="shared" si="8"/>
        <v>17301.990200873512</v>
      </c>
      <c r="F57" s="32">
        <f t="shared" si="9"/>
        <v>17302</v>
      </c>
      <c r="G57" s="32">
        <f t="shared" si="10"/>
        <v>-2.8549999988172203E-3</v>
      </c>
      <c r="I57" s="32">
        <f t="shared" si="7"/>
        <v>-2.8549999988172203E-3</v>
      </c>
      <c r="O57" s="32">
        <f t="shared" ca="1" si="5"/>
        <v>1.2864736973585557E-3</v>
      </c>
      <c r="Q57" s="56">
        <f t="shared" si="11"/>
        <v>42522.626799999998</v>
      </c>
    </row>
    <row r="58" spans="1:17" s="32" customFormat="1" ht="12.95" customHeight="1" x14ac:dyDescent="0.2">
      <c r="A58" s="34" t="s">
        <v>175</v>
      </c>
      <c r="C58" s="63">
        <v>58195.944600000003</v>
      </c>
      <c r="D58" s="63">
        <v>2.0000000000000001E-4</v>
      </c>
      <c r="E58" s="57">
        <f t="shared" si="8"/>
        <v>19549.500690744044</v>
      </c>
      <c r="F58" s="32">
        <f t="shared" si="9"/>
        <v>19549.5</v>
      </c>
      <c r="G58" s="32">
        <f t="shared" si="10"/>
        <v>2.0125000446569175E-4</v>
      </c>
      <c r="I58" s="32">
        <f t="shared" si="7"/>
        <v>2.0125000446569175E-4</v>
      </c>
      <c r="O58" s="32">
        <f t="shared" ca="1" si="5"/>
        <v>8.3045821676729862E-4</v>
      </c>
      <c r="Q58" s="56">
        <f t="shared" si="11"/>
        <v>43177.444600000003</v>
      </c>
    </row>
    <row r="59" spans="1:17" s="32" customFormat="1" ht="12.95" customHeight="1" x14ac:dyDescent="0.2">
      <c r="A59" s="34" t="s">
        <v>176</v>
      </c>
      <c r="C59" s="63">
        <v>58565.962</v>
      </c>
      <c r="D59" s="63">
        <v>2.9999999999999997E-4</v>
      </c>
      <c r="E59" s="57">
        <f t="shared" si="8"/>
        <v>20819.499746870206</v>
      </c>
      <c r="F59" s="32">
        <f t="shared" si="9"/>
        <v>20819.5</v>
      </c>
      <c r="G59" s="32">
        <f t="shared" si="10"/>
        <v>-7.375000132014975E-5</v>
      </c>
      <c r="I59" s="32">
        <f t="shared" si="7"/>
        <v>-7.375000132014975E-5</v>
      </c>
      <c r="O59" s="32">
        <f t="shared" ca="1" si="5"/>
        <v>5.7277649914732297E-4</v>
      </c>
      <c r="Q59" s="56">
        <f t="shared" si="11"/>
        <v>43547.462</v>
      </c>
    </row>
    <row r="60" spans="1:17" s="32" customFormat="1" ht="12.95" customHeight="1" x14ac:dyDescent="0.2">
      <c r="A60" s="29" t="s">
        <v>177</v>
      </c>
      <c r="B60" s="30" t="s">
        <v>38</v>
      </c>
      <c r="C60" s="74">
        <v>59341.540099999998</v>
      </c>
      <c r="D60" s="75">
        <v>3.5000000000000001E-3</v>
      </c>
      <c r="E60" s="57">
        <f t="shared" si="8"/>
        <v>23481.492007104796</v>
      </c>
      <c r="F60" s="32">
        <f t="shared" si="9"/>
        <v>23481.5</v>
      </c>
      <c r="G60" s="32">
        <f t="shared" si="10"/>
        <v>-2.3287500007427298E-3</v>
      </c>
      <c r="L60" s="32">
        <f>+G60</f>
        <v>-2.3287500007427298E-3</v>
      </c>
      <c r="O60" s="32">
        <f t="shared" ca="1" si="5"/>
        <v>3.265938709663338E-5</v>
      </c>
      <c r="Q60" s="56">
        <f t="shared" si="11"/>
        <v>44323.040099999998</v>
      </c>
    </row>
    <row r="61" spans="1:17" s="32" customFormat="1" ht="12.95" customHeight="1" x14ac:dyDescent="0.2">
      <c r="A61" s="29" t="s">
        <v>177</v>
      </c>
      <c r="B61" s="30" t="s">
        <v>38</v>
      </c>
      <c r="C61" s="74">
        <v>59349.554799999998</v>
      </c>
      <c r="D61" s="75">
        <v>3.5000000000000001E-3</v>
      </c>
      <c r="E61" s="57">
        <f t="shared" si="8"/>
        <v>23509.000609227653</v>
      </c>
      <c r="F61" s="32">
        <f t="shared" si="9"/>
        <v>23509</v>
      </c>
      <c r="G61" s="32">
        <f t="shared" si="10"/>
        <v>1.7749999824445695E-4</v>
      </c>
      <c r="L61" s="32">
        <f>+G61</f>
        <v>1.7749999824445695E-4</v>
      </c>
      <c r="O61" s="32">
        <f t="shared" ca="1" si="5"/>
        <v>2.7079664864704256E-5</v>
      </c>
      <c r="Q61" s="56">
        <f t="shared" si="11"/>
        <v>44331.054799999998</v>
      </c>
    </row>
    <row r="62" spans="1:17" s="32" customFormat="1" ht="12.95" customHeight="1" x14ac:dyDescent="0.2">
      <c r="A62" s="34" t="s">
        <v>174</v>
      </c>
      <c r="C62" s="63">
        <v>59354.941700000003</v>
      </c>
      <c r="D62" s="63">
        <v>5.0000000000000001E-4</v>
      </c>
      <c r="E62" s="57">
        <f t="shared" si="8"/>
        <v>23527.489896259704</v>
      </c>
      <c r="F62" s="32">
        <f t="shared" si="9"/>
        <v>23527.5</v>
      </c>
      <c r="G62" s="32">
        <f t="shared" si="10"/>
        <v>-2.9437499979394488E-3</v>
      </c>
      <c r="N62" s="32">
        <f>+G62</f>
        <v>-2.9437499979394488E-3</v>
      </c>
      <c r="O62" s="32">
        <f t="shared" ca="1" si="5"/>
        <v>2.3326033545043208E-5</v>
      </c>
      <c r="Q62" s="56">
        <f t="shared" si="11"/>
        <v>44336.441700000003</v>
      </c>
    </row>
    <row r="63" spans="1:17" s="32" customFormat="1" ht="12.95" customHeight="1" x14ac:dyDescent="0.2">
      <c r="A63" s="29" t="s">
        <v>177</v>
      </c>
      <c r="B63" s="30" t="s">
        <v>38</v>
      </c>
      <c r="C63" s="74">
        <v>59356.545400000003</v>
      </c>
      <c r="D63" s="75">
        <v>3.5000000000000001E-3</v>
      </c>
      <c r="E63" s="57">
        <f t="shared" si="8"/>
        <v>23532.994225208313</v>
      </c>
      <c r="F63" s="32">
        <f t="shared" si="9"/>
        <v>23533</v>
      </c>
      <c r="G63" s="32">
        <f t="shared" si="10"/>
        <v>-1.6824999984237365E-3</v>
      </c>
      <c r="L63" s="32">
        <f>+G63</f>
        <v>-1.6824999984237365E-3</v>
      </c>
      <c r="O63" s="32">
        <f t="shared" ca="1" si="5"/>
        <v>2.2210089098658077E-5</v>
      </c>
      <c r="Q63" s="56">
        <f t="shared" si="11"/>
        <v>44338.045400000003</v>
      </c>
    </row>
    <row r="64" spans="1:17" s="32" customFormat="1" ht="12.95" customHeight="1" x14ac:dyDescent="0.2">
      <c r="A64" s="31" t="s">
        <v>178</v>
      </c>
      <c r="B64" s="69" t="s">
        <v>45</v>
      </c>
      <c r="C64" s="70">
        <v>59357.755400000002</v>
      </c>
      <c r="D64" s="71">
        <v>2.9999999999999997E-4</v>
      </c>
      <c r="E64" s="57">
        <f t="shared" si="8"/>
        <v>23537.147270059475</v>
      </c>
      <c r="F64" s="32">
        <f t="shared" si="9"/>
        <v>23537</v>
      </c>
      <c r="G64" s="32">
        <f t="shared" si="10"/>
        <v>4.2907500006549526E-2</v>
      </c>
      <c r="K64" s="32">
        <f>+G64</f>
        <v>4.2907500006549526E-2</v>
      </c>
      <c r="O64" s="32">
        <f t="shared" ca="1" si="5"/>
        <v>2.1398493137650236E-5</v>
      </c>
      <c r="Q64" s="56">
        <f t="shared" si="11"/>
        <v>44339.255400000002</v>
      </c>
    </row>
    <row r="65" spans="1:17" s="32" customFormat="1" ht="12.95" customHeight="1" x14ac:dyDescent="0.2">
      <c r="A65" s="29" t="s">
        <v>177</v>
      </c>
      <c r="B65" s="30" t="s">
        <v>38</v>
      </c>
      <c r="C65" s="74">
        <v>59377.525099999999</v>
      </c>
      <c r="D65" s="75">
        <v>3.5000000000000001E-3</v>
      </c>
      <c r="E65" s="57">
        <f t="shared" si="8"/>
        <v>23605.002188071154</v>
      </c>
      <c r="F65" s="32">
        <f t="shared" si="9"/>
        <v>23605</v>
      </c>
      <c r="G65" s="32">
        <f t="shared" si="10"/>
        <v>6.3750000117579475E-4</v>
      </c>
      <c r="L65" s="32">
        <f>+G65</f>
        <v>6.3750000117579475E-4</v>
      </c>
      <c r="O65" s="32">
        <f t="shared" ca="1" si="5"/>
        <v>7.6013618005178057E-6</v>
      </c>
      <c r="Q65" s="56">
        <f t="shared" si="11"/>
        <v>44359.025099999999</v>
      </c>
    </row>
    <row r="66" spans="1:17" s="32" customFormat="1" ht="12.95" customHeight="1" x14ac:dyDescent="0.2">
      <c r="A66" s="29" t="s">
        <v>177</v>
      </c>
      <c r="B66" s="30" t="s">
        <v>38</v>
      </c>
      <c r="C66" s="74">
        <v>59390.487999999998</v>
      </c>
      <c r="D66" s="75">
        <v>3.5000000000000001E-3</v>
      </c>
      <c r="E66" s="57">
        <f t="shared" si="8"/>
        <v>23649.494341047353</v>
      </c>
      <c r="F66" s="32">
        <f t="shared" si="9"/>
        <v>23649.5</v>
      </c>
      <c r="G66" s="32">
        <f t="shared" si="10"/>
        <v>-1.6487500033690594E-3</v>
      </c>
      <c r="L66" s="32">
        <f>+G66</f>
        <v>-1.6487500033690594E-3</v>
      </c>
      <c r="O66" s="32">
        <f t="shared" ca="1" si="5"/>
        <v>-1.427643265694209E-6</v>
      </c>
      <c r="Q66" s="56">
        <f t="shared" si="11"/>
        <v>44371.987999999998</v>
      </c>
    </row>
    <row r="67" spans="1:17" s="32" customFormat="1" ht="12.95" customHeight="1" x14ac:dyDescent="0.2">
      <c r="A67" s="29" t="s">
        <v>177</v>
      </c>
      <c r="B67" s="30" t="s">
        <v>38</v>
      </c>
      <c r="C67" s="74">
        <v>59390.635999999999</v>
      </c>
      <c r="D67" s="75">
        <v>3.5000000000000001E-3</v>
      </c>
      <c r="E67" s="57">
        <f t="shared" si="8"/>
        <v>23650.002316781221</v>
      </c>
      <c r="F67" s="32">
        <f t="shared" si="9"/>
        <v>23650</v>
      </c>
      <c r="G67" s="32">
        <f t="shared" si="10"/>
        <v>6.7500000295694917E-4</v>
      </c>
      <c r="L67" s="32">
        <f>+G67</f>
        <v>6.7500000295694917E-4</v>
      </c>
      <c r="O67" s="32">
        <f t="shared" ca="1" si="5"/>
        <v>-1.5290927608199723E-6</v>
      </c>
      <c r="Q67" s="56">
        <f t="shared" si="11"/>
        <v>44372.135999999999</v>
      </c>
    </row>
    <row r="68" spans="1:17" s="32" customFormat="1" ht="12.95" customHeight="1" x14ac:dyDescent="0.2">
      <c r="A68" s="29" t="s">
        <v>177</v>
      </c>
      <c r="B68" s="30" t="s">
        <v>38</v>
      </c>
      <c r="C68" s="74">
        <v>59724.522900000004</v>
      </c>
      <c r="D68" s="75">
        <v>3.5000000000000001E-3</v>
      </c>
      <c r="E68" s="57">
        <f t="shared" si="8"/>
        <v>24795.99179687837</v>
      </c>
      <c r="F68" s="32">
        <f t="shared" si="9"/>
        <v>24796</v>
      </c>
      <c r="G68" s="32">
        <f t="shared" si="10"/>
        <v>-2.3899999941932037E-3</v>
      </c>
      <c r="L68" s="32">
        <f>+G68</f>
        <v>-2.3899999941932037E-3</v>
      </c>
      <c r="O68" s="32">
        <f t="shared" ca="1" si="5"/>
        <v>-2.3405133558955429E-4</v>
      </c>
      <c r="Q68" s="56">
        <f t="shared" si="11"/>
        <v>44706.022900000004</v>
      </c>
    </row>
    <row r="69" spans="1:17" s="32" customFormat="1" ht="12.95" customHeight="1" x14ac:dyDescent="0.2">
      <c r="A69" s="29" t="s">
        <v>177</v>
      </c>
      <c r="B69" s="30" t="s">
        <v>38</v>
      </c>
      <c r="C69" s="74">
        <v>59724.667200000004</v>
      </c>
      <c r="D69" s="75">
        <v>3.5000000000000001E-3</v>
      </c>
      <c r="E69" s="57">
        <f t="shared" si="8"/>
        <v>24796.487073218887</v>
      </c>
      <c r="F69" s="32">
        <f t="shared" si="9"/>
        <v>24796.5</v>
      </c>
      <c r="G69" s="32">
        <f t="shared" si="10"/>
        <v>-3.7662499962607399E-3</v>
      </c>
      <c r="L69" s="32">
        <f>+G69</f>
        <v>-3.7662499962607399E-3</v>
      </c>
      <c r="O69" s="32">
        <f t="shared" ca="1" si="5"/>
        <v>-2.3415278508468092E-4</v>
      </c>
      <c r="Q69" s="56">
        <f t="shared" si="11"/>
        <v>44706.167200000004</v>
      </c>
    </row>
    <row r="70" spans="1:17" s="32" customFormat="1" ht="12.95" customHeight="1" x14ac:dyDescent="0.2">
      <c r="A70" s="29" t="s">
        <v>177</v>
      </c>
      <c r="B70" s="30" t="s">
        <v>38</v>
      </c>
      <c r="C70" s="74">
        <v>59737.487300000001</v>
      </c>
      <c r="D70" s="75">
        <v>3.5000000000000001E-3</v>
      </c>
      <c r="E70" s="57">
        <f t="shared" si="8"/>
        <v>24840.489098257272</v>
      </c>
      <c r="F70" s="32">
        <f t="shared" si="9"/>
        <v>24840.5</v>
      </c>
      <c r="G70" s="32">
        <f t="shared" si="10"/>
        <v>-3.1762500002514571E-3</v>
      </c>
      <c r="L70" s="32">
        <f>+G70</f>
        <v>-3.1762500002514571E-3</v>
      </c>
      <c r="O70" s="32">
        <f t="shared" ca="1" si="5"/>
        <v>-2.430803406557663E-4</v>
      </c>
      <c r="Q70" s="56">
        <f t="shared" si="11"/>
        <v>44718.987300000001</v>
      </c>
    </row>
    <row r="71" spans="1:17" s="32" customFormat="1" ht="12.95" customHeight="1" x14ac:dyDescent="0.2">
      <c r="A71" s="29" t="s">
        <v>177</v>
      </c>
      <c r="B71" s="30" t="s">
        <v>38</v>
      </c>
      <c r="C71" s="74">
        <v>59737.633300000001</v>
      </c>
      <c r="D71" s="75">
        <v>3.5000000000000001E-3</v>
      </c>
      <c r="E71" s="57">
        <f t="shared" si="8"/>
        <v>24840.990209454194</v>
      </c>
      <c r="F71" s="32">
        <f t="shared" si="9"/>
        <v>24841</v>
      </c>
      <c r="G71" s="32">
        <f t="shared" si="10"/>
        <v>-2.8524999943329021E-3</v>
      </c>
      <c r="L71" s="32">
        <f>+G71</f>
        <v>-2.8524999943329021E-3</v>
      </c>
      <c r="O71" s="32">
        <f t="shared" ca="1" si="5"/>
        <v>-2.4318179015089206E-4</v>
      </c>
      <c r="Q71" s="56">
        <f t="shared" si="11"/>
        <v>44719.133300000001</v>
      </c>
    </row>
    <row r="72" spans="1:17" s="32" customFormat="1" ht="12.95" customHeight="1" x14ac:dyDescent="0.2">
      <c r="A72" s="29" t="s">
        <v>177</v>
      </c>
      <c r="B72" s="30" t="s">
        <v>38</v>
      </c>
      <c r="C72" s="74">
        <v>59750.453500000003</v>
      </c>
      <c r="D72" s="75">
        <v>3.5000000000000001E-3</v>
      </c>
      <c r="E72" s="57">
        <f t="shared" si="8"/>
        <v>24884.992577719448</v>
      </c>
      <c r="F72" s="32">
        <f t="shared" si="9"/>
        <v>24885</v>
      </c>
      <c r="G72" s="32">
        <f t="shared" si="10"/>
        <v>-2.1624999935738742E-3</v>
      </c>
      <c r="L72" s="32">
        <f>+G72</f>
        <v>-2.1624999935738742E-3</v>
      </c>
      <c r="O72" s="32">
        <f t="shared" ca="1" si="5"/>
        <v>-2.5210934572197832E-4</v>
      </c>
      <c r="Q72" s="56">
        <f t="shared" si="11"/>
        <v>44731.953500000003</v>
      </c>
    </row>
    <row r="73" spans="1:17" s="32" customFormat="1" ht="12.95" customHeight="1" x14ac:dyDescent="0.2">
      <c r="A73" s="29" t="s">
        <v>177</v>
      </c>
      <c r="B73" s="30" t="s">
        <v>38</v>
      </c>
      <c r="C73" s="74">
        <v>59750.597600000001</v>
      </c>
      <c r="D73" s="75">
        <v>3.5000000000000001E-3</v>
      </c>
      <c r="E73" s="57">
        <f t="shared" si="8"/>
        <v>24885.487167606261</v>
      </c>
      <c r="F73" s="32">
        <f t="shared" si="9"/>
        <v>24885.5</v>
      </c>
      <c r="G73" s="32">
        <f t="shared" si="10"/>
        <v>-3.738749997864943E-3</v>
      </c>
      <c r="L73" s="32">
        <f>+G73</f>
        <v>-3.738749997864943E-3</v>
      </c>
      <c r="O73" s="32">
        <f t="shared" ca="1" si="5"/>
        <v>-2.5221079521710408E-4</v>
      </c>
      <c r="Q73" s="56">
        <f t="shared" si="11"/>
        <v>44732.097600000001</v>
      </c>
    </row>
    <row r="74" spans="1:17" s="32" customFormat="1" ht="12.95" customHeight="1" x14ac:dyDescent="0.2">
      <c r="A74" s="29" t="s">
        <v>177</v>
      </c>
      <c r="B74" s="30" t="s">
        <v>38</v>
      </c>
      <c r="C74" s="74">
        <v>59762.398500000003</v>
      </c>
      <c r="D74" s="75">
        <v>3.5000000000000001E-3</v>
      </c>
      <c r="E74" s="57">
        <f t="shared" si="8"/>
        <v>24925.991024617961</v>
      </c>
      <c r="F74" s="32">
        <f t="shared" si="9"/>
        <v>24926</v>
      </c>
      <c r="G74" s="32">
        <f t="shared" si="10"/>
        <v>-2.6149999976041727E-3</v>
      </c>
      <c r="L74" s="32">
        <f>+G74</f>
        <v>-2.6149999976041727E-3</v>
      </c>
      <c r="O74" s="32">
        <f t="shared" ca="1" si="5"/>
        <v>-2.6042820432230825E-4</v>
      </c>
      <c r="Q74" s="56">
        <f t="shared" si="11"/>
        <v>44743.898500000003</v>
      </c>
    </row>
    <row r="75" spans="1:17" s="32" customFormat="1" ht="12.95" customHeight="1" x14ac:dyDescent="0.2">
      <c r="C75" s="63"/>
      <c r="D75" s="63"/>
    </row>
    <row r="76" spans="1:17" s="32" customFormat="1" ht="12.95" customHeight="1" x14ac:dyDescent="0.2">
      <c r="C76" s="63"/>
      <c r="D76" s="63"/>
    </row>
    <row r="77" spans="1:17" s="32" customFormat="1" ht="12.95" customHeight="1" x14ac:dyDescent="0.2">
      <c r="C77" s="63"/>
      <c r="D77" s="63"/>
    </row>
    <row r="78" spans="1:17" s="32" customFormat="1" ht="12.95" customHeight="1" x14ac:dyDescent="0.2">
      <c r="C78" s="63"/>
      <c r="D78" s="63"/>
    </row>
    <row r="79" spans="1:17" s="32" customFormat="1" ht="12.95" customHeight="1" x14ac:dyDescent="0.2">
      <c r="C79" s="63"/>
      <c r="D79" s="63"/>
    </row>
    <row r="80" spans="1:17" s="32" customFormat="1" ht="12.95" customHeight="1" x14ac:dyDescent="0.2">
      <c r="C80" s="63"/>
      <c r="D80" s="63"/>
    </row>
    <row r="81" spans="3:4" s="32" customFormat="1" ht="12.95" customHeight="1" x14ac:dyDescent="0.2">
      <c r="C81" s="63"/>
      <c r="D81" s="63"/>
    </row>
    <row r="82" spans="3:4" s="32" customFormat="1" ht="12.95" customHeight="1" x14ac:dyDescent="0.2">
      <c r="C82" s="63"/>
      <c r="D82" s="63"/>
    </row>
    <row r="83" spans="3:4" s="32" customFormat="1" ht="12.95" customHeight="1" x14ac:dyDescent="0.2">
      <c r="C83" s="63"/>
      <c r="D83" s="63"/>
    </row>
    <row r="84" spans="3:4" s="32" customFormat="1" ht="12.95" customHeight="1" x14ac:dyDescent="0.2">
      <c r="C84" s="63"/>
      <c r="D84" s="63"/>
    </row>
    <row r="85" spans="3:4" s="32" customFormat="1" ht="12.95" customHeight="1" x14ac:dyDescent="0.2">
      <c r="C85" s="63"/>
      <c r="D85" s="63"/>
    </row>
    <row r="86" spans="3:4" s="32" customFormat="1" ht="12.95" customHeight="1" x14ac:dyDescent="0.2">
      <c r="C86" s="63"/>
      <c r="D86" s="63"/>
    </row>
    <row r="87" spans="3:4" s="32" customFormat="1" ht="12.95" customHeight="1" x14ac:dyDescent="0.2">
      <c r="C87" s="63"/>
      <c r="D87" s="63"/>
    </row>
    <row r="88" spans="3:4" s="32" customFormat="1" ht="12.95" customHeight="1" x14ac:dyDescent="0.2">
      <c r="C88" s="63"/>
      <c r="D88" s="63"/>
    </row>
    <row r="89" spans="3:4" s="32" customFormat="1" ht="12.95" customHeight="1" x14ac:dyDescent="0.2">
      <c r="C89" s="63"/>
      <c r="D89" s="63"/>
    </row>
    <row r="90" spans="3:4" s="32" customFormat="1" ht="12.95" customHeight="1" x14ac:dyDescent="0.2">
      <c r="C90" s="63"/>
      <c r="D90" s="63"/>
    </row>
    <row r="91" spans="3:4" s="32" customFormat="1" ht="12.95" customHeight="1" x14ac:dyDescent="0.2">
      <c r="C91" s="63"/>
      <c r="D91" s="63"/>
    </row>
    <row r="92" spans="3:4" s="32" customFormat="1" ht="12.95" customHeight="1" x14ac:dyDescent="0.2">
      <c r="C92" s="63"/>
      <c r="D92" s="63"/>
    </row>
    <row r="93" spans="3:4" s="32" customFormat="1" ht="12.95" customHeight="1" x14ac:dyDescent="0.2">
      <c r="C93" s="63"/>
      <c r="D93" s="63"/>
    </row>
    <row r="94" spans="3:4" s="32" customFormat="1" ht="12.95" customHeight="1" x14ac:dyDescent="0.2">
      <c r="C94" s="63"/>
      <c r="D94" s="63"/>
    </row>
    <row r="95" spans="3:4" s="32" customFormat="1" ht="12.95" customHeight="1" x14ac:dyDescent="0.2">
      <c r="C95" s="63"/>
      <c r="D95" s="63"/>
    </row>
    <row r="96" spans="3:4" s="32" customFormat="1" ht="12.95" customHeight="1" x14ac:dyDescent="0.2">
      <c r="C96" s="63"/>
      <c r="D96" s="63"/>
    </row>
    <row r="97" spans="3:4" s="32" customFormat="1" ht="12.95" customHeight="1" x14ac:dyDescent="0.2">
      <c r="C97" s="63"/>
      <c r="D97" s="63"/>
    </row>
    <row r="98" spans="3:4" s="32" customFormat="1" ht="12.95" customHeight="1" x14ac:dyDescent="0.2">
      <c r="C98" s="63"/>
      <c r="D98" s="63"/>
    </row>
    <row r="99" spans="3:4" s="32" customFormat="1" ht="12.95" customHeight="1" x14ac:dyDescent="0.2">
      <c r="C99" s="63"/>
      <c r="D99" s="63"/>
    </row>
    <row r="100" spans="3:4" s="32" customFormat="1" ht="12.95" customHeight="1" x14ac:dyDescent="0.2">
      <c r="C100" s="63"/>
      <c r="D100" s="63"/>
    </row>
    <row r="101" spans="3:4" s="32" customFormat="1" ht="12.95" customHeight="1" x14ac:dyDescent="0.2">
      <c r="C101" s="63"/>
      <c r="D101" s="63"/>
    </row>
    <row r="102" spans="3:4" s="32" customFormat="1" ht="12.95" customHeight="1" x14ac:dyDescent="0.2">
      <c r="C102" s="63"/>
      <c r="D102" s="63"/>
    </row>
    <row r="103" spans="3:4" s="32" customFormat="1" ht="12.95" customHeight="1" x14ac:dyDescent="0.2">
      <c r="C103" s="63"/>
      <c r="D103" s="63"/>
    </row>
    <row r="104" spans="3:4" s="32" customFormat="1" ht="12.95" customHeight="1" x14ac:dyDescent="0.2">
      <c r="C104" s="63"/>
      <c r="D104" s="63"/>
    </row>
    <row r="105" spans="3:4" s="32" customFormat="1" ht="12.95" customHeight="1" x14ac:dyDescent="0.2">
      <c r="C105" s="63"/>
      <c r="D105" s="63"/>
    </row>
    <row r="106" spans="3:4" s="32" customFormat="1" ht="12.95" customHeight="1" x14ac:dyDescent="0.2">
      <c r="C106" s="63"/>
      <c r="D106" s="63"/>
    </row>
    <row r="107" spans="3:4" s="32" customFormat="1" ht="12.95" customHeight="1" x14ac:dyDescent="0.2">
      <c r="C107" s="63"/>
      <c r="D107" s="63"/>
    </row>
    <row r="108" spans="3:4" s="32" customFormat="1" ht="12.95" customHeight="1" x14ac:dyDescent="0.2">
      <c r="C108" s="63"/>
      <c r="D108" s="63"/>
    </row>
    <row r="109" spans="3:4" s="32" customFormat="1" ht="12.95" customHeight="1" x14ac:dyDescent="0.2">
      <c r="C109" s="63"/>
      <c r="D109" s="63"/>
    </row>
    <row r="110" spans="3:4" s="32" customFormat="1" ht="12.95" customHeight="1" x14ac:dyDescent="0.2">
      <c r="C110" s="63"/>
      <c r="D110" s="63"/>
    </row>
    <row r="111" spans="3:4" s="32" customFormat="1" ht="12.95" customHeight="1" x14ac:dyDescent="0.2">
      <c r="C111" s="63"/>
      <c r="D111" s="63"/>
    </row>
    <row r="112" spans="3:4" s="32" customFormat="1" ht="12.95" customHeight="1" x14ac:dyDescent="0.2">
      <c r="C112" s="63"/>
      <c r="D112" s="63"/>
    </row>
    <row r="113" spans="3:4" s="32" customFormat="1" ht="12.95" customHeight="1" x14ac:dyDescent="0.2">
      <c r="C113" s="63"/>
      <c r="D113" s="63"/>
    </row>
    <row r="114" spans="3:4" s="32" customFormat="1" ht="12.95" customHeight="1" x14ac:dyDescent="0.2">
      <c r="C114" s="63"/>
      <c r="D114" s="63"/>
    </row>
    <row r="115" spans="3:4" s="32" customFormat="1" ht="12.95" customHeight="1" x14ac:dyDescent="0.2">
      <c r="C115" s="63"/>
      <c r="D115" s="63"/>
    </row>
    <row r="116" spans="3:4" s="32" customFormat="1" ht="12.95" customHeight="1" x14ac:dyDescent="0.2">
      <c r="C116" s="63"/>
      <c r="D116" s="63"/>
    </row>
    <row r="117" spans="3:4" s="32" customFormat="1" ht="12.95" customHeight="1" x14ac:dyDescent="0.2">
      <c r="C117" s="63"/>
      <c r="D117" s="63"/>
    </row>
    <row r="118" spans="3:4" s="32" customFormat="1" ht="12.95" customHeight="1" x14ac:dyDescent="0.2">
      <c r="C118" s="63"/>
      <c r="D118" s="63"/>
    </row>
    <row r="119" spans="3:4" s="32" customFormat="1" ht="12.95" customHeight="1" x14ac:dyDescent="0.2">
      <c r="C119" s="63"/>
      <c r="D119" s="63"/>
    </row>
    <row r="120" spans="3:4" s="32" customFormat="1" ht="12.95" customHeight="1" x14ac:dyDescent="0.2">
      <c r="C120" s="63"/>
      <c r="D120" s="63"/>
    </row>
    <row r="121" spans="3:4" s="32" customFormat="1" ht="12.95" customHeight="1" x14ac:dyDescent="0.2">
      <c r="C121" s="63"/>
      <c r="D121" s="63"/>
    </row>
    <row r="122" spans="3:4" s="32" customFormat="1" ht="12.95" customHeight="1" x14ac:dyDescent="0.2">
      <c r="C122" s="63"/>
      <c r="D122" s="63"/>
    </row>
    <row r="123" spans="3:4" s="32" customFormat="1" ht="12.95" customHeight="1" x14ac:dyDescent="0.2">
      <c r="C123" s="63"/>
      <c r="D123" s="63"/>
    </row>
    <row r="124" spans="3:4" s="32" customFormat="1" ht="12.95" customHeight="1" x14ac:dyDescent="0.2">
      <c r="C124" s="63"/>
      <c r="D124" s="63"/>
    </row>
    <row r="125" spans="3:4" s="32" customFormat="1" ht="12.95" customHeight="1" x14ac:dyDescent="0.2">
      <c r="C125" s="63"/>
      <c r="D125" s="63"/>
    </row>
    <row r="126" spans="3:4" s="32" customFormat="1" ht="12.95" customHeight="1" x14ac:dyDescent="0.2">
      <c r="C126" s="63"/>
      <c r="D126" s="63"/>
    </row>
    <row r="127" spans="3:4" s="32" customFormat="1" ht="12.95" customHeight="1" x14ac:dyDescent="0.2">
      <c r="C127" s="63"/>
      <c r="D127" s="63"/>
    </row>
    <row r="128" spans="3:4" s="32" customFormat="1" ht="12.95" customHeight="1" x14ac:dyDescent="0.2">
      <c r="C128" s="63"/>
      <c r="D128" s="63"/>
    </row>
    <row r="129" spans="3:4" s="32" customFormat="1" ht="12.95" customHeight="1" x14ac:dyDescent="0.2">
      <c r="C129" s="63"/>
      <c r="D129" s="63"/>
    </row>
    <row r="130" spans="3:4" s="32" customFormat="1" ht="12.95" customHeight="1" x14ac:dyDescent="0.2">
      <c r="C130" s="63"/>
      <c r="D130" s="63"/>
    </row>
    <row r="131" spans="3:4" s="32" customFormat="1" ht="12.95" customHeight="1" x14ac:dyDescent="0.2">
      <c r="C131" s="63"/>
      <c r="D131" s="63"/>
    </row>
    <row r="132" spans="3:4" s="32" customFormat="1" ht="12.95" customHeight="1" x14ac:dyDescent="0.2">
      <c r="C132" s="63"/>
      <c r="D132" s="63"/>
    </row>
    <row r="133" spans="3:4" s="32" customFormat="1" ht="12.95" customHeight="1" x14ac:dyDescent="0.2">
      <c r="C133" s="63"/>
      <c r="D133" s="63"/>
    </row>
    <row r="134" spans="3:4" s="32" customFormat="1" ht="12.95" customHeight="1" x14ac:dyDescent="0.2">
      <c r="C134" s="63"/>
      <c r="D134" s="63"/>
    </row>
    <row r="135" spans="3:4" s="32" customFormat="1" ht="12.95" customHeight="1" x14ac:dyDescent="0.2">
      <c r="C135" s="63"/>
      <c r="D135" s="63"/>
    </row>
    <row r="136" spans="3:4" s="32" customFormat="1" ht="12.95" customHeight="1" x14ac:dyDescent="0.2">
      <c r="C136" s="63"/>
      <c r="D136" s="63"/>
    </row>
    <row r="137" spans="3:4" s="32" customFormat="1" ht="12.95" customHeight="1" x14ac:dyDescent="0.2">
      <c r="C137" s="63"/>
      <c r="D137" s="63"/>
    </row>
    <row r="138" spans="3:4" s="32" customFormat="1" ht="12.95" customHeight="1" x14ac:dyDescent="0.2">
      <c r="C138" s="63"/>
      <c r="D138" s="63"/>
    </row>
    <row r="139" spans="3:4" s="32" customFormat="1" ht="12.95" customHeight="1" x14ac:dyDescent="0.2">
      <c r="C139" s="63"/>
      <c r="D139" s="63"/>
    </row>
    <row r="140" spans="3:4" s="32" customFormat="1" ht="12.95" customHeight="1" x14ac:dyDescent="0.2">
      <c r="C140" s="63"/>
      <c r="D140" s="63"/>
    </row>
    <row r="141" spans="3:4" s="32" customFormat="1" ht="12.95" customHeight="1" x14ac:dyDescent="0.2">
      <c r="C141" s="63"/>
      <c r="D141" s="63"/>
    </row>
    <row r="142" spans="3:4" s="32" customFormat="1" ht="12.95" customHeight="1" x14ac:dyDescent="0.2">
      <c r="C142" s="63"/>
      <c r="D142" s="63"/>
    </row>
    <row r="143" spans="3:4" s="32" customFormat="1" ht="12.95" customHeight="1" x14ac:dyDescent="0.2">
      <c r="C143" s="63"/>
      <c r="D143" s="63"/>
    </row>
    <row r="144" spans="3:4" s="32" customFormat="1" ht="12.95" customHeight="1" x14ac:dyDescent="0.2">
      <c r="C144" s="63"/>
      <c r="D144" s="63"/>
    </row>
    <row r="145" spans="3:4" s="32" customFormat="1" ht="12.95" customHeight="1" x14ac:dyDescent="0.2">
      <c r="C145" s="63"/>
      <c r="D145" s="63"/>
    </row>
    <row r="146" spans="3:4" s="32" customFormat="1" ht="12.95" customHeight="1" x14ac:dyDescent="0.2">
      <c r="C146" s="63"/>
      <c r="D146" s="63"/>
    </row>
    <row r="147" spans="3:4" s="32" customFormat="1" ht="12.95" customHeight="1" x14ac:dyDescent="0.2">
      <c r="C147" s="63"/>
      <c r="D147" s="63"/>
    </row>
    <row r="148" spans="3:4" s="32" customFormat="1" ht="12.95" customHeight="1" x14ac:dyDescent="0.2">
      <c r="C148" s="63"/>
      <c r="D148" s="63"/>
    </row>
    <row r="149" spans="3:4" s="32" customFormat="1" ht="12.95" customHeight="1" x14ac:dyDescent="0.2">
      <c r="C149" s="63"/>
      <c r="D149" s="63"/>
    </row>
    <row r="150" spans="3:4" s="32" customFormat="1" ht="12.95" customHeight="1" x14ac:dyDescent="0.2">
      <c r="C150" s="63"/>
      <c r="D150" s="63"/>
    </row>
    <row r="151" spans="3:4" s="32" customFormat="1" ht="12.95" customHeight="1" x14ac:dyDescent="0.2">
      <c r="C151" s="63"/>
      <c r="D151" s="63"/>
    </row>
    <row r="152" spans="3:4" s="32" customFormat="1" ht="12.95" customHeight="1" x14ac:dyDescent="0.2">
      <c r="C152" s="63"/>
      <c r="D152" s="63"/>
    </row>
    <row r="153" spans="3:4" s="32" customFormat="1" ht="12.95" customHeight="1" x14ac:dyDescent="0.2">
      <c r="C153" s="63"/>
      <c r="D153" s="63"/>
    </row>
    <row r="154" spans="3:4" s="32" customFormat="1" ht="12.95" customHeight="1" x14ac:dyDescent="0.2">
      <c r="C154" s="63"/>
      <c r="D154" s="63"/>
    </row>
    <row r="155" spans="3:4" s="32" customFormat="1" ht="12.95" customHeight="1" x14ac:dyDescent="0.2">
      <c r="C155" s="63"/>
      <c r="D155" s="63"/>
    </row>
    <row r="156" spans="3:4" s="32" customFormat="1" ht="12.95" customHeight="1" x14ac:dyDescent="0.2">
      <c r="C156" s="63"/>
      <c r="D156" s="63"/>
    </row>
    <row r="157" spans="3:4" s="32" customFormat="1" ht="12.95" customHeight="1" x14ac:dyDescent="0.2">
      <c r="C157" s="63"/>
      <c r="D157" s="63"/>
    </row>
    <row r="158" spans="3:4" s="32" customFormat="1" ht="12.95" customHeight="1" x14ac:dyDescent="0.2">
      <c r="C158" s="63"/>
      <c r="D158" s="63"/>
    </row>
    <row r="159" spans="3:4" s="32" customFormat="1" ht="12.95" customHeight="1" x14ac:dyDescent="0.2">
      <c r="C159" s="63"/>
      <c r="D159" s="63"/>
    </row>
    <row r="160" spans="3:4" s="32" customFormat="1" ht="12.95" customHeight="1" x14ac:dyDescent="0.2">
      <c r="C160" s="63"/>
      <c r="D160" s="63"/>
    </row>
    <row r="161" spans="3:4" s="32" customFormat="1" ht="12.95" customHeight="1" x14ac:dyDescent="0.2">
      <c r="C161" s="63"/>
      <c r="D161" s="63"/>
    </row>
    <row r="162" spans="3:4" s="32" customFormat="1" ht="12.95" customHeight="1" x14ac:dyDescent="0.2">
      <c r="C162" s="63"/>
      <c r="D162" s="63"/>
    </row>
    <row r="163" spans="3:4" s="32" customFormat="1" ht="12.95" customHeight="1" x14ac:dyDescent="0.2">
      <c r="C163" s="63"/>
      <c r="D163" s="63"/>
    </row>
    <row r="164" spans="3:4" s="32" customFormat="1" ht="12.95" customHeight="1" x14ac:dyDescent="0.2">
      <c r="C164" s="63"/>
      <c r="D164" s="63"/>
    </row>
    <row r="165" spans="3:4" s="32" customFormat="1" ht="12.95" customHeight="1" x14ac:dyDescent="0.2">
      <c r="C165" s="63"/>
      <c r="D165" s="63"/>
    </row>
    <row r="166" spans="3:4" s="32" customFormat="1" ht="12.95" customHeight="1" x14ac:dyDescent="0.2">
      <c r="C166" s="63"/>
      <c r="D166" s="63"/>
    </row>
    <row r="167" spans="3:4" s="32" customFormat="1" ht="12.95" customHeight="1" x14ac:dyDescent="0.2">
      <c r="C167" s="63"/>
      <c r="D167" s="63"/>
    </row>
    <row r="168" spans="3:4" s="32" customFormat="1" ht="12.95" customHeight="1" x14ac:dyDescent="0.2">
      <c r="C168" s="63"/>
      <c r="D168" s="63"/>
    </row>
    <row r="169" spans="3:4" s="32" customFormat="1" ht="12.95" customHeight="1" x14ac:dyDescent="0.2">
      <c r="C169" s="63"/>
      <c r="D169" s="63"/>
    </row>
    <row r="170" spans="3:4" s="32" customFormat="1" ht="12.95" customHeight="1" x14ac:dyDescent="0.2">
      <c r="C170" s="63"/>
      <c r="D170" s="63"/>
    </row>
    <row r="171" spans="3:4" s="32" customFormat="1" ht="12.95" customHeight="1" x14ac:dyDescent="0.2">
      <c r="C171" s="63"/>
      <c r="D171" s="63"/>
    </row>
    <row r="172" spans="3:4" s="32" customFormat="1" ht="12.95" customHeight="1" x14ac:dyDescent="0.2">
      <c r="C172" s="63"/>
      <c r="D172" s="63"/>
    </row>
    <row r="173" spans="3:4" s="32" customFormat="1" ht="12.95" customHeight="1" x14ac:dyDescent="0.2">
      <c r="C173" s="63"/>
      <c r="D173" s="63"/>
    </row>
    <row r="174" spans="3:4" s="32" customFormat="1" ht="12.95" customHeight="1" x14ac:dyDescent="0.2">
      <c r="C174" s="63"/>
      <c r="D174" s="63"/>
    </row>
    <row r="175" spans="3:4" s="32" customFormat="1" ht="12.95" customHeight="1" x14ac:dyDescent="0.2">
      <c r="C175" s="63"/>
      <c r="D175" s="63"/>
    </row>
    <row r="176" spans="3:4" s="32" customFormat="1" ht="12.95" customHeight="1" x14ac:dyDescent="0.2">
      <c r="C176" s="63"/>
      <c r="D176" s="63"/>
    </row>
    <row r="177" spans="3:4" s="32" customFormat="1" ht="12.95" customHeight="1" x14ac:dyDescent="0.2">
      <c r="C177" s="63"/>
      <c r="D177" s="63"/>
    </row>
    <row r="178" spans="3:4" s="32" customFormat="1" ht="12.95" customHeight="1" x14ac:dyDescent="0.2">
      <c r="C178" s="63"/>
      <c r="D178" s="63"/>
    </row>
    <row r="179" spans="3:4" s="32" customFormat="1" ht="12.95" customHeight="1" x14ac:dyDescent="0.2">
      <c r="C179" s="63"/>
      <c r="D179" s="63"/>
    </row>
    <row r="180" spans="3:4" s="32" customFormat="1" ht="12.95" customHeight="1" x14ac:dyDescent="0.2">
      <c r="C180" s="63"/>
      <c r="D180" s="63"/>
    </row>
    <row r="181" spans="3:4" s="32" customFormat="1" ht="12.95" customHeight="1" x14ac:dyDescent="0.2">
      <c r="C181" s="63"/>
      <c r="D181" s="63"/>
    </row>
    <row r="182" spans="3:4" s="32" customFormat="1" ht="12.95" customHeight="1" x14ac:dyDescent="0.2">
      <c r="C182" s="63"/>
      <c r="D182" s="63"/>
    </row>
    <row r="183" spans="3:4" s="32" customFormat="1" ht="12.95" customHeight="1" x14ac:dyDescent="0.2">
      <c r="C183" s="63"/>
      <c r="D183" s="63"/>
    </row>
    <row r="184" spans="3:4" s="32" customFormat="1" ht="12.95" customHeight="1" x14ac:dyDescent="0.2">
      <c r="C184" s="63"/>
      <c r="D184" s="63"/>
    </row>
    <row r="185" spans="3:4" s="32" customFormat="1" ht="12.95" customHeight="1" x14ac:dyDescent="0.2">
      <c r="C185" s="63"/>
      <c r="D185" s="63"/>
    </row>
    <row r="186" spans="3:4" s="32" customFormat="1" ht="12.95" customHeight="1" x14ac:dyDescent="0.2">
      <c r="C186" s="63"/>
      <c r="D186" s="63"/>
    </row>
    <row r="187" spans="3:4" s="32" customFormat="1" ht="12.95" customHeight="1" x14ac:dyDescent="0.2">
      <c r="C187" s="63"/>
      <c r="D187" s="63"/>
    </row>
    <row r="188" spans="3:4" s="32" customFormat="1" ht="12.95" customHeight="1" x14ac:dyDescent="0.2">
      <c r="C188" s="63"/>
      <c r="D188" s="63"/>
    </row>
    <row r="189" spans="3:4" s="32" customFormat="1" ht="12.95" customHeight="1" x14ac:dyDescent="0.2">
      <c r="C189" s="63"/>
      <c r="D189" s="63"/>
    </row>
    <row r="190" spans="3:4" s="32" customFormat="1" ht="12.95" customHeight="1" x14ac:dyDescent="0.2">
      <c r="C190" s="63"/>
      <c r="D190" s="63"/>
    </row>
    <row r="191" spans="3:4" s="32" customFormat="1" ht="12.95" customHeight="1" x14ac:dyDescent="0.2">
      <c r="C191" s="63"/>
      <c r="D191" s="63"/>
    </row>
    <row r="192" spans="3:4" s="32" customFormat="1" ht="12.95" customHeight="1" x14ac:dyDescent="0.2">
      <c r="C192" s="63"/>
      <c r="D192" s="63"/>
    </row>
    <row r="193" spans="3:4" s="32" customFormat="1" ht="12.95" customHeight="1" x14ac:dyDescent="0.2">
      <c r="C193" s="63"/>
      <c r="D193" s="63"/>
    </row>
    <row r="194" spans="3:4" s="32" customFormat="1" ht="12.95" customHeight="1" x14ac:dyDescent="0.2">
      <c r="C194" s="63"/>
      <c r="D194" s="63"/>
    </row>
    <row r="195" spans="3:4" s="32" customFormat="1" ht="12.95" customHeight="1" x14ac:dyDescent="0.2">
      <c r="C195" s="63"/>
      <c r="D195" s="63"/>
    </row>
    <row r="196" spans="3:4" s="32" customFormat="1" ht="12.95" customHeight="1" x14ac:dyDescent="0.2">
      <c r="C196" s="63"/>
      <c r="D196" s="63"/>
    </row>
    <row r="197" spans="3:4" s="32" customFormat="1" ht="12.95" customHeight="1" x14ac:dyDescent="0.2">
      <c r="C197" s="63"/>
      <c r="D197" s="63"/>
    </row>
    <row r="198" spans="3:4" s="32" customFormat="1" ht="12.95" customHeight="1" x14ac:dyDescent="0.2">
      <c r="C198" s="63"/>
      <c r="D198" s="63"/>
    </row>
    <row r="199" spans="3:4" s="32" customFormat="1" ht="12.95" customHeight="1" x14ac:dyDescent="0.2">
      <c r="C199" s="63"/>
      <c r="D199" s="63"/>
    </row>
    <row r="200" spans="3:4" s="32" customFormat="1" ht="12.95" customHeight="1" x14ac:dyDescent="0.2">
      <c r="C200" s="63"/>
      <c r="D200" s="63"/>
    </row>
    <row r="201" spans="3:4" s="32" customFormat="1" ht="12.95" customHeight="1" x14ac:dyDescent="0.2">
      <c r="C201" s="63"/>
      <c r="D201" s="63"/>
    </row>
    <row r="202" spans="3:4" s="32" customFormat="1" ht="12.95" customHeight="1" x14ac:dyDescent="0.2">
      <c r="C202" s="63"/>
      <c r="D202" s="63"/>
    </row>
    <row r="203" spans="3:4" s="32" customFormat="1" ht="12.95" customHeight="1" x14ac:dyDescent="0.2">
      <c r="C203" s="63"/>
      <c r="D203" s="63"/>
    </row>
    <row r="204" spans="3:4" s="32" customFormat="1" ht="12.95" customHeight="1" x14ac:dyDescent="0.2">
      <c r="C204" s="63"/>
      <c r="D204" s="63"/>
    </row>
    <row r="205" spans="3:4" s="32" customFormat="1" ht="12.95" customHeight="1" x14ac:dyDescent="0.2">
      <c r="C205" s="63"/>
      <c r="D205" s="63"/>
    </row>
    <row r="206" spans="3:4" s="32" customFormat="1" ht="12.95" customHeight="1" x14ac:dyDescent="0.2">
      <c r="C206" s="63"/>
      <c r="D206" s="63"/>
    </row>
    <row r="207" spans="3:4" s="32" customFormat="1" ht="12.95" customHeight="1" x14ac:dyDescent="0.2">
      <c r="C207" s="63"/>
      <c r="D207" s="63"/>
    </row>
    <row r="208" spans="3:4" s="32" customFormat="1" ht="12.95" customHeight="1" x14ac:dyDescent="0.2">
      <c r="C208" s="63"/>
      <c r="D208" s="63"/>
    </row>
    <row r="209" spans="3:4" s="32" customFormat="1" ht="12.95" customHeight="1" x14ac:dyDescent="0.2">
      <c r="C209" s="63"/>
      <c r="D209" s="63"/>
    </row>
    <row r="210" spans="3:4" s="32" customFormat="1" ht="12.95" customHeight="1" x14ac:dyDescent="0.2">
      <c r="C210" s="63"/>
      <c r="D210" s="63"/>
    </row>
    <row r="211" spans="3:4" s="32" customFormat="1" ht="12.95" customHeight="1" x14ac:dyDescent="0.2">
      <c r="C211" s="63"/>
      <c r="D211" s="63"/>
    </row>
    <row r="212" spans="3:4" s="32" customFormat="1" ht="12.95" customHeight="1" x14ac:dyDescent="0.2">
      <c r="C212" s="63"/>
      <c r="D212" s="6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Q74">
    <sortCondition ref="C21:C74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24" sqref="A24:D2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63</v>
      </c>
      <c r="I1" s="9" t="s">
        <v>64</v>
      </c>
      <c r="J1" s="10" t="s">
        <v>65</v>
      </c>
    </row>
    <row r="2" spans="1:16" x14ac:dyDescent="0.2">
      <c r="I2" s="11" t="s">
        <v>66</v>
      </c>
      <c r="J2" s="12" t="s">
        <v>67</v>
      </c>
    </row>
    <row r="3" spans="1:16" x14ac:dyDescent="0.2">
      <c r="A3" s="13" t="s">
        <v>68</v>
      </c>
      <c r="I3" s="11" t="s">
        <v>69</v>
      </c>
      <c r="J3" s="12" t="s">
        <v>70</v>
      </c>
    </row>
    <row r="4" spans="1:16" x14ac:dyDescent="0.2">
      <c r="I4" s="11" t="s">
        <v>71</v>
      </c>
      <c r="J4" s="12" t="s">
        <v>70</v>
      </c>
    </row>
    <row r="5" spans="1:16" ht="13.5" thickBot="1" x14ac:dyDescent="0.25">
      <c r="I5" s="14" t="s">
        <v>72</v>
      </c>
      <c r="J5" s="15" t="s">
        <v>73</v>
      </c>
    </row>
    <row r="10" spans="1:16" ht="13.5" thickBot="1" x14ac:dyDescent="0.25"/>
    <row r="11" spans="1:16" ht="12.75" customHeight="1" thickBot="1" x14ac:dyDescent="0.25">
      <c r="A11" s="3" t="str">
        <f t="shared" ref="A11:A30" si="0">P11</f>
        <v>IBVS 5781 </v>
      </c>
      <c r="B11" s="2" t="str">
        <f t="shared" ref="B11:B30" si="1">IF(H11=INT(H11),"I","II")</f>
        <v>I</v>
      </c>
      <c r="C11" s="3">
        <f t="shared" ref="C11:C30" si="2">1*G11</f>
        <v>54000.324200000003</v>
      </c>
      <c r="D11" s="4" t="str">
        <f t="shared" ref="D11:D30" si="3">VLOOKUP(F11,I$1:J$5,2,FALSE)</f>
        <v>vis</v>
      </c>
      <c r="E11" s="16">
        <f>VLOOKUP(C11,'Active 1'!C$21:E$973,3,FALSE)</f>
        <v>5149.0008297159138</v>
      </c>
      <c r="F11" s="2" t="s">
        <v>72</v>
      </c>
      <c r="G11" s="4" t="str">
        <f t="shared" ref="G11:G30" si="4">MID(I11,3,LEN(I11)-3)</f>
        <v>54000.3242</v>
      </c>
      <c r="H11" s="3">
        <f t="shared" ref="H11:H30" si="5">1*K11</f>
        <v>5059</v>
      </c>
      <c r="I11" s="17" t="s">
        <v>74</v>
      </c>
      <c r="J11" s="18" t="s">
        <v>75</v>
      </c>
      <c r="K11" s="17">
        <v>5059</v>
      </c>
      <c r="L11" s="17" t="s">
        <v>76</v>
      </c>
      <c r="M11" s="18" t="s">
        <v>77</v>
      </c>
      <c r="N11" s="18" t="s">
        <v>78</v>
      </c>
      <c r="O11" s="19" t="s">
        <v>79</v>
      </c>
      <c r="P11" s="20" t="s">
        <v>80</v>
      </c>
    </row>
    <row r="12" spans="1:16" ht="12.75" customHeight="1" thickBot="1" x14ac:dyDescent="0.25">
      <c r="A12" s="3" t="str">
        <f t="shared" si="0"/>
        <v>IBVS 5781 </v>
      </c>
      <c r="B12" s="2" t="str">
        <f t="shared" si="1"/>
        <v>I</v>
      </c>
      <c r="C12" s="3">
        <f t="shared" si="2"/>
        <v>54217.377099999998</v>
      </c>
      <c r="D12" s="4" t="str">
        <f t="shared" si="3"/>
        <v>vis</v>
      </c>
      <c r="E12" s="16">
        <f>VLOOKUP(C12,'Active 1'!C$21:E$973,3,FALSE)</f>
        <v>5893.9840414749488</v>
      </c>
      <c r="F12" s="2" t="s">
        <v>72</v>
      </c>
      <c r="G12" s="4" t="str">
        <f t="shared" si="4"/>
        <v>54217.3771</v>
      </c>
      <c r="H12" s="3">
        <f t="shared" si="5"/>
        <v>5804</v>
      </c>
      <c r="I12" s="17" t="s">
        <v>81</v>
      </c>
      <c r="J12" s="18" t="s">
        <v>82</v>
      </c>
      <c r="K12" s="17">
        <v>5804</v>
      </c>
      <c r="L12" s="17" t="s">
        <v>83</v>
      </c>
      <c r="M12" s="18" t="s">
        <v>77</v>
      </c>
      <c r="N12" s="18" t="s">
        <v>64</v>
      </c>
      <c r="O12" s="19" t="s">
        <v>79</v>
      </c>
      <c r="P12" s="20" t="s">
        <v>80</v>
      </c>
    </row>
    <row r="13" spans="1:16" ht="12.75" customHeight="1" thickBot="1" x14ac:dyDescent="0.25">
      <c r="A13" s="3" t="str">
        <f t="shared" si="0"/>
        <v>IBVS 5781 </v>
      </c>
      <c r="B13" s="2" t="str">
        <f t="shared" si="1"/>
        <v>II</v>
      </c>
      <c r="C13" s="3">
        <f t="shared" si="2"/>
        <v>54217.525099999999</v>
      </c>
      <c r="D13" s="4" t="str">
        <f t="shared" si="3"/>
        <v>vis</v>
      </c>
      <c r="E13" s="16">
        <f>VLOOKUP(C13,'Active 1'!C$21:E$973,3,FALSE)</f>
        <v>5894.4920167903729</v>
      </c>
      <c r="F13" s="2" t="s">
        <v>72</v>
      </c>
      <c r="G13" s="4" t="str">
        <f t="shared" si="4"/>
        <v>54217.5251</v>
      </c>
      <c r="H13" s="3">
        <f t="shared" si="5"/>
        <v>5804.5</v>
      </c>
      <c r="I13" s="17" t="s">
        <v>84</v>
      </c>
      <c r="J13" s="18" t="s">
        <v>85</v>
      </c>
      <c r="K13" s="17">
        <v>5804.5</v>
      </c>
      <c r="L13" s="17" t="s">
        <v>86</v>
      </c>
      <c r="M13" s="18" t="s">
        <v>77</v>
      </c>
      <c r="N13" s="18" t="s">
        <v>64</v>
      </c>
      <c r="O13" s="19" t="s">
        <v>79</v>
      </c>
      <c r="P13" s="20" t="s">
        <v>80</v>
      </c>
    </row>
    <row r="14" spans="1:16" ht="12.75" customHeight="1" thickBot="1" x14ac:dyDescent="0.25">
      <c r="A14" s="3" t="str">
        <f t="shared" si="0"/>
        <v>BAVM 201 </v>
      </c>
      <c r="B14" s="2" t="str">
        <f t="shared" si="1"/>
        <v>I</v>
      </c>
      <c r="C14" s="3">
        <f t="shared" si="2"/>
        <v>54349.363400000002</v>
      </c>
      <c r="D14" s="4" t="str">
        <f t="shared" si="3"/>
        <v>vis</v>
      </c>
      <c r="E14" s="16">
        <f>VLOOKUP(C14,'Active 1'!C$21:E$973,3,FALSE)</f>
        <v>6346.9960845400119</v>
      </c>
      <c r="F14" s="2" t="s">
        <v>72</v>
      </c>
      <c r="G14" s="4" t="str">
        <f t="shared" si="4"/>
        <v>54349.3634</v>
      </c>
      <c r="H14" s="3">
        <f t="shared" si="5"/>
        <v>6257</v>
      </c>
      <c r="I14" s="17" t="s">
        <v>87</v>
      </c>
      <c r="J14" s="18" t="s">
        <v>88</v>
      </c>
      <c r="K14" s="17">
        <v>6257</v>
      </c>
      <c r="L14" s="17" t="s">
        <v>89</v>
      </c>
      <c r="M14" s="18" t="s">
        <v>77</v>
      </c>
      <c r="N14" s="18" t="s">
        <v>90</v>
      </c>
      <c r="O14" s="19" t="s">
        <v>91</v>
      </c>
      <c r="P14" s="20" t="s">
        <v>92</v>
      </c>
    </row>
    <row r="15" spans="1:16" ht="12.75" customHeight="1" thickBot="1" x14ac:dyDescent="0.25">
      <c r="A15" s="3" t="str">
        <f t="shared" si="0"/>
        <v>BAVM 209 </v>
      </c>
      <c r="B15" s="2" t="str">
        <f t="shared" si="1"/>
        <v>I</v>
      </c>
      <c r="C15" s="3">
        <f t="shared" si="2"/>
        <v>54593.514499999997</v>
      </c>
      <c r="D15" s="4" t="str">
        <f t="shared" si="3"/>
        <v>vis</v>
      </c>
      <c r="E15" s="16">
        <f>VLOOKUP(C15,'Active 1'!C$21:E$973,3,FALSE)</f>
        <v>7184.9875171930753</v>
      </c>
      <c r="F15" s="2" t="s">
        <v>72</v>
      </c>
      <c r="G15" s="4" t="str">
        <f t="shared" si="4"/>
        <v>54593.5145</v>
      </c>
      <c r="H15" s="3">
        <f t="shared" si="5"/>
        <v>7095</v>
      </c>
      <c r="I15" s="17" t="s">
        <v>93</v>
      </c>
      <c r="J15" s="18" t="s">
        <v>94</v>
      </c>
      <c r="K15" s="17">
        <v>7095</v>
      </c>
      <c r="L15" s="17" t="s">
        <v>95</v>
      </c>
      <c r="M15" s="18" t="s">
        <v>77</v>
      </c>
      <c r="N15" s="18" t="s">
        <v>96</v>
      </c>
      <c r="O15" s="19" t="s">
        <v>91</v>
      </c>
      <c r="P15" s="20" t="s">
        <v>97</v>
      </c>
    </row>
    <row r="16" spans="1:16" ht="12.75" customHeight="1" thickBot="1" x14ac:dyDescent="0.25">
      <c r="A16" s="3" t="str">
        <f t="shared" si="0"/>
        <v>IBVS 5929 </v>
      </c>
      <c r="B16" s="2" t="str">
        <f t="shared" si="1"/>
        <v>II</v>
      </c>
      <c r="C16" s="3">
        <f t="shared" si="2"/>
        <v>54985.824399999998</v>
      </c>
      <c r="D16" s="4" t="str">
        <f t="shared" si="3"/>
        <v>vis</v>
      </c>
      <c r="E16" s="16">
        <f>VLOOKUP(C16,'Active 1'!C$21:E$973,3,FALSE)</f>
        <v>8531.4993090506032</v>
      </c>
      <c r="F16" s="2" t="s">
        <v>72</v>
      </c>
      <c r="G16" s="4" t="str">
        <f t="shared" si="4"/>
        <v>54985.8244</v>
      </c>
      <c r="H16" s="3">
        <f t="shared" si="5"/>
        <v>8441.5</v>
      </c>
      <c r="I16" s="17" t="s">
        <v>98</v>
      </c>
      <c r="J16" s="18" t="s">
        <v>99</v>
      </c>
      <c r="K16" s="17" t="s">
        <v>100</v>
      </c>
      <c r="L16" s="17" t="s">
        <v>101</v>
      </c>
      <c r="M16" s="18" t="s">
        <v>77</v>
      </c>
      <c r="N16" s="18" t="s">
        <v>78</v>
      </c>
      <c r="O16" s="19" t="s">
        <v>102</v>
      </c>
      <c r="P16" s="20" t="s">
        <v>103</v>
      </c>
    </row>
    <row r="17" spans="1:16" ht="12.75" customHeight="1" thickBot="1" x14ac:dyDescent="0.25">
      <c r="A17" s="3" t="str">
        <f t="shared" si="0"/>
        <v>IBVS 5920 </v>
      </c>
      <c r="B17" s="2" t="str">
        <f t="shared" si="1"/>
        <v>II</v>
      </c>
      <c r="C17" s="3">
        <f t="shared" si="2"/>
        <v>55067.405100000004</v>
      </c>
      <c r="D17" s="4" t="str">
        <f t="shared" si="3"/>
        <v>vis</v>
      </c>
      <c r="E17" s="16">
        <f>VLOOKUP(C17,'Active 1'!C$21:E$973,3,FALSE)</f>
        <v>8811.5059429336616</v>
      </c>
      <c r="F17" s="2" t="s">
        <v>72</v>
      </c>
      <c r="G17" s="4" t="str">
        <f t="shared" si="4"/>
        <v>55067.4051</v>
      </c>
      <c r="H17" s="3">
        <f t="shared" si="5"/>
        <v>8721.5</v>
      </c>
      <c r="I17" s="17" t="s">
        <v>104</v>
      </c>
      <c r="J17" s="18" t="s">
        <v>105</v>
      </c>
      <c r="K17" s="17" t="s">
        <v>106</v>
      </c>
      <c r="L17" s="17" t="s">
        <v>107</v>
      </c>
      <c r="M17" s="18" t="s">
        <v>77</v>
      </c>
      <c r="N17" s="18" t="s">
        <v>64</v>
      </c>
      <c r="O17" s="19" t="s">
        <v>79</v>
      </c>
      <c r="P17" s="20" t="s">
        <v>108</v>
      </c>
    </row>
    <row r="18" spans="1:16" ht="12.75" customHeight="1" thickBot="1" x14ac:dyDescent="0.25">
      <c r="A18" s="3" t="str">
        <f t="shared" si="0"/>
        <v>IBVS 5920 </v>
      </c>
      <c r="B18" s="2" t="str">
        <f t="shared" si="1"/>
        <v>I</v>
      </c>
      <c r="C18" s="3">
        <f t="shared" si="2"/>
        <v>55067.543700000002</v>
      </c>
      <c r="D18" s="4" t="str">
        <f t="shared" si="3"/>
        <v>vis</v>
      </c>
      <c r="E18" s="16">
        <f>VLOOKUP(C18,'Active 1'!C$21:E$973,3,FALSE)</f>
        <v>8811.9816549520147</v>
      </c>
      <c r="F18" s="2" t="s">
        <v>72</v>
      </c>
      <c r="G18" s="4" t="str">
        <f t="shared" si="4"/>
        <v>55067.5437</v>
      </c>
      <c r="H18" s="3">
        <f t="shared" si="5"/>
        <v>8722</v>
      </c>
      <c r="I18" s="17" t="s">
        <v>109</v>
      </c>
      <c r="J18" s="18" t="s">
        <v>110</v>
      </c>
      <c r="K18" s="17" t="s">
        <v>111</v>
      </c>
      <c r="L18" s="17" t="s">
        <v>112</v>
      </c>
      <c r="M18" s="18" t="s">
        <v>77</v>
      </c>
      <c r="N18" s="18" t="s">
        <v>64</v>
      </c>
      <c r="O18" s="19" t="s">
        <v>79</v>
      </c>
      <c r="P18" s="20" t="s">
        <v>108</v>
      </c>
    </row>
    <row r="19" spans="1:16" ht="12.75" customHeight="1" thickBot="1" x14ac:dyDescent="0.25">
      <c r="A19" s="3" t="str">
        <f t="shared" si="0"/>
        <v>IBVS 5966 </v>
      </c>
      <c r="B19" s="2" t="str">
        <f t="shared" si="1"/>
        <v>II</v>
      </c>
      <c r="C19" s="3">
        <f t="shared" si="2"/>
        <v>55303.982900000003</v>
      </c>
      <c r="D19" s="4" t="str">
        <f t="shared" si="3"/>
        <v>vis</v>
      </c>
      <c r="E19" s="16">
        <f>VLOOKUP(C19,'Active 1'!C$21:E$973,3,FALSE)</f>
        <v>9623.5037981795012</v>
      </c>
      <c r="F19" s="2" t="s">
        <v>72</v>
      </c>
      <c r="G19" s="4" t="str">
        <f t="shared" si="4"/>
        <v>55303.9829</v>
      </c>
      <c r="H19" s="3">
        <f t="shared" si="5"/>
        <v>9533.5</v>
      </c>
      <c r="I19" s="17" t="s">
        <v>113</v>
      </c>
      <c r="J19" s="18" t="s">
        <v>114</v>
      </c>
      <c r="K19" s="17" t="s">
        <v>115</v>
      </c>
      <c r="L19" s="17" t="s">
        <v>116</v>
      </c>
      <c r="M19" s="18" t="s">
        <v>77</v>
      </c>
      <c r="N19" s="18" t="s">
        <v>64</v>
      </c>
      <c r="O19" s="19" t="s">
        <v>102</v>
      </c>
      <c r="P19" s="20" t="s">
        <v>117</v>
      </c>
    </row>
    <row r="20" spans="1:16" ht="12.75" customHeight="1" thickBot="1" x14ac:dyDescent="0.25">
      <c r="A20" s="3" t="str">
        <f t="shared" si="0"/>
        <v>BAVM 220 </v>
      </c>
      <c r="B20" s="2" t="str">
        <f t="shared" si="1"/>
        <v>I</v>
      </c>
      <c r="C20" s="3">
        <f t="shared" si="2"/>
        <v>55670.359400000001</v>
      </c>
      <c r="D20" s="4" t="str">
        <f t="shared" si="3"/>
        <v>vis</v>
      </c>
      <c r="E20" s="16">
        <f>VLOOKUP(C20,'Active 1'!C$21:E$973,3,FALSE)</f>
        <v>10881.005272165978</v>
      </c>
      <c r="F20" s="2" t="s">
        <v>72</v>
      </c>
      <c r="G20" s="4" t="str">
        <f t="shared" si="4"/>
        <v>55670.3594</v>
      </c>
      <c r="H20" s="3">
        <f t="shared" si="5"/>
        <v>10791</v>
      </c>
      <c r="I20" s="17" t="s">
        <v>118</v>
      </c>
      <c r="J20" s="18" t="s">
        <v>119</v>
      </c>
      <c r="K20" s="17" t="s">
        <v>120</v>
      </c>
      <c r="L20" s="17" t="s">
        <v>121</v>
      </c>
      <c r="M20" s="18" t="s">
        <v>77</v>
      </c>
      <c r="N20" s="18" t="s">
        <v>96</v>
      </c>
      <c r="O20" s="19" t="s">
        <v>122</v>
      </c>
      <c r="P20" s="20" t="s">
        <v>123</v>
      </c>
    </row>
    <row r="21" spans="1:16" ht="12.75" customHeight="1" thickBot="1" x14ac:dyDescent="0.25">
      <c r="A21" s="3" t="str">
        <f t="shared" si="0"/>
        <v>BAVM 220 </v>
      </c>
      <c r="B21" s="2" t="str">
        <f t="shared" si="1"/>
        <v>II</v>
      </c>
      <c r="C21" s="3">
        <f t="shared" si="2"/>
        <v>55670.507700000002</v>
      </c>
      <c r="D21" s="4" t="str">
        <f t="shared" si="3"/>
        <v>vis</v>
      </c>
      <c r="E21" s="16">
        <f>VLOOKUP(C21,'Active 1'!C$21:E$973,3,FALSE)</f>
        <v>10881.514277161094</v>
      </c>
      <c r="F21" s="2" t="s">
        <v>72</v>
      </c>
      <c r="G21" s="4" t="str">
        <f t="shared" si="4"/>
        <v>55670.5077</v>
      </c>
      <c r="H21" s="3">
        <f t="shared" si="5"/>
        <v>10791.5</v>
      </c>
      <c r="I21" s="17" t="s">
        <v>124</v>
      </c>
      <c r="J21" s="18" t="s">
        <v>125</v>
      </c>
      <c r="K21" s="17" t="s">
        <v>126</v>
      </c>
      <c r="L21" s="17" t="s">
        <v>127</v>
      </c>
      <c r="M21" s="18" t="s">
        <v>77</v>
      </c>
      <c r="N21" s="18" t="s">
        <v>96</v>
      </c>
      <c r="O21" s="19" t="s">
        <v>122</v>
      </c>
      <c r="P21" s="20" t="s">
        <v>123</v>
      </c>
    </row>
    <row r="22" spans="1:16" ht="12.75" customHeight="1" thickBot="1" x14ac:dyDescent="0.25">
      <c r="A22" s="3" t="str">
        <f t="shared" si="0"/>
        <v>BAVM 220 </v>
      </c>
      <c r="B22" s="2" t="str">
        <f t="shared" si="1"/>
        <v>II</v>
      </c>
      <c r="C22" s="3">
        <f t="shared" si="2"/>
        <v>55673.420899999997</v>
      </c>
      <c r="D22" s="4" t="str">
        <f t="shared" si="3"/>
        <v>vis</v>
      </c>
      <c r="E22" s="16">
        <f>VLOOKUP(C22,'Active 1'!C$21:E$973,3,FALSE)</f>
        <v>10891.513153437305</v>
      </c>
      <c r="F22" s="2" t="s">
        <v>72</v>
      </c>
      <c r="G22" s="4" t="str">
        <f t="shared" si="4"/>
        <v>55673.4209</v>
      </c>
      <c r="H22" s="3">
        <f t="shared" si="5"/>
        <v>10801.5</v>
      </c>
      <c r="I22" s="17" t="s">
        <v>128</v>
      </c>
      <c r="J22" s="18" t="s">
        <v>129</v>
      </c>
      <c r="K22" s="17" t="s">
        <v>130</v>
      </c>
      <c r="L22" s="17" t="s">
        <v>131</v>
      </c>
      <c r="M22" s="18" t="s">
        <v>77</v>
      </c>
      <c r="N22" s="18" t="s">
        <v>96</v>
      </c>
      <c r="O22" s="19" t="s">
        <v>122</v>
      </c>
      <c r="P22" s="20" t="s">
        <v>123</v>
      </c>
    </row>
    <row r="23" spans="1:16" ht="12.75" customHeight="1" thickBot="1" x14ac:dyDescent="0.25">
      <c r="A23" s="3" t="str">
        <f t="shared" si="0"/>
        <v>BAVM 220 </v>
      </c>
      <c r="B23" s="2" t="str">
        <f t="shared" si="1"/>
        <v>I</v>
      </c>
      <c r="C23" s="3">
        <f t="shared" si="2"/>
        <v>55673.563999999998</v>
      </c>
      <c r="D23" s="4" t="str">
        <f t="shared" si="3"/>
        <v>vis</v>
      </c>
      <c r="E23" s="16">
        <f>VLOOKUP(C23,'Active 1'!C$21:E$973,3,FALSE)</f>
        <v>10892.004310651071</v>
      </c>
      <c r="F23" s="2" t="s">
        <v>72</v>
      </c>
      <c r="G23" s="4" t="str">
        <f t="shared" si="4"/>
        <v>55673.5640</v>
      </c>
      <c r="H23" s="3">
        <f t="shared" si="5"/>
        <v>10802</v>
      </c>
      <c r="I23" s="17" t="s">
        <v>132</v>
      </c>
      <c r="J23" s="18" t="s">
        <v>133</v>
      </c>
      <c r="K23" s="17" t="s">
        <v>134</v>
      </c>
      <c r="L23" s="17" t="s">
        <v>135</v>
      </c>
      <c r="M23" s="18" t="s">
        <v>77</v>
      </c>
      <c r="N23" s="18" t="s">
        <v>96</v>
      </c>
      <c r="O23" s="19" t="s">
        <v>122</v>
      </c>
      <c r="P23" s="20" t="s">
        <v>123</v>
      </c>
    </row>
    <row r="24" spans="1:16" ht="12.75" customHeight="1" thickBot="1" x14ac:dyDescent="0.25">
      <c r="A24" s="3" t="str">
        <f t="shared" si="0"/>
        <v>BAVM 225 </v>
      </c>
      <c r="B24" s="2" t="str">
        <f t="shared" si="1"/>
        <v>II</v>
      </c>
      <c r="C24" s="3">
        <f t="shared" si="2"/>
        <v>55691.485399999998</v>
      </c>
      <c r="D24" s="4" t="str">
        <f t="shared" si="3"/>
        <v>vis</v>
      </c>
      <c r="E24" s="16">
        <f>VLOOKUP(C24,'Active 1'!C$21:E$973,3,FALSE)</f>
        <v>10953.515316176536</v>
      </c>
      <c r="F24" s="2" t="s">
        <v>72</v>
      </c>
      <c r="G24" s="4" t="str">
        <f t="shared" si="4"/>
        <v>55691.4854</v>
      </c>
      <c r="H24" s="3">
        <f t="shared" si="5"/>
        <v>10863.5</v>
      </c>
      <c r="I24" s="17" t="s">
        <v>136</v>
      </c>
      <c r="J24" s="18" t="s">
        <v>137</v>
      </c>
      <c r="K24" s="17" t="s">
        <v>138</v>
      </c>
      <c r="L24" s="17" t="s">
        <v>139</v>
      </c>
      <c r="M24" s="18" t="s">
        <v>77</v>
      </c>
      <c r="N24" s="18" t="s">
        <v>140</v>
      </c>
      <c r="O24" s="19" t="s">
        <v>141</v>
      </c>
      <c r="P24" s="20" t="s">
        <v>142</v>
      </c>
    </row>
    <row r="25" spans="1:16" ht="12.75" customHeight="1" thickBot="1" x14ac:dyDescent="0.25">
      <c r="A25" s="3" t="str">
        <f t="shared" si="0"/>
        <v>BAVM 220 </v>
      </c>
      <c r="B25" s="2" t="str">
        <f t="shared" si="1"/>
        <v>II</v>
      </c>
      <c r="C25" s="3">
        <f t="shared" si="2"/>
        <v>55705.470500000003</v>
      </c>
      <c r="D25" s="4" t="str">
        <f t="shared" si="3"/>
        <v>vis</v>
      </c>
      <c r="E25" s="16">
        <f>VLOOKUP(C25,'Active 1'!C$21:E$973,3,FALSE)</f>
        <v>11001.515894444668</v>
      </c>
      <c r="F25" s="2" t="s">
        <v>72</v>
      </c>
      <c r="G25" s="4" t="str">
        <f t="shared" si="4"/>
        <v>55705.4705</v>
      </c>
      <c r="H25" s="3">
        <f t="shared" si="5"/>
        <v>10911.5</v>
      </c>
      <c r="I25" s="17" t="s">
        <v>143</v>
      </c>
      <c r="J25" s="18" t="s">
        <v>144</v>
      </c>
      <c r="K25" s="17" t="s">
        <v>145</v>
      </c>
      <c r="L25" s="17" t="s">
        <v>146</v>
      </c>
      <c r="M25" s="18" t="s">
        <v>77</v>
      </c>
      <c r="N25" s="18" t="s">
        <v>96</v>
      </c>
      <c r="O25" s="19" t="s">
        <v>122</v>
      </c>
      <c r="P25" s="20" t="s">
        <v>123</v>
      </c>
    </row>
    <row r="26" spans="1:16" ht="12.75" customHeight="1" thickBot="1" x14ac:dyDescent="0.25">
      <c r="A26" s="3" t="str">
        <f t="shared" si="0"/>
        <v>OEJV 0160 </v>
      </c>
      <c r="B26" s="2" t="str">
        <f t="shared" si="1"/>
        <v>II</v>
      </c>
      <c r="C26" s="3">
        <f t="shared" si="2"/>
        <v>55740.433369999999</v>
      </c>
      <c r="D26" s="4" t="str">
        <f t="shared" si="3"/>
        <v>vis</v>
      </c>
      <c r="E26" s="16">
        <f>VLOOKUP(C26,'Active 1'!C$21:E$973,3,FALSE)</f>
        <v>11121.517751986821</v>
      </c>
      <c r="F26" s="2" t="s">
        <v>72</v>
      </c>
      <c r="G26" s="4" t="str">
        <f t="shared" si="4"/>
        <v>55740.43337</v>
      </c>
      <c r="H26" s="3">
        <f t="shared" si="5"/>
        <v>11031.5</v>
      </c>
      <c r="I26" s="17" t="s">
        <v>147</v>
      </c>
      <c r="J26" s="18" t="s">
        <v>148</v>
      </c>
      <c r="K26" s="17" t="s">
        <v>149</v>
      </c>
      <c r="L26" s="17" t="s">
        <v>150</v>
      </c>
      <c r="M26" s="18" t="s">
        <v>77</v>
      </c>
      <c r="N26" s="18" t="s">
        <v>64</v>
      </c>
      <c r="O26" s="19" t="s">
        <v>151</v>
      </c>
      <c r="P26" s="20" t="s">
        <v>152</v>
      </c>
    </row>
    <row r="27" spans="1:16" ht="12.75" customHeight="1" thickBot="1" x14ac:dyDescent="0.25">
      <c r="A27" s="3" t="str">
        <f t="shared" si="0"/>
        <v>BAVM 231 </v>
      </c>
      <c r="B27" s="2" t="str">
        <f t="shared" si="1"/>
        <v>I</v>
      </c>
      <c r="C27" s="3">
        <f t="shared" si="2"/>
        <v>56062.517</v>
      </c>
      <c r="D27" s="4" t="str">
        <f t="shared" si="3"/>
        <v>vis</v>
      </c>
      <c r="E27" s="16">
        <f>VLOOKUP(C27,'Active 1'!C$21:E$973,3,FALSE)</f>
        <v>12226.994329965806</v>
      </c>
      <c r="F27" s="2" t="s">
        <v>72</v>
      </c>
      <c r="G27" s="4" t="str">
        <f t="shared" si="4"/>
        <v>56062.5170</v>
      </c>
      <c r="H27" s="3">
        <f t="shared" si="5"/>
        <v>12137</v>
      </c>
      <c r="I27" s="17" t="s">
        <v>153</v>
      </c>
      <c r="J27" s="18" t="s">
        <v>154</v>
      </c>
      <c r="K27" s="17" t="s">
        <v>155</v>
      </c>
      <c r="L27" s="17" t="s">
        <v>156</v>
      </c>
      <c r="M27" s="18" t="s">
        <v>77</v>
      </c>
      <c r="N27" s="18" t="s">
        <v>72</v>
      </c>
      <c r="O27" s="19" t="s">
        <v>122</v>
      </c>
      <c r="P27" s="20" t="s">
        <v>157</v>
      </c>
    </row>
    <row r="28" spans="1:16" ht="12.75" customHeight="1" thickBot="1" x14ac:dyDescent="0.25">
      <c r="A28" s="3" t="str">
        <f t="shared" si="0"/>
        <v>BAVM 231 </v>
      </c>
      <c r="B28" s="2" t="str">
        <f t="shared" si="1"/>
        <v>I</v>
      </c>
      <c r="C28" s="3">
        <f t="shared" si="2"/>
        <v>56172.3554</v>
      </c>
      <c r="D28" s="4" t="str">
        <f t="shared" si="3"/>
        <v>vis</v>
      </c>
      <c r="E28" s="16">
        <f>VLOOKUP(C28,'Active 1'!C$21:E$973,3,FALSE)</f>
        <v>12603.988896757939</v>
      </c>
      <c r="F28" s="2" t="s">
        <v>72</v>
      </c>
      <c r="G28" s="4" t="str">
        <f t="shared" si="4"/>
        <v>56172.3554</v>
      </c>
      <c r="H28" s="3">
        <f t="shared" si="5"/>
        <v>12514</v>
      </c>
      <c r="I28" s="17" t="s">
        <v>158</v>
      </c>
      <c r="J28" s="18" t="s">
        <v>159</v>
      </c>
      <c r="K28" s="17" t="s">
        <v>160</v>
      </c>
      <c r="L28" s="17" t="s">
        <v>161</v>
      </c>
      <c r="M28" s="18" t="s">
        <v>77</v>
      </c>
      <c r="N28" s="18" t="s">
        <v>72</v>
      </c>
      <c r="O28" s="19" t="s">
        <v>141</v>
      </c>
      <c r="P28" s="20" t="s">
        <v>157</v>
      </c>
    </row>
    <row r="29" spans="1:16" ht="12.75" customHeight="1" thickBot="1" x14ac:dyDescent="0.25">
      <c r="A29" s="3" t="str">
        <f t="shared" si="0"/>
        <v>BAVM 234 </v>
      </c>
      <c r="B29" s="2" t="str">
        <f t="shared" si="1"/>
        <v>II</v>
      </c>
      <c r="C29" s="3">
        <f t="shared" si="2"/>
        <v>56506.385000000002</v>
      </c>
      <c r="D29" s="4" t="str">
        <f t="shared" si="3"/>
        <v>vis</v>
      </c>
      <c r="E29" s="16">
        <f>VLOOKUP(C29,'Active 1'!C$21:E$973,3,FALSE)</f>
        <v>13750.467217160904</v>
      </c>
      <c r="F29" s="2" t="s">
        <v>72</v>
      </c>
      <c r="G29" s="4" t="str">
        <f t="shared" si="4"/>
        <v>56506.385</v>
      </c>
      <c r="H29" s="3">
        <f t="shared" si="5"/>
        <v>13660.5</v>
      </c>
      <c r="I29" s="17" t="s">
        <v>162</v>
      </c>
      <c r="J29" s="18" t="s">
        <v>163</v>
      </c>
      <c r="K29" s="17" t="s">
        <v>164</v>
      </c>
      <c r="L29" s="17" t="s">
        <v>165</v>
      </c>
      <c r="M29" s="18" t="s">
        <v>77</v>
      </c>
      <c r="N29" s="18" t="s">
        <v>72</v>
      </c>
      <c r="O29" s="19" t="s">
        <v>141</v>
      </c>
      <c r="P29" s="20" t="s">
        <v>166</v>
      </c>
    </row>
    <row r="30" spans="1:16" ht="12.75" customHeight="1" x14ac:dyDescent="0.2">
      <c r="A30" s="3" t="str">
        <f t="shared" si="0"/>
        <v>BAVM 234 </v>
      </c>
      <c r="B30" s="2" t="str">
        <f t="shared" si="1"/>
        <v>I</v>
      </c>
      <c r="C30" s="3">
        <f t="shared" si="2"/>
        <v>56506.528599999998</v>
      </c>
      <c r="D30" s="4" t="str">
        <f t="shared" si="3"/>
        <v>vis</v>
      </c>
      <c r="E30" s="16">
        <f>VLOOKUP(C30,'Active 1'!C$21:E$973,3,FALSE)</f>
        <v>13750.960090507471</v>
      </c>
      <c r="F30" s="2" t="s">
        <v>72</v>
      </c>
      <c r="G30" s="4" t="str">
        <f t="shared" si="4"/>
        <v>56506.5286</v>
      </c>
      <c r="H30" s="3">
        <f t="shared" si="5"/>
        <v>13661</v>
      </c>
      <c r="I30" s="21" t="s">
        <v>167</v>
      </c>
      <c r="J30" s="22" t="s">
        <v>168</v>
      </c>
      <c r="K30" s="21" t="s">
        <v>169</v>
      </c>
      <c r="L30" s="21" t="s">
        <v>170</v>
      </c>
      <c r="M30" s="22" t="s">
        <v>77</v>
      </c>
      <c r="N30" s="22" t="s">
        <v>72</v>
      </c>
      <c r="O30" s="23" t="s">
        <v>141</v>
      </c>
      <c r="P30" s="24" t="s">
        <v>166</v>
      </c>
    </row>
    <row r="31" spans="1:16" ht="12.75" customHeight="1" x14ac:dyDescent="0.2">
      <c r="B31" s="2"/>
      <c r="E31" s="16"/>
      <c r="F31" s="2"/>
      <c r="I31" s="25"/>
      <c r="J31" s="26"/>
      <c r="K31" s="25"/>
      <c r="L31" s="25"/>
      <c r="M31" s="26"/>
      <c r="N31" s="26"/>
      <c r="O31" s="27"/>
      <c r="P31" s="27"/>
    </row>
    <row r="32" spans="1:16" ht="12.75" customHeight="1" x14ac:dyDescent="0.2">
      <c r="B32" s="2"/>
      <c r="E32" s="16"/>
      <c r="F32" s="2"/>
      <c r="I32" s="25"/>
      <c r="J32" s="26"/>
      <c r="K32" s="25"/>
      <c r="L32" s="25"/>
      <c r="M32" s="26"/>
      <c r="N32" s="26"/>
      <c r="O32" s="27"/>
      <c r="P32" s="27"/>
    </row>
    <row r="33" spans="2:16" ht="12.75" customHeight="1" x14ac:dyDescent="0.2">
      <c r="B33" s="2"/>
      <c r="E33" s="16"/>
      <c r="F33" s="2"/>
      <c r="I33" s="25"/>
      <c r="J33" s="26"/>
      <c r="K33" s="25"/>
      <c r="L33" s="25"/>
      <c r="M33" s="26"/>
      <c r="N33" s="26"/>
      <c r="O33" s="27"/>
      <c r="P33" s="27"/>
    </row>
    <row r="34" spans="2:16" ht="12.75" customHeight="1" x14ac:dyDescent="0.2">
      <c r="B34" s="2"/>
      <c r="E34" s="16"/>
      <c r="F34" s="2"/>
      <c r="I34" s="25"/>
      <c r="J34" s="26"/>
      <c r="K34" s="25"/>
      <c r="L34" s="25"/>
      <c r="M34" s="26"/>
      <c r="N34" s="26"/>
      <c r="O34" s="27"/>
      <c r="P34" s="27"/>
    </row>
    <row r="35" spans="2:16" ht="12.75" customHeight="1" x14ac:dyDescent="0.2">
      <c r="B35" s="2"/>
      <c r="E35" s="16"/>
      <c r="F35" s="2"/>
      <c r="I35" s="25"/>
      <c r="J35" s="26"/>
      <c r="K35" s="25"/>
      <c r="L35" s="25"/>
      <c r="M35" s="26"/>
      <c r="N35" s="26"/>
      <c r="O35" s="27"/>
      <c r="P35" s="27"/>
    </row>
    <row r="36" spans="2:16" ht="12.75" customHeight="1" x14ac:dyDescent="0.2">
      <c r="B36" s="2"/>
      <c r="E36" s="16"/>
      <c r="F36" s="2"/>
      <c r="I36" s="25"/>
      <c r="J36" s="26"/>
      <c r="K36" s="25"/>
      <c r="L36" s="25"/>
      <c r="M36" s="26"/>
      <c r="N36" s="26"/>
      <c r="O36" s="27"/>
      <c r="P36" s="27"/>
    </row>
    <row r="37" spans="2:16" ht="12.75" customHeight="1" x14ac:dyDescent="0.2">
      <c r="B37" s="2"/>
      <c r="E37" s="16"/>
      <c r="F37" s="2"/>
      <c r="I37" s="25"/>
      <c r="J37" s="26"/>
      <c r="K37" s="25"/>
      <c r="L37" s="25"/>
      <c r="M37" s="26"/>
      <c r="N37" s="26"/>
      <c r="O37" s="27"/>
      <c r="P37" s="27"/>
    </row>
    <row r="38" spans="2:16" ht="12.75" customHeight="1" x14ac:dyDescent="0.2">
      <c r="B38" s="2"/>
      <c r="E38" s="16"/>
      <c r="F38" s="2"/>
      <c r="I38" s="25"/>
      <c r="J38" s="26"/>
      <c r="K38" s="25"/>
      <c r="L38" s="25"/>
      <c r="M38" s="26"/>
      <c r="N38" s="26"/>
      <c r="O38" s="27"/>
      <c r="P38" s="27"/>
    </row>
    <row r="39" spans="2:16" ht="12.75" customHeight="1" x14ac:dyDescent="0.2">
      <c r="B39" s="2"/>
      <c r="E39" s="16"/>
      <c r="F39" s="2"/>
      <c r="I39" s="25"/>
      <c r="J39" s="26"/>
      <c r="K39" s="25"/>
      <c r="L39" s="25"/>
      <c r="M39" s="26"/>
      <c r="N39" s="26"/>
      <c r="O39" s="27"/>
      <c r="P39" s="27"/>
    </row>
    <row r="40" spans="2:16" ht="12.75" customHeight="1" x14ac:dyDescent="0.2">
      <c r="B40" s="2"/>
      <c r="E40" s="16"/>
      <c r="F40" s="2"/>
      <c r="I40" s="25"/>
      <c r="J40" s="26"/>
      <c r="K40" s="25"/>
      <c r="L40" s="25"/>
      <c r="M40" s="26"/>
      <c r="N40" s="26"/>
      <c r="O40" s="27"/>
      <c r="P40" s="27"/>
    </row>
    <row r="41" spans="2:16" ht="12.75" customHeight="1" x14ac:dyDescent="0.2">
      <c r="B41" s="2"/>
      <c r="E41" s="16"/>
      <c r="F41" s="2"/>
      <c r="I41" s="25"/>
      <c r="J41" s="26"/>
      <c r="K41" s="25"/>
      <c r="L41" s="25"/>
      <c r="M41" s="26"/>
      <c r="N41" s="26"/>
      <c r="O41" s="27"/>
      <c r="P41" s="27"/>
    </row>
    <row r="42" spans="2:16" ht="12.75" customHeight="1" x14ac:dyDescent="0.2">
      <c r="B42" s="2"/>
      <c r="E42" s="16"/>
      <c r="F42" s="2"/>
      <c r="I42" s="25"/>
      <c r="J42" s="26"/>
      <c r="K42" s="25"/>
      <c r="L42" s="25"/>
      <c r="M42" s="26"/>
      <c r="N42" s="26"/>
      <c r="O42" s="27"/>
      <c r="P42" s="27"/>
    </row>
    <row r="43" spans="2:16" ht="12.75" customHeight="1" x14ac:dyDescent="0.2">
      <c r="B43" s="2"/>
      <c r="E43" s="16"/>
      <c r="F43" s="2"/>
      <c r="I43" s="25"/>
      <c r="J43" s="26"/>
      <c r="K43" s="25"/>
      <c r="L43" s="25"/>
      <c r="M43" s="26"/>
      <c r="N43" s="26"/>
      <c r="O43" s="27"/>
      <c r="P43" s="27"/>
    </row>
    <row r="44" spans="2:16" ht="12.75" customHeight="1" x14ac:dyDescent="0.2">
      <c r="B44" s="2"/>
      <c r="E44" s="16"/>
      <c r="F44" s="2"/>
      <c r="I44" s="25"/>
      <c r="J44" s="26"/>
      <c r="K44" s="25"/>
      <c r="L44" s="25"/>
      <c r="M44" s="26"/>
      <c r="N44" s="26"/>
      <c r="O44" s="27"/>
      <c r="P44" s="27"/>
    </row>
    <row r="45" spans="2:16" ht="12.75" customHeight="1" x14ac:dyDescent="0.2">
      <c r="B45" s="2"/>
      <c r="E45" s="16"/>
      <c r="F45" s="2"/>
      <c r="I45" s="25"/>
      <c r="J45" s="26"/>
      <c r="K45" s="25"/>
      <c r="L45" s="25"/>
      <c r="M45" s="26"/>
      <c r="N45" s="26"/>
      <c r="O45" s="27"/>
      <c r="P45" s="27"/>
    </row>
    <row r="46" spans="2:16" ht="12.75" customHeight="1" x14ac:dyDescent="0.2">
      <c r="B46" s="2"/>
      <c r="E46" s="16"/>
      <c r="F46" s="2"/>
      <c r="I46" s="25"/>
      <c r="J46" s="26"/>
      <c r="K46" s="25"/>
      <c r="L46" s="25"/>
      <c r="M46" s="26"/>
      <c r="N46" s="26"/>
      <c r="O46" s="27"/>
      <c r="P46" s="27"/>
    </row>
    <row r="47" spans="2:16" ht="12.75" customHeight="1" x14ac:dyDescent="0.2">
      <c r="B47" s="2"/>
      <c r="E47" s="16"/>
      <c r="F47" s="2"/>
      <c r="I47" s="25"/>
      <c r="J47" s="26"/>
      <c r="K47" s="25"/>
      <c r="L47" s="25"/>
      <c r="M47" s="26"/>
      <c r="N47" s="26"/>
      <c r="O47" s="27"/>
      <c r="P47" s="27"/>
    </row>
    <row r="48" spans="2:16" ht="12.75" customHeight="1" x14ac:dyDescent="0.2">
      <c r="B48" s="2"/>
      <c r="E48" s="16"/>
      <c r="F48" s="2"/>
      <c r="I48" s="25"/>
      <c r="J48" s="26"/>
      <c r="K48" s="25"/>
      <c r="L48" s="25"/>
      <c r="M48" s="26"/>
      <c r="N48" s="26"/>
      <c r="O48" s="27"/>
      <c r="P48" s="27"/>
    </row>
    <row r="49" spans="2:16" ht="12.75" customHeight="1" x14ac:dyDescent="0.2">
      <c r="B49" s="2"/>
      <c r="E49" s="16"/>
      <c r="F49" s="2"/>
      <c r="I49" s="25"/>
      <c r="J49" s="26"/>
      <c r="K49" s="25"/>
      <c r="L49" s="25"/>
      <c r="M49" s="26"/>
      <c r="N49" s="26"/>
      <c r="O49" s="27"/>
      <c r="P49" s="27"/>
    </row>
    <row r="50" spans="2:16" ht="12.75" customHeight="1" x14ac:dyDescent="0.2">
      <c r="B50" s="2"/>
      <c r="E50" s="16"/>
      <c r="F50" s="2"/>
      <c r="I50" s="25"/>
      <c r="J50" s="26"/>
      <c r="K50" s="25"/>
      <c r="L50" s="25"/>
      <c r="M50" s="26"/>
      <c r="N50" s="26"/>
      <c r="O50" s="27"/>
      <c r="P50" s="27"/>
    </row>
    <row r="51" spans="2:16" ht="12.75" customHeight="1" x14ac:dyDescent="0.2">
      <c r="B51" s="2"/>
      <c r="E51" s="16"/>
      <c r="F51" s="2"/>
      <c r="I51" s="25"/>
      <c r="J51" s="26"/>
      <c r="K51" s="25"/>
      <c r="L51" s="25"/>
      <c r="M51" s="26"/>
      <c r="N51" s="26"/>
      <c r="O51" s="27"/>
      <c r="P51" s="27"/>
    </row>
    <row r="52" spans="2:16" ht="12.75" customHeight="1" x14ac:dyDescent="0.2">
      <c r="B52" s="2"/>
      <c r="E52" s="16"/>
      <c r="F52" s="2"/>
      <c r="I52" s="25"/>
      <c r="J52" s="26"/>
      <c r="K52" s="25"/>
      <c r="L52" s="25"/>
      <c r="M52" s="26"/>
      <c r="N52" s="26"/>
      <c r="O52" s="27"/>
      <c r="P52" s="27"/>
    </row>
    <row r="53" spans="2:16" ht="12.75" customHeight="1" x14ac:dyDescent="0.2">
      <c r="B53" s="2"/>
      <c r="E53" s="16"/>
      <c r="F53" s="2"/>
      <c r="I53" s="25"/>
      <c r="J53" s="26"/>
      <c r="K53" s="25"/>
      <c r="L53" s="25"/>
      <c r="M53" s="26"/>
      <c r="N53" s="26"/>
      <c r="O53" s="27"/>
      <c r="P53" s="27"/>
    </row>
    <row r="54" spans="2:16" ht="12.75" customHeight="1" x14ac:dyDescent="0.2">
      <c r="B54" s="2"/>
      <c r="E54" s="16"/>
      <c r="F54" s="2"/>
      <c r="I54" s="25"/>
      <c r="J54" s="26"/>
      <c r="K54" s="25"/>
      <c r="L54" s="25"/>
      <c r="M54" s="26"/>
      <c r="N54" s="26"/>
      <c r="O54" s="27"/>
      <c r="P54" s="27"/>
    </row>
    <row r="55" spans="2:16" ht="12.75" customHeight="1" x14ac:dyDescent="0.2">
      <c r="B55" s="2"/>
      <c r="E55" s="16"/>
      <c r="F55" s="2"/>
      <c r="I55" s="25"/>
      <c r="J55" s="26"/>
      <c r="K55" s="25"/>
      <c r="L55" s="25"/>
      <c r="M55" s="26"/>
      <c r="N55" s="26"/>
      <c r="O55" s="27"/>
      <c r="P55" s="27"/>
    </row>
    <row r="56" spans="2:16" ht="12.75" customHeight="1" x14ac:dyDescent="0.2">
      <c r="B56" s="2"/>
      <c r="E56" s="16"/>
      <c r="F56" s="2"/>
      <c r="I56" s="25"/>
      <c r="J56" s="26"/>
      <c r="K56" s="25"/>
      <c r="L56" s="25"/>
      <c r="M56" s="26"/>
      <c r="N56" s="26"/>
      <c r="O56" s="27"/>
      <c r="P56" s="27"/>
    </row>
    <row r="57" spans="2:16" ht="12.75" customHeight="1" x14ac:dyDescent="0.2">
      <c r="B57" s="2"/>
      <c r="E57" s="16"/>
      <c r="F57" s="2"/>
      <c r="I57" s="25"/>
      <c r="J57" s="26"/>
      <c r="K57" s="25"/>
      <c r="L57" s="25"/>
      <c r="M57" s="26"/>
      <c r="N57" s="26"/>
      <c r="O57" s="27"/>
      <c r="P57" s="27"/>
    </row>
    <row r="58" spans="2:16" ht="12.75" customHeight="1" x14ac:dyDescent="0.2">
      <c r="B58" s="2"/>
      <c r="E58" s="16"/>
      <c r="F58" s="2"/>
      <c r="I58" s="25"/>
      <c r="J58" s="26"/>
      <c r="K58" s="25"/>
      <c r="L58" s="25"/>
      <c r="M58" s="26"/>
      <c r="N58" s="26"/>
      <c r="O58" s="27"/>
      <c r="P58" s="27"/>
    </row>
    <row r="59" spans="2:16" ht="12.75" customHeight="1" x14ac:dyDescent="0.2">
      <c r="B59" s="2"/>
      <c r="E59" s="16"/>
      <c r="F59" s="2"/>
      <c r="I59" s="25"/>
      <c r="J59" s="26"/>
      <c r="K59" s="25"/>
      <c r="L59" s="25"/>
      <c r="M59" s="26"/>
      <c r="N59" s="26"/>
      <c r="O59" s="27"/>
      <c r="P59" s="27"/>
    </row>
    <row r="60" spans="2:16" ht="12.75" customHeight="1" x14ac:dyDescent="0.2">
      <c r="B60" s="2"/>
      <c r="E60" s="16"/>
      <c r="F60" s="2"/>
      <c r="I60" s="25"/>
      <c r="J60" s="26"/>
      <c r="K60" s="25"/>
      <c r="L60" s="25"/>
      <c r="M60" s="26"/>
      <c r="N60" s="26"/>
      <c r="O60" s="27"/>
      <c r="P60" s="27"/>
    </row>
    <row r="61" spans="2:16" ht="12.75" customHeight="1" x14ac:dyDescent="0.2">
      <c r="B61" s="2"/>
      <c r="E61" s="16"/>
      <c r="F61" s="2"/>
      <c r="I61" s="25"/>
      <c r="J61" s="26"/>
      <c r="K61" s="25"/>
      <c r="L61" s="25"/>
      <c r="M61" s="26"/>
      <c r="N61" s="26"/>
      <c r="O61" s="27"/>
      <c r="P61" s="27"/>
    </row>
    <row r="62" spans="2:16" ht="12.75" customHeight="1" x14ac:dyDescent="0.2">
      <c r="B62" s="2"/>
      <c r="E62" s="16"/>
      <c r="F62" s="2"/>
      <c r="I62" s="25"/>
      <c r="J62" s="26"/>
      <c r="K62" s="25"/>
      <c r="L62" s="25"/>
      <c r="M62" s="26"/>
      <c r="N62" s="26"/>
      <c r="O62" s="27"/>
      <c r="P62" s="27"/>
    </row>
    <row r="63" spans="2:16" ht="12.75" customHeight="1" x14ac:dyDescent="0.2">
      <c r="B63" s="2"/>
      <c r="E63" s="16"/>
      <c r="F63" s="2"/>
      <c r="I63" s="25"/>
      <c r="J63" s="26"/>
      <c r="K63" s="25"/>
      <c r="L63" s="25"/>
      <c r="M63" s="26"/>
      <c r="N63" s="26"/>
      <c r="O63" s="27"/>
      <c r="P63" s="27"/>
    </row>
    <row r="64" spans="2:16" ht="12.75" customHeight="1" x14ac:dyDescent="0.2">
      <c r="B64" s="2"/>
      <c r="E64" s="16"/>
      <c r="F64" s="2"/>
      <c r="I64" s="25"/>
      <c r="J64" s="26"/>
      <c r="K64" s="25"/>
      <c r="L64" s="25"/>
      <c r="M64" s="26"/>
      <c r="N64" s="26"/>
      <c r="O64" s="27"/>
      <c r="P64" s="27"/>
    </row>
    <row r="65" spans="2:16" ht="12.75" customHeight="1" x14ac:dyDescent="0.2">
      <c r="B65" s="2"/>
      <c r="E65" s="16"/>
      <c r="F65" s="2"/>
      <c r="I65" s="25"/>
      <c r="J65" s="26"/>
      <c r="K65" s="25"/>
      <c r="L65" s="25"/>
      <c r="M65" s="26"/>
      <c r="N65" s="26"/>
      <c r="O65" s="27"/>
      <c r="P65" s="27"/>
    </row>
    <row r="66" spans="2:16" ht="12.75" customHeight="1" x14ac:dyDescent="0.2">
      <c r="B66" s="2"/>
      <c r="E66" s="16"/>
      <c r="F66" s="2"/>
      <c r="I66" s="25"/>
      <c r="J66" s="26"/>
      <c r="K66" s="25"/>
      <c r="L66" s="25"/>
      <c r="M66" s="26"/>
      <c r="N66" s="26"/>
      <c r="O66" s="27"/>
      <c r="P66" s="27"/>
    </row>
    <row r="67" spans="2:16" ht="12.75" customHeight="1" x14ac:dyDescent="0.2">
      <c r="B67" s="2"/>
      <c r="E67" s="16"/>
      <c r="F67" s="2"/>
      <c r="I67" s="25"/>
      <c r="J67" s="26"/>
      <c r="K67" s="25"/>
      <c r="L67" s="25"/>
      <c r="M67" s="26"/>
      <c r="N67" s="26"/>
      <c r="O67" s="27"/>
      <c r="P67" s="27"/>
    </row>
    <row r="68" spans="2:16" ht="12.75" customHeight="1" x14ac:dyDescent="0.2">
      <c r="B68" s="2"/>
      <c r="E68" s="16"/>
      <c r="F68" s="2"/>
      <c r="I68" s="25"/>
      <c r="J68" s="26"/>
      <c r="K68" s="25"/>
      <c r="L68" s="25"/>
      <c r="M68" s="26"/>
      <c r="N68" s="26"/>
      <c r="O68" s="27"/>
      <c r="P68" s="27"/>
    </row>
    <row r="69" spans="2:16" ht="12.75" customHeight="1" x14ac:dyDescent="0.2">
      <c r="B69" s="2"/>
      <c r="E69" s="16"/>
      <c r="F69" s="2"/>
      <c r="I69" s="25"/>
      <c r="J69" s="26"/>
      <c r="K69" s="25"/>
      <c r="L69" s="25"/>
      <c r="M69" s="26"/>
      <c r="N69" s="26"/>
      <c r="O69" s="27"/>
      <c r="P69" s="27"/>
    </row>
    <row r="70" spans="2:16" ht="12.75" customHeight="1" x14ac:dyDescent="0.2">
      <c r="B70" s="2"/>
      <c r="E70" s="16"/>
      <c r="F70" s="2"/>
      <c r="I70" s="25"/>
      <c r="J70" s="26"/>
      <c r="K70" s="25"/>
      <c r="L70" s="25"/>
      <c r="M70" s="26"/>
      <c r="N70" s="26"/>
      <c r="O70" s="27"/>
      <c r="P70" s="27"/>
    </row>
    <row r="71" spans="2:16" ht="12.75" customHeight="1" x14ac:dyDescent="0.2">
      <c r="B71" s="2"/>
      <c r="E71" s="16"/>
      <c r="F71" s="2"/>
      <c r="I71" s="25"/>
      <c r="J71" s="26"/>
      <c r="K71" s="25"/>
      <c r="L71" s="25"/>
      <c r="M71" s="26"/>
      <c r="N71" s="26"/>
      <c r="O71" s="27"/>
      <c r="P71" s="27"/>
    </row>
    <row r="72" spans="2:16" ht="12.75" customHeight="1" x14ac:dyDescent="0.2">
      <c r="B72" s="2"/>
      <c r="E72" s="16"/>
      <c r="F72" s="2"/>
      <c r="I72" s="25"/>
      <c r="J72" s="26"/>
      <c r="K72" s="25"/>
      <c r="L72" s="25"/>
      <c r="M72" s="26"/>
      <c r="N72" s="26"/>
      <c r="O72" s="27"/>
      <c r="P72" s="27"/>
    </row>
    <row r="73" spans="2:16" ht="12.75" customHeight="1" x14ac:dyDescent="0.2">
      <c r="B73" s="2"/>
      <c r="E73" s="16"/>
      <c r="F73" s="2"/>
      <c r="I73" s="25"/>
      <c r="J73" s="26"/>
      <c r="K73" s="25"/>
      <c r="L73" s="25"/>
      <c r="M73" s="26"/>
      <c r="N73" s="26"/>
      <c r="O73" s="27"/>
      <c r="P73" s="27"/>
    </row>
    <row r="74" spans="2:16" ht="12.75" customHeight="1" x14ac:dyDescent="0.2">
      <c r="B74" s="2"/>
      <c r="E74" s="16"/>
      <c r="F74" s="2"/>
      <c r="I74" s="25"/>
      <c r="J74" s="26"/>
      <c r="K74" s="25"/>
      <c r="L74" s="25"/>
      <c r="M74" s="26"/>
      <c r="N74" s="26"/>
      <c r="O74" s="27"/>
      <c r="P74" s="27"/>
    </row>
    <row r="75" spans="2:16" ht="12.75" customHeight="1" x14ac:dyDescent="0.2">
      <c r="B75" s="2"/>
      <c r="E75" s="16"/>
      <c r="F75" s="2"/>
      <c r="I75" s="25"/>
      <c r="J75" s="26"/>
      <c r="K75" s="25"/>
      <c r="L75" s="25"/>
      <c r="M75" s="26"/>
      <c r="N75" s="26"/>
      <c r="O75" s="27"/>
      <c r="P75" s="27"/>
    </row>
    <row r="76" spans="2:16" ht="12.75" customHeight="1" x14ac:dyDescent="0.2">
      <c r="B76" s="2"/>
      <c r="E76" s="16"/>
      <c r="F76" s="2"/>
      <c r="I76" s="25"/>
      <c r="J76" s="26"/>
      <c r="K76" s="25"/>
      <c r="L76" s="25"/>
      <c r="M76" s="26"/>
      <c r="N76" s="26"/>
      <c r="O76" s="27"/>
      <c r="P76" s="27"/>
    </row>
    <row r="77" spans="2:16" ht="12.75" customHeight="1" x14ac:dyDescent="0.2">
      <c r="B77" s="2"/>
      <c r="E77" s="16"/>
      <c r="F77" s="2"/>
      <c r="I77" s="25"/>
      <c r="J77" s="26"/>
      <c r="K77" s="25"/>
      <c r="L77" s="25"/>
      <c r="M77" s="26"/>
      <c r="N77" s="26"/>
      <c r="O77" s="27"/>
      <c r="P77" s="27"/>
    </row>
    <row r="78" spans="2:16" ht="12.75" customHeight="1" x14ac:dyDescent="0.2">
      <c r="B78" s="2"/>
      <c r="E78" s="16"/>
      <c r="F78" s="2"/>
      <c r="I78" s="25"/>
      <c r="J78" s="26"/>
      <c r="K78" s="25"/>
      <c r="L78" s="25"/>
      <c r="M78" s="26"/>
      <c r="N78" s="26"/>
      <c r="O78" s="27"/>
      <c r="P78" s="27"/>
    </row>
    <row r="79" spans="2:16" ht="12.75" customHeight="1" x14ac:dyDescent="0.2">
      <c r="B79" s="2"/>
      <c r="E79" s="16"/>
      <c r="F79" s="2"/>
      <c r="I79" s="25"/>
      <c r="J79" s="26"/>
      <c r="K79" s="25"/>
      <c r="L79" s="25"/>
      <c r="M79" s="26"/>
      <c r="N79" s="26"/>
      <c r="O79" s="27"/>
      <c r="P79" s="27"/>
    </row>
    <row r="80" spans="2:16" ht="12.75" customHeight="1" x14ac:dyDescent="0.2">
      <c r="B80" s="2"/>
      <c r="E80" s="16"/>
      <c r="F80" s="2"/>
      <c r="I80" s="25"/>
      <c r="J80" s="26"/>
      <c r="K80" s="25"/>
      <c r="L80" s="25"/>
      <c r="M80" s="26"/>
      <c r="N80" s="26"/>
      <c r="O80" s="27"/>
      <c r="P80" s="27"/>
    </row>
    <row r="81" spans="2:16" ht="12.75" customHeight="1" x14ac:dyDescent="0.2">
      <c r="B81" s="2"/>
      <c r="E81" s="16"/>
      <c r="F81" s="2"/>
      <c r="I81" s="25"/>
      <c r="J81" s="26"/>
      <c r="K81" s="25"/>
      <c r="L81" s="25"/>
      <c r="M81" s="26"/>
      <c r="N81" s="26"/>
      <c r="O81" s="27"/>
      <c r="P81" s="27"/>
    </row>
    <row r="82" spans="2:16" ht="12.75" customHeight="1" x14ac:dyDescent="0.2">
      <c r="B82" s="2"/>
      <c r="E82" s="16"/>
      <c r="F82" s="2"/>
      <c r="I82" s="25"/>
      <c r="J82" s="26"/>
      <c r="K82" s="25"/>
      <c r="L82" s="25"/>
      <c r="M82" s="26"/>
      <c r="N82" s="26"/>
      <c r="O82" s="27"/>
      <c r="P82" s="27"/>
    </row>
    <row r="83" spans="2:16" ht="12.75" customHeight="1" x14ac:dyDescent="0.2">
      <c r="B83" s="2"/>
      <c r="E83" s="16"/>
      <c r="F83" s="2"/>
      <c r="I83" s="25"/>
      <c r="J83" s="26"/>
      <c r="K83" s="25"/>
      <c r="L83" s="25"/>
      <c r="M83" s="26"/>
      <c r="N83" s="26"/>
      <c r="O83" s="27"/>
      <c r="P83" s="27"/>
    </row>
    <row r="84" spans="2:16" ht="12.75" customHeight="1" x14ac:dyDescent="0.2">
      <c r="B84" s="2"/>
      <c r="E84" s="16"/>
      <c r="F84" s="2"/>
      <c r="I84" s="25"/>
      <c r="J84" s="26"/>
      <c r="K84" s="25"/>
      <c r="L84" s="25"/>
      <c r="M84" s="26"/>
      <c r="N84" s="26"/>
      <c r="O84" s="27"/>
      <c r="P84" s="27"/>
    </row>
    <row r="85" spans="2:16" ht="12.75" customHeight="1" x14ac:dyDescent="0.2">
      <c r="B85" s="2"/>
      <c r="E85" s="16"/>
      <c r="F85" s="2"/>
      <c r="I85" s="25"/>
      <c r="J85" s="26"/>
      <c r="K85" s="25"/>
      <c r="L85" s="25"/>
      <c r="M85" s="26"/>
      <c r="N85" s="26"/>
      <c r="O85" s="27"/>
      <c r="P85" s="27"/>
    </row>
    <row r="86" spans="2:16" ht="12.75" customHeight="1" x14ac:dyDescent="0.2">
      <c r="B86" s="2"/>
      <c r="E86" s="16"/>
      <c r="F86" s="2"/>
      <c r="I86" s="25"/>
      <c r="J86" s="26"/>
      <c r="K86" s="25"/>
      <c r="L86" s="25"/>
      <c r="M86" s="26"/>
      <c r="N86" s="26"/>
      <c r="O86" s="27"/>
      <c r="P86" s="27"/>
    </row>
    <row r="87" spans="2:16" ht="12.75" customHeight="1" x14ac:dyDescent="0.2">
      <c r="B87" s="2"/>
      <c r="E87" s="16"/>
      <c r="F87" s="2"/>
      <c r="I87" s="25"/>
      <c r="J87" s="26"/>
      <c r="K87" s="25"/>
      <c r="L87" s="25"/>
      <c r="M87" s="26"/>
      <c r="N87" s="26"/>
      <c r="O87" s="27"/>
      <c r="P87" s="27"/>
    </row>
    <row r="88" spans="2:16" ht="12.75" customHeight="1" x14ac:dyDescent="0.2">
      <c r="B88" s="2"/>
      <c r="E88" s="16"/>
      <c r="F88" s="2"/>
      <c r="I88" s="25"/>
      <c r="J88" s="26"/>
      <c r="K88" s="25"/>
      <c r="L88" s="25"/>
      <c r="M88" s="26"/>
      <c r="N88" s="26"/>
      <c r="O88" s="27"/>
      <c r="P88" s="27"/>
    </row>
    <row r="89" spans="2:16" ht="12.75" customHeight="1" x14ac:dyDescent="0.2">
      <c r="B89" s="2"/>
      <c r="E89" s="16"/>
      <c r="F89" s="2"/>
      <c r="I89" s="25"/>
      <c r="J89" s="26"/>
      <c r="K89" s="25"/>
      <c r="L89" s="25"/>
      <c r="M89" s="26"/>
      <c r="N89" s="26"/>
      <c r="O89" s="27"/>
      <c r="P89" s="27"/>
    </row>
    <row r="90" spans="2:16" ht="12.75" customHeight="1" x14ac:dyDescent="0.2">
      <c r="B90" s="2"/>
      <c r="E90" s="16"/>
      <c r="F90" s="2"/>
      <c r="I90" s="25"/>
      <c r="J90" s="26"/>
      <c r="K90" s="25"/>
      <c r="L90" s="25"/>
      <c r="M90" s="26"/>
      <c r="N90" s="26"/>
      <c r="O90" s="27"/>
      <c r="P90" s="27"/>
    </row>
    <row r="91" spans="2:16" ht="12.75" customHeight="1" x14ac:dyDescent="0.2">
      <c r="B91" s="2"/>
      <c r="E91" s="16"/>
      <c r="F91" s="2"/>
      <c r="I91" s="25"/>
      <c r="J91" s="26"/>
      <c r="K91" s="25"/>
      <c r="L91" s="25"/>
      <c r="M91" s="26"/>
      <c r="N91" s="26"/>
      <c r="O91" s="27"/>
      <c r="P91" s="27"/>
    </row>
    <row r="92" spans="2:16" ht="12.75" customHeight="1" x14ac:dyDescent="0.2">
      <c r="B92" s="2"/>
      <c r="E92" s="16"/>
      <c r="F92" s="2"/>
      <c r="I92" s="25"/>
      <c r="J92" s="26"/>
      <c r="K92" s="25"/>
      <c r="L92" s="25"/>
      <c r="M92" s="26"/>
      <c r="N92" s="26"/>
      <c r="O92" s="27"/>
      <c r="P92" s="27"/>
    </row>
    <row r="93" spans="2:16" ht="12.75" customHeight="1" x14ac:dyDescent="0.2">
      <c r="B93" s="2"/>
      <c r="E93" s="16"/>
      <c r="F93" s="2"/>
      <c r="I93" s="25"/>
      <c r="J93" s="26"/>
      <c r="K93" s="25"/>
      <c r="L93" s="25"/>
      <c r="M93" s="26"/>
      <c r="N93" s="26"/>
      <c r="O93" s="27"/>
      <c r="P93" s="27"/>
    </row>
    <row r="94" spans="2:16" ht="12.75" customHeight="1" x14ac:dyDescent="0.2">
      <c r="B94" s="2"/>
      <c r="E94" s="16"/>
      <c r="F94" s="2"/>
      <c r="I94" s="25"/>
      <c r="J94" s="26"/>
      <c r="K94" s="25"/>
      <c r="L94" s="25"/>
      <c r="M94" s="26"/>
      <c r="N94" s="26"/>
      <c r="O94" s="27"/>
      <c r="P94" s="27"/>
    </row>
    <row r="95" spans="2:16" ht="12.75" customHeight="1" x14ac:dyDescent="0.2">
      <c r="B95" s="2"/>
      <c r="E95" s="16"/>
      <c r="F95" s="2"/>
      <c r="I95" s="25"/>
      <c r="J95" s="26"/>
      <c r="K95" s="25"/>
      <c r="L95" s="25"/>
      <c r="M95" s="26"/>
      <c r="N95" s="26"/>
      <c r="O95" s="27"/>
      <c r="P95" s="27"/>
    </row>
    <row r="96" spans="2:16" ht="12.75" customHeight="1" x14ac:dyDescent="0.2">
      <c r="B96" s="2"/>
      <c r="E96" s="16"/>
      <c r="F96" s="2"/>
      <c r="I96" s="25"/>
      <c r="J96" s="26"/>
      <c r="K96" s="25"/>
      <c r="L96" s="25"/>
      <c r="M96" s="26"/>
      <c r="N96" s="26"/>
      <c r="O96" s="27"/>
      <c r="P96" s="27"/>
    </row>
    <row r="97" spans="2:16" ht="12.75" customHeight="1" x14ac:dyDescent="0.2">
      <c r="B97" s="2"/>
      <c r="E97" s="16"/>
      <c r="F97" s="2"/>
      <c r="I97" s="25"/>
      <c r="J97" s="26"/>
      <c r="K97" s="25"/>
      <c r="L97" s="25"/>
      <c r="M97" s="26"/>
      <c r="N97" s="26"/>
      <c r="O97" s="27"/>
      <c r="P97" s="27"/>
    </row>
    <row r="98" spans="2:16" ht="12.75" customHeight="1" x14ac:dyDescent="0.2">
      <c r="B98" s="2"/>
      <c r="E98" s="16"/>
      <c r="F98" s="2"/>
      <c r="I98" s="25"/>
      <c r="J98" s="26"/>
      <c r="K98" s="25"/>
      <c r="L98" s="25"/>
      <c r="M98" s="26"/>
      <c r="N98" s="26"/>
      <c r="O98" s="27"/>
      <c r="P98" s="27"/>
    </row>
    <row r="99" spans="2:16" ht="12.75" customHeight="1" x14ac:dyDescent="0.2">
      <c r="B99" s="2"/>
      <c r="E99" s="16"/>
      <c r="F99" s="2"/>
      <c r="I99" s="25"/>
      <c r="J99" s="26"/>
      <c r="K99" s="25"/>
      <c r="L99" s="25"/>
      <c r="M99" s="26"/>
      <c r="N99" s="26"/>
      <c r="O99" s="27"/>
      <c r="P99" s="27"/>
    </row>
    <row r="100" spans="2:16" ht="12.75" customHeight="1" x14ac:dyDescent="0.2">
      <c r="B100" s="2"/>
      <c r="E100" s="16"/>
      <c r="F100" s="2"/>
      <c r="I100" s="25"/>
      <c r="J100" s="26"/>
      <c r="K100" s="25"/>
      <c r="L100" s="25"/>
      <c r="M100" s="26"/>
      <c r="N100" s="26"/>
      <c r="O100" s="27"/>
      <c r="P100" s="27"/>
    </row>
    <row r="101" spans="2:16" ht="12.75" customHeight="1" x14ac:dyDescent="0.2">
      <c r="B101" s="2"/>
      <c r="E101" s="16"/>
      <c r="F101" s="2"/>
      <c r="I101" s="25"/>
      <c r="J101" s="26"/>
      <c r="K101" s="25"/>
      <c r="L101" s="25"/>
      <c r="M101" s="26"/>
      <c r="N101" s="26"/>
      <c r="O101" s="27"/>
      <c r="P101" s="27"/>
    </row>
    <row r="102" spans="2:16" ht="12.75" customHeight="1" x14ac:dyDescent="0.2">
      <c r="B102" s="2"/>
      <c r="E102" s="16"/>
      <c r="F102" s="2"/>
      <c r="I102" s="25"/>
      <c r="J102" s="26"/>
      <c r="K102" s="25"/>
      <c r="L102" s="25"/>
      <c r="M102" s="26"/>
      <c r="N102" s="26"/>
      <c r="O102" s="27"/>
      <c r="P102" s="27"/>
    </row>
    <row r="103" spans="2:16" ht="12.75" customHeight="1" x14ac:dyDescent="0.2">
      <c r="B103" s="2"/>
      <c r="E103" s="16"/>
      <c r="F103" s="2"/>
      <c r="I103" s="25"/>
      <c r="J103" s="26"/>
      <c r="K103" s="25"/>
      <c r="L103" s="25"/>
      <c r="M103" s="26"/>
      <c r="N103" s="26"/>
      <c r="O103" s="27"/>
      <c r="P103" s="27"/>
    </row>
    <row r="104" spans="2:16" ht="12.75" customHeight="1" x14ac:dyDescent="0.2">
      <c r="B104" s="2"/>
      <c r="E104" s="16"/>
      <c r="F104" s="2"/>
      <c r="I104" s="25"/>
      <c r="J104" s="26"/>
      <c r="K104" s="25"/>
      <c r="L104" s="25"/>
      <c r="M104" s="26"/>
      <c r="N104" s="26"/>
      <c r="O104" s="27"/>
      <c r="P104" s="27"/>
    </row>
    <row r="105" spans="2:16" ht="12.75" customHeight="1" x14ac:dyDescent="0.2">
      <c r="B105" s="2"/>
      <c r="E105" s="16"/>
      <c r="F105" s="2"/>
      <c r="I105" s="25"/>
      <c r="J105" s="26"/>
      <c r="K105" s="25"/>
      <c r="L105" s="25"/>
      <c r="M105" s="26"/>
      <c r="N105" s="26"/>
      <c r="O105" s="27"/>
      <c r="P105" s="27"/>
    </row>
    <row r="106" spans="2:16" ht="12.75" customHeight="1" x14ac:dyDescent="0.2">
      <c r="B106" s="2"/>
      <c r="E106" s="16"/>
      <c r="F106" s="2"/>
      <c r="I106" s="25"/>
      <c r="J106" s="26"/>
      <c r="K106" s="25"/>
      <c r="L106" s="25"/>
      <c r="M106" s="26"/>
      <c r="N106" s="26"/>
      <c r="O106" s="27"/>
      <c r="P106" s="27"/>
    </row>
    <row r="107" spans="2:16" ht="12.75" customHeight="1" x14ac:dyDescent="0.2">
      <c r="B107" s="2"/>
      <c r="E107" s="16"/>
      <c r="F107" s="2"/>
      <c r="I107" s="25"/>
      <c r="J107" s="26"/>
      <c r="K107" s="25"/>
      <c r="L107" s="25"/>
      <c r="M107" s="26"/>
      <c r="N107" s="26"/>
      <c r="O107" s="27"/>
      <c r="P107" s="27"/>
    </row>
    <row r="108" spans="2:16" ht="12.75" customHeight="1" x14ac:dyDescent="0.2">
      <c r="B108" s="2"/>
      <c r="E108" s="16"/>
      <c r="F108" s="2"/>
      <c r="I108" s="25"/>
      <c r="J108" s="26"/>
      <c r="K108" s="25"/>
      <c r="L108" s="25"/>
      <c r="M108" s="26"/>
      <c r="N108" s="26"/>
      <c r="O108" s="27"/>
      <c r="P108" s="27"/>
    </row>
    <row r="109" spans="2:16" ht="12.75" customHeight="1" x14ac:dyDescent="0.2">
      <c r="B109" s="2"/>
      <c r="E109" s="16"/>
      <c r="F109" s="2"/>
      <c r="I109" s="25"/>
      <c r="J109" s="26"/>
      <c r="K109" s="25"/>
      <c r="L109" s="25"/>
      <c r="M109" s="26"/>
      <c r="N109" s="26"/>
      <c r="O109" s="27"/>
      <c r="P109" s="27"/>
    </row>
    <row r="110" spans="2:16" ht="12.75" customHeight="1" x14ac:dyDescent="0.2">
      <c r="B110" s="2"/>
      <c r="E110" s="16"/>
      <c r="F110" s="2"/>
      <c r="I110" s="25"/>
      <c r="J110" s="26"/>
      <c r="K110" s="25"/>
      <c r="L110" s="25"/>
      <c r="M110" s="26"/>
      <c r="N110" s="26"/>
      <c r="O110" s="27"/>
      <c r="P110" s="27"/>
    </row>
    <row r="111" spans="2:16" ht="12.75" customHeight="1" x14ac:dyDescent="0.2">
      <c r="B111" s="2"/>
      <c r="E111" s="16"/>
      <c r="F111" s="2"/>
      <c r="I111" s="25"/>
      <c r="J111" s="26"/>
      <c r="K111" s="25"/>
      <c r="L111" s="25"/>
      <c r="M111" s="26"/>
      <c r="N111" s="26"/>
      <c r="O111" s="27"/>
      <c r="P111" s="27"/>
    </row>
    <row r="112" spans="2:16" ht="12.75" customHeight="1" x14ac:dyDescent="0.2">
      <c r="B112" s="2"/>
      <c r="E112" s="16"/>
      <c r="F112" s="2"/>
      <c r="I112" s="25"/>
      <c r="J112" s="26"/>
      <c r="K112" s="25"/>
      <c r="L112" s="25"/>
      <c r="M112" s="26"/>
      <c r="N112" s="26"/>
      <c r="O112" s="27"/>
      <c r="P112" s="27"/>
    </row>
    <row r="113" spans="2:16" ht="12.75" customHeight="1" x14ac:dyDescent="0.2">
      <c r="B113" s="2"/>
      <c r="E113" s="16"/>
      <c r="F113" s="2"/>
      <c r="I113" s="25"/>
      <c r="J113" s="26"/>
      <c r="K113" s="25"/>
      <c r="L113" s="25"/>
      <c r="M113" s="26"/>
      <c r="N113" s="26"/>
      <c r="O113" s="27"/>
      <c r="P113" s="27"/>
    </row>
    <row r="114" spans="2:16" ht="12.75" customHeight="1" x14ac:dyDescent="0.2">
      <c r="B114" s="2"/>
      <c r="E114" s="16"/>
      <c r="F114" s="2"/>
      <c r="I114" s="25"/>
      <c r="J114" s="26"/>
      <c r="K114" s="25"/>
      <c r="L114" s="25"/>
      <c r="M114" s="26"/>
      <c r="N114" s="26"/>
      <c r="O114" s="27"/>
      <c r="P114" s="27"/>
    </row>
    <row r="115" spans="2:16" ht="12.75" customHeight="1" x14ac:dyDescent="0.2">
      <c r="B115" s="2"/>
      <c r="E115" s="16"/>
      <c r="F115" s="2"/>
      <c r="I115" s="25"/>
      <c r="J115" s="26"/>
      <c r="K115" s="25"/>
      <c r="L115" s="25"/>
      <c r="M115" s="26"/>
      <c r="N115" s="26"/>
      <c r="O115" s="27"/>
      <c r="P115" s="27"/>
    </row>
    <row r="116" spans="2:16" ht="12.75" customHeight="1" x14ac:dyDescent="0.2">
      <c r="B116" s="2"/>
      <c r="E116" s="16"/>
      <c r="F116" s="2"/>
      <c r="I116" s="25"/>
      <c r="J116" s="26"/>
      <c r="K116" s="25"/>
      <c r="L116" s="25"/>
      <c r="M116" s="26"/>
      <c r="N116" s="26"/>
      <c r="O116" s="27"/>
      <c r="P116" s="27"/>
    </row>
    <row r="117" spans="2:16" ht="12.75" customHeight="1" x14ac:dyDescent="0.2">
      <c r="B117" s="2"/>
      <c r="E117" s="16"/>
      <c r="F117" s="2"/>
      <c r="I117" s="25"/>
      <c r="J117" s="26"/>
      <c r="K117" s="25"/>
      <c r="L117" s="25"/>
      <c r="M117" s="26"/>
      <c r="N117" s="26"/>
      <c r="O117" s="27"/>
      <c r="P117" s="27"/>
    </row>
    <row r="118" spans="2:16" ht="12.75" customHeight="1" x14ac:dyDescent="0.2">
      <c r="B118" s="2"/>
      <c r="E118" s="16"/>
      <c r="F118" s="2"/>
      <c r="I118" s="25"/>
      <c r="J118" s="26"/>
      <c r="K118" s="25"/>
      <c r="L118" s="25"/>
      <c r="M118" s="26"/>
      <c r="N118" s="26"/>
      <c r="O118" s="27"/>
      <c r="P118" s="27"/>
    </row>
    <row r="119" spans="2:16" ht="12.75" customHeight="1" x14ac:dyDescent="0.2">
      <c r="B119" s="2"/>
      <c r="E119" s="16"/>
      <c r="F119" s="2"/>
      <c r="I119" s="25"/>
      <c r="J119" s="26"/>
      <c r="K119" s="25"/>
      <c r="L119" s="25"/>
      <c r="M119" s="26"/>
      <c r="N119" s="26"/>
      <c r="O119" s="27"/>
      <c r="P119" s="27"/>
    </row>
    <row r="120" spans="2:16" ht="12.75" customHeight="1" x14ac:dyDescent="0.2">
      <c r="B120" s="2"/>
      <c r="E120" s="16"/>
      <c r="F120" s="2"/>
      <c r="I120" s="25"/>
      <c r="J120" s="26"/>
      <c r="K120" s="25"/>
      <c r="L120" s="25"/>
      <c r="M120" s="26"/>
      <c r="N120" s="26"/>
      <c r="O120" s="27"/>
      <c r="P120" s="27"/>
    </row>
    <row r="121" spans="2:16" ht="12.75" customHeight="1" x14ac:dyDescent="0.2">
      <c r="B121" s="2"/>
      <c r="E121" s="16"/>
      <c r="F121" s="2"/>
      <c r="I121" s="25"/>
      <c r="J121" s="26"/>
      <c r="K121" s="25"/>
      <c r="L121" s="25"/>
      <c r="M121" s="26"/>
      <c r="N121" s="26"/>
      <c r="O121" s="27"/>
      <c r="P121" s="27"/>
    </row>
    <row r="122" spans="2:16" ht="12.75" customHeight="1" x14ac:dyDescent="0.2">
      <c r="B122" s="2"/>
      <c r="E122" s="16"/>
      <c r="F122" s="2"/>
      <c r="I122" s="25"/>
      <c r="J122" s="26"/>
      <c r="K122" s="25"/>
      <c r="L122" s="25"/>
      <c r="M122" s="26"/>
      <c r="N122" s="26"/>
      <c r="O122" s="27"/>
      <c r="P122" s="27"/>
    </row>
    <row r="123" spans="2:16" ht="12.75" customHeight="1" x14ac:dyDescent="0.2">
      <c r="B123" s="2"/>
      <c r="E123" s="16"/>
      <c r="F123" s="2"/>
      <c r="I123" s="25"/>
      <c r="J123" s="26"/>
      <c r="K123" s="25"/>
      <c r="L123" s="25"/>
      <c r="M123" s="26"/>
      <c r="N123" s="26"/>
      <c r="O123" s="27"/>
      <c r="P123" s="27"/>
    </row>
    <row r="124" spans="2:16" ht="12.75" customHeight="1" x14ac:dyDescent="0.2">
      <c r="B124" s="2"/>
      <c r="E124" s="16"/>
      <c r="F124" s="2"/>
      <c r="I124" s="25"/>
      <c r="J124" s="26"/>
      <c r="K124" s="25"/>
      <c r="L124" s="25"/>
      <c r="M124" s="26"/>
      <c r="N124" s="26"/>
      <c r="O124" s="27"/>
      <c r="P124" s="27"/>
    </row>
    <row r="125" spans="2:16" ht="12.75" customHeight="1" x14ac:dyDescent="0.2">
      <c r="B125" s="2"/>
      <c r="E125" s="16"/>
      <c r="F125" s="2"/>
      <c r="I125" s="25"/>
      <c r="J125" s="26"/>
      <c r="K125" s="25"/>
      <c r="L125" s="25"/>
      <c r="M125" s="26"/>
      <c r="N125" s="26"/>
      <c r="O125" s="27"/>
      <c r="P125" s="27"/>
    </row>
    <row r="126" spans="2:16" ht="12.75" customHeight="1" x14ac:dyDescent="0.2">
      <c r="B126" s="2"/>
      <c r="E126" s="16"/>
      <c r="F126" s="2"/>
      <c r="I126" s="25"/>
      <c r="J126" s="26"/>
      <c r="K126" s="25"/>
      <c r="L126" s="25"/>
      <c r="M126" s="26"/>
      <c r="N126" s="26"/>
      <c r="O126" s="27"/>
      <c r="P126" s="27"/>
    </row>
    <row r="127" spans="2:16" ht="12.75" customHeight="1" x14ac:dyDescent="0.2">
      <c r="B127" s="2"/>
      <c r="E127" s="16"/>
      <c r="F127" s="2"/>
      <c r="I127" s="25"/>
      <c r="J127" s="26"/>
      <c r="K127" s="25"/>
      <c r="L127" s="25"/>
      <c r="M127" s="26"/>
      <c r="N127" s="26"/>
      <c r="O127" s="27"/>
      <c r="P127" s="27"/>
    </row>
    <row r="128" spans="2:16" ht="12.75" customHeight="1" x14ac:dyDescent="0.2">
      <c r="B128" s="2"/>
      <c r="E128" s="16"/>
      <c r="F128" s="2"/>
      <c r="I128" s="25"/>
      <c r="J128" s="26"/>
      <c r="K128" s="25"/>
      <c r="L128" s="25"/>
      <c r="M128" s="26"/>
      <c r="N128" s="26"/>
      <c r="O128" s="27"/>
      <c r="P128" s="27"/>
    </row>
    <row r="129" spans="2:16" ht="12.75" customHeight="1" x14ac:dyDescent="0.2">
      <c r="B129" s="2"/>
      <c r="E129" s="16"/>
      <c r="F129" s="2"/>
      <c r="I129" s="25"/>
      <c r="J129" s="26"/>
      <c r="K129" s="25"/>
      <c r="L129" s="25"/>
      <c r="M129" s="26"/>
      <c r="N129" s="26"/>
      <c r="O129" s="27"/>
      <c r="P129" s="27"/>
    </row>
    <row r="130" spans="2:16" ht="12.75" customHeight="1" x14ac:dyDescent="0.2">
      <c r="B130" s="2"/>
      <c r="E130" s="16"/>
      <c r="F130" s="2"/>
      <c r="I130" s="25"/>
      <c r="J130" s="26"/>
      <c r="K130" s="25"/>
      <c r="L130" s="25"/>
      <c r="M130" s="26"/>
      <c r="N130" s="26"/>
      <c r="O130" s="27"/>
      <c r="P130" s="27"/>
    </row>
    <row r="131" spans="2:16" ht="12.75" customHeight="1" x14ac:dyDescent="0.2">
      <c r="B131" s="2"/>
      <c r="E131" s="16"/>
      <c r="F131" s="2"/>
      <c r="I131" s="25"/>
      <c r="J131" s="26"/>
      <c r="K131" s="25"/>
      <c r="L131" s="25"/>
      <c r="M131" s="26"/>
      <c r="N131" s="26"/>
      <c r="O131" s="27"/>
      <c r="P131" s="27"/>
    </row>
    <row r="132" spans="2:16" ht="12.75" customHeight="1" x14ac:dyDescent="0.2">
      <c r="B132" s="2"/>
      <c r="E132" s="16"/>
      <c r="F132" s="2"/>
      <c r="I132" s="25"/>
      <c r="J132" s="26"/>
      <c r="K132" s="25"/>
      <c r="L132" s="25"/>
      <c r="M132" s="26"/>
      <c r="N132" s="26"/>
      <c r="O132" s="27"/>
      <c r="P132" s="27"/>
    </row>
    <row r="133" spans="2:16" ht="12.75" customHeight="1" x14ac:dyDescent="0.2">
      <c r="B133" s="2"/>
      <c r="E133" s="16"/>
      <c r="F133" s="2"/>
      <c r="I133" s="25"/>
      <c r="J133" s="26"/>
      <c r="K133" s="25"/>
      <c r="L133" s="25"/>
      <c r="M133" s="26"/>
      <c r="N133" s="26"/>
      <c r="O133" s="27"/>
      <c r="P133" s="27"/>
    </row>
    <row r="134" spans="2:16" ht="12.75" customHeight="1" x14ac:dyDescent="0.2">
      <c r="B134" s="2"/>
      <c r="E134" s="16"/>
      <c r="F134" s="2"/>
      <c r="I134" s="25"/>
      <c r="J134" s="26"/>
      <c r="K134" s="25"/>
      <c r="L134" s="25"/>
      <c r="M134" s="26"/>
      <c r="N134" s="26"/>
      <c r="O134" s="27"/>
      <c r="P134" s="27"/>
    </row>
    <row r="135" spans="2:16" ht="12.75" customHeight="1" x14ac:dyDescent="0.2">
      <c r="B135" s="2"/>
      <c r="E135" s="16"/>
      <c r="F135" s="2"/>
      <c r="I135" s="25"/>
      <c r="J135" s="26"/>
      <c r="K135" s="25"/>
      <c r="L135" s="25"/>
      <c r="M135" s="26"/>
      <c r="N135" s="26"/>
      <c r="O135" s="27"/>
      <c r="P135" s="27"/>
    </row>
    <row r="136" spans="2:16" ht="12.75" customHeight="1" x14ac:dyDescent="0.2">
      <c r="B136" s="2"/>
      <c r="E136" s="16"/>
      <c r="F136" s="2"/>
      <c r="I136" s="25"/>
      <c r="J136" s="26"/>
      <c r="K136" s="25"/>
      <c r="L136" s="25"/>
      <c r="M136" s="26"/>
      <c r="N136" s="26"/>
      <c r="O136" s="27"/>
      <c r="P136" s="27"/>
    </row>
    <row r="137" spans="2:16" ht="12.75" customHeight="1" x14ac:dyDescent="0.2">
      <c r="B137" s="2"/>
      <c r="E137" s="16"/>
      <c r="F137" s="2"/>
      <c r="I137" s="25"/>
      <c r="J137" s="26"/>
      <c r="K137" s="25"/>
      <c r="L137" s="25"/>
      <c r="M137" s="26"/>
      <c r="N137" s="26"/>
      <c r="O137" s="27"/>
      <c r="P137" s="27"/>
    </row>
    <row r="138" spans="2:16" ht="12.75" customHeight="1" x14ac:dyDescent="0.2">
      <c r="B138" s="2"/>
      <c r="E138" s="16"/>
      <c r="F138" s="2"/>
      <c r="I138" s="25"/>
      <c r="J138" s="26"/>
      <c r="K138" s="25"/>
      <c r="L138" s="25"/>
      <c r="M138" s="26"/>
      <c r="N138" s="26"/>
      <c r="O138" s="27"/>
      <c r="P138" s="27"/>
    </row>
    <row r="139" spans="2:16" ht="12.75" customHeight="1" x14ac:dyDescent="0.2">
      <c r="B139" s="2"/>
      <c r="E139" s="16"/>
      <c r="F139" s="2"/>
      <c r="I139" s="25"/>
      <c r="J139" s="26"/>
      <c r="K139" s="25"/>
      <c r="L139" s="25"/>
      <c r="M139" s="26"/>
      <c r="N139" s="26"/>
      <c r="O139" s="27"/>
      <c r="P139" s="27"/>
    </row>
    <row r="140" spans="2:16" ht="12.75" customHeight="1" x14ac:dyDescent="0.2">
      <c r="B140" s="2"/>
      <c r="E140" s="16"/>
      <c r="F140" s="2"/>
      <c r="I140" s="25"/>
      <c r="J140" s="26"/>
      <c r="K140" s="25"/>
      <c r="L140" s="25"/>
      <c r="M140" s="26"/>
      <c r="N140" s="26"/>
      <c r="O140" s="27"/>
      <c r="P140" s="27"/>
    </row>
    <row r="141" spans="2:16" ht="12.75" customHeight="1" x14ac:dyDescent="0.2">
      <c r="B141" s="2"/>
      <c r="E141" s="16"/>
      <c r="F141" s="2"/>
      <c r="I141" s="25"/>
      <c r="J141" s="26"/>
      <c r="K141" s="25"/>
      <c r="L141" s="25"/>
      <c r="M141" s="26"/>
      <c r="N141" s="26"/>
      <c r="O141" s="27"/>
      <c r="P141" s="27"/>
    </row>
    <row r="142" spans="2:16" ht="12.75" customHeight="1" x14ac:dyDescent="0.2">
      <c r="B142" s="2"/>
      <c r="E142" s="16"/>
      <c r="F142" s="2"/>
      <c r="I142" s="25"/>
      <c r="J142" s="26"/>
      <c r="K142" s="25"/>
      <c r="L142" s="25"/>
      <c r="M142" s="26"/>
      <c r="N142" s="26"/>
      <c r="O142" s="27"/>
      <c r="P142" s="27"/>
    </row>
    <row r="143" spans="2:16" ht="12.75" customHeight="1" x14ac:dyDescent="0.2">
      <c r="B143" s="2"/>
      <c r="E143" s="16"/>
      <c r="F143" s="2"/>
      <c r="I143" s="25"/>
      <c r="J143" s="26"/>
      <c r="K143" s="25"/>
      <c r="L143" s="25"/>
      <c r="M143" s="26"/>
      <c r="N143" s="26"/>
      <c r="O143" s="27"/>
      <c r="P143" s="27"/>
    </row>
    <row r="144" spans="2:16" ht="12.75" customHeight="1" x14ac:dyDescent="0.2">
      <c r="B144" s="2"/>
      <c r="E144" s="16"/>
      <c r="F144" s="2"/>
      <c r="I144" s="25"/>
      <c r="J144" s="26"/>
      <c r="K144" s="25"/>
      <c r="L144" s="25"/>
      <c r="M144" s="26"/>
      <c r="N144" s="26"/>
      <c r="O144" s="27"/>
      <c r="P144" s="27"/>
    </row>
    <row r="145" spans="2:16" ht="12.75" customHeight="1" x14ac:dyDescent="0.2">
      <c r="B145" s="2"/>
      <c r="E145" s="16"/>
      <c r="F145" s="2"/>
      <c r="I145" s="25"/>
      <c r="J145" s="26"/>
      <c r="K145" s="25"/>
      <c r="L145" s="25"/>
      <c r="M145" s="26"/>
      <c r="N145" s="26"/>
      <c r="O145" s="27"/>
      <c r="P145" s="28"/>
    </row>
    <row r="146" spans="2:16" ht="12.75" customHeight="1" x14ac:dyDescent="0.2">
      <c r="B146" s="2"/>
      <c r="E146" s="16"/>
      <c r="F146" s="2"/>
      <c r="I146" s="25"/>
      <c r="J146" s="26"/>
      <c r="K146" s="25"/>
      <c r="L146" s="25"/>
      <c r="M146" s="26"/>
      <c r="N146" s="26"/>
      <c r="O146" s="27"/>
      <c r="P146" s="27"/>
    </row>
    <row r="147" spans="2:16" ht="12.75" customHeight="1" x14ac:dyDescent="0.2">
      <c r="B147" s="2"/>
      <c r="E147" s="16"/>
      <c r="F147" s="2"/>
      <c r="I147" s="25"/>
      <c r="J147" s="26"/>
      <c r="K147" s="25"/>
      <c r="L147" s="25"/>
      <c r="M147" s="26"/>
      <c r="N147" s="26"/>
      <c r="O147" s="27"/>
      <c r="P147" s="28"/>
    </row>
    <row r="148" spans="2:16" ht="12.75" customHeight="1" x14ac:dyDescent="0.2">
      <c r="B148" s="2"/>
      <c r="E148" s="16"/>
      <c r="F148" s="2"/>
      <c r="I148" s="25"/>
      <c r="J148" s="26"/>
      <c r="K148" s="25"/>
      <c r="L148" s="25"/>
      <c r="M148" s="26"/>
      <c r="N148" s="26"/>
      <c r="O148" s="27"/>
      <c r="P148" s="27"/>
    </row>
    <row r="149" spans="2:16" ht="12.75" customHeight="1" x14ac:dyDescent="0.2">
      <c r="B149" s="2"/>
      <c r="E149" s="16"/>
      <c r="F149" s="2"/>
      <c r="I149" s="25"/>
      <c r="J149" s="26"/>
      <c r="K149" s="25"/>
      <c r="L149" s="25"/>
      <c r="M149" s="26"/>
      <c r="N149" s="26"/>
      <c r="O149" s="27"/>
      <c r="P149" s="27"/>
    </row>
    <row r="150" spans="2:16" ht="12.75" customHeight="1" x14ac:dyDescent="0.2">
      <c r="B150" s="2"/>
      <c r="E150" s="16"/>
      <c r="F150" s="2"/>
      <c r="I150" s="25"/>
      <c r="J150" s="26"/>
      <c r="K150" s="25"/>
      <c r="L150" s="25"/>
      <c r="M150" s="26"/>
      <c r="N150" s="26"/>
      <c r="O150" s="27"/>
      <c r="P150" s="27"/>
    </row>
    <row r="151" spans="2:16" ht="12.75" customHeight="1" x14ac:dyDescent="0.2">
      <c r="B151" s="2"/>
      <c r="E151" s="16"/>
      <c r="F151" s="2"/>
      <c r="I151" s="25"/>
      <c r="J151" s="26"/>
      <c r="K151" s="25"/>
      <c r="L151" s="25"/>
      <c r="M151" s="26"/>
      <c r="N151" s="26"/>
      <c r="O151" s="27"/>
      <c r="P151" s="27"/>
    </row>
    <row r="152" spans="2:16" ht="12.75" customHeight="1" x14ac:dyDescent="0.2">
      <c r="B152" s="2"/>
      <c r="E152" s="16"/>
      <c r="F152" s="2"/>
      <c r="I152" s="25"/>
      <c r="J152" s="26"/>
      <c r="K152" s="25"/>
      <c r="L152" s="25"/>
      <c r="M152" s="26"/>
      <c r="N152" s="26"/>
      <c r="O152" s="27"/>
      <c r="P152" s="27"/>
    </row>
    <row r="153" spans="2:16" ht="12.75" customHeight="1" x14ac:dyDescent="0.2">
      <c r="B153" s="2"/>
      <c r="E153" s="16"/>
      <c r="F153" s="2"/>
      <c r="I153" s="25"/>
      <c r="J153" s="26"/>
      <c r="K153" s="25"/>
      <c r="L153" s="25"/>
      <c r="M153" s="26"/>
      <c r="N153" s="26"/>
      <c r="O153" s="27"/>
      <c r="P153" s="27"/>
    </row>
    <row r="154" spans="2:16" ht="12.75" customHeight="1" x14ac:dyDescent="0.2">
      <c r="B154" s="2"/>
      <c r="E154" s="16"/>
      <c r="F154" s="2"/>
      <c r="I154" s="25"/>
      <c r="J154" s="26"/>
      <c r="K154" s="25"/>
      <c r="L154" s="25"/>
      <c r="M154" s="26"/>
      <c r="N154" s="26"/>
      <c r="O154" s="27"/>
      <c r="P154" s="27"/>
    </row>
    <row r="155" spans="2:16" ht="12.75" customHeight="1" x14ac:dyDescent="0.2">
      <c r="B155" s="2"/>
      <c r="E155" s="16"/>
      <c r="F155" s="2"/>
      <c r="I155" s="25"/>
      <c r="J155" s="26"/>
      <c r="K155" s="25"/>
      <c r="L155" s="25"/>
      <c r="M155" s="26"/>
      <c r="N155" s="26"/>
      <c r="O155" s="27"/>
      <c r="P155" s="27"/>
    </row>
    <row r="156" spans="2:16" ht="12.75" customHeight="1" x14ac:dyDescent="0.2">
      <c r="B156" s="2"/>
      <c r="E156" s="16"/>
      <c r="F156" s="2"/>
      <c r="I156" s="25"/>
      <c r="J156" s="26"/>
      <c r="K156" s="25"/>
      <c r="L156" s="25"/>
      <c r="M156" s="26"/>
      <c r="N156" s="26"/>
      <c r="O156" s="27"/>
      <c r="P156" s="27"/>
    </row>
    <row r="157" spans="2:16" ht="12.75" customHeight="1" x14ac:dyDescent="0.2">
      <c r="B157" s="2"/>
      <c r="E157" s="16"/>
      <c r="F157" s="2"/>
      <c r="I157" s="25"/>
      <c r="J157" s="26"/>
      <c r="K157" s="25"/>
      <c r="L157" s="25"/>
      <c r="M157" s="26"/>
      <c r="N157" s="26"/>
      <c r="O157" s="27"/>
      <c r="P157" s="27"/>
    </row>
    <row r="158" spans="2:16" ht="12.75" customHeight="1" x14ac:dyDescent="0.2">
      <c r="B158" s="2"/>
      <c r="E158" s="16"/>
      <c r="F158" s="2"/>
      <c r="I158" s="25"/>
      <c r="J158" s="26"/>
      <c r="K158" s="25"/>
      <c r="L158" s="25"/>
      <c r="M158" s="26"/>
      <c r="N158" s="26"/>
      <c r="O158" s="27"/>
      <c r="P158" s="27"/>
    </row>
    <row r="159" spans="2:16" ht="12.75" customHeight="1" x14ac:dyDescent="0.2">
      <c r="B159" s="2"/>
      <c r="E159" s="16"/>
      <c r="F159" s="2"/>
      <c r="I159" s="25"/>
      <c r="J159" s="26"/>
      <c r="K159" s="25"/>
      <c r="L159" s="25"/>
      <c r="M159" s="26"/>
      <c r="N159" s="26"/>
      <c r="O159" s="27"/>
      <c r="P159" s="27"/>
    </row>
    <row r="160" spans="2:16" ht="12.75" customHeight="1" x14ac:dyDescent="0.2">
      <c r="B160" s="2"/>
      <c r="E160" s="16"/>
      <c r="F160" s="2"/>
      <c r="I160" s="25"/>
      <c r="J160" s="26"/>
      <c r="K160" s="25"/>
      <c r="L160" s="25"/>
      <c r="M160" s="26"/>
      <c r="N160" s="26"/>
      <c r="O160" s="27"/>
      <c r="P160" s="27"/>
    </row>
    <row r="161" spans="2:16" ht="12.75" customHeight="1" x14ac:dyDescent="0.2">
      <c r="B161" s="2"/>
      <c r="E161" s="16"/>
      <c r="F161" s="2"/>
      <c r="I161" s="25"/>
      <c r="J161" s="26"/>
      <c r="K161" s="25"/>
      <c r="L161" s="25"/>
      <c r="M161" s="26"/>
      <c r="N161" s="26"/>
      <c r="O161" s="27"/>
      <c r="P161" s="27"/>
    </row>
    <row r="162" spans="2:16" ht="12.75" customHeight="1" x14ac:dyDescent="0.2">
      <c r="B162" s="2"/>
      <c r="E162" s="16"/>
      <c r="F162" s="2"/>
      <c r="I162" s="25"/>
      <c r="J162" s="26"/>
      <c r="K162" s="25"/>
      <c r="L162" s="25"/>
      <c r="M162" s="26"/>
      <c r="N162" s="26"/>
      <c r="O162" s="27"/>
      <c r="P162" s="27"/>
    </row>
    <row r="163" spans="2:16" ht="12.75" customHeight="1" x14ac:dyDescent="0.2">
      <c r="B163" s="2"/>
      <c r="E163" s="16"/>
      <c r="F163" s="2"/>
      <c r="I163" s="25"/>
      <c r="J163" s="26"/>
      <c r="K163" s="25"/>
      <c r="L163" s="25"/>
      <c r="M163" s="26"/>
      <c r="N163" s="26"/>
      <c r="O163" s="27"/>
      <c r="P163" s="27"/>
    </row>
    <row r="164" spans="2:16" ht="12.75" customHeight="1" x14ac:dyDescent="0.2">
      <c r="B164" s="2"/>
      <c r="E164" s="16"/>
      <c r="F164" s="2"/>
      <c r="I164" s="25"/>
      <c r="J164" s="26"/>
      <c r="K164" s="25"/>
      <c r="L164" s="25"/>
      <c r="M164" s="26"/>
      <c r="N164" s="26"/>
      <c r="O164" s="27"/>
      <c r="P164" s="27"/>
    </row>
    <row r="165" spans="2:16" ht="12.75" customHeight="1" x14ac:dyDescent="0.2">
      <c r="B165" s="2"/>
      <c r="E165" s="16"/>
      <c r="F165" s="2"/>
      <c r="I165" s="25"/>
      <c r="J165" s="26"/>
      <c r="K165" s="25"/>
      <c r="L165" s="25"/>
      <c r="M165" s="26"/>
      <c r="N165" s="26"/>
      <c r="O165" s="27"/>
      <c r="P165" s="27"/>
    </row>
    <row r="166" spans="2:16" ht="12.75" customHeight="1" x14ac:dyDescent="0.2">
      <c r="B166" s="2"/>
      <c r="E166" s="16"/>
      <c r="F166" s="2"/>
      <c r="I166" s="25"/>
      <c r="J166" s="26"/>
      <c r="K166" s="25"/>
      <c r="L166" s="25"/>
      <c r="M166" s="26"/>
      <c r="N166" s="26"/>
      <c r="O166" s="27"/>
      <c r="P166" s="27"/>
    </row>
    <row r="167" spans="2:16" ht="12.75" customHeight="1" x14ac:dyDescent="0.2">
      <c r="B167" s="2"/>
      <c r="E167" s="16"/>
      <c r="F167" s="2"/>
      <c r="I167" s="25"/>
      <c r="J167" s="26"/>
      <c r="K167" s="25"/>
      <c r="L167" s="25"/>
      <c r="M167" s="26"/>
      <c r="N167" s="26"/>
      <c r="O167" s="27"/>
      <c r="P167" s="27"/>
    </row>
    <row r="168" spans="2:16" ht="12.75" customHeight="1" x14ac:dyDescent="0.2">
      <c r="B168" s="2"/>
      <c r="E168" s="16"/>
      <c r="F168" s="2"/>
      <c r="I168" s="25"/>
      <c r="J168" s="26"/>
      <c r="K168" s="25"/>
      <c r="L168" s="25"/>
      <c r="M168" s="26"/>
      <c r="N168" s="26"/>
      <c r="O168" s="27"/>
      <c r="P168" s="27"/>
    </row>
    <row r="169" spans="2:16" ht="12.75" customHeight="1" x14ac:dyDescent="0.2">
      <c r="B169" s="2"/>
      <c r="E169" s="16"/>
      <c r="F169" s="2"/>
      <c r="I169" s="25"/>
      <c r="J169" s="26"/>
      <c r="K169" s="25"/>
      <c r="L169" s="25"/>
      <c r="M169" s="26"/>
      <c r="N169" s="26"/>
      <c r="O169" s="27"/>
      <c r="P169" s="27"/>
    </row>
    <row r="170" spans="2:16" ht="12.75" customHeight="1" x14ac:dyDescent="0.2">
      <c r="B170" s="2"/>
      <c r="E170" s="16"/>
      <c r="F170" s="2"/>
      <c r="I170" s="25"/>
      <c r="J170" s="26"/>
      <c r="K170" s="25"/>
      <c r="L170" s="25"/>
      <c r="M170" s="26"/>
      <c r="N170" s="26"/>
      <c r="O170" s="27"/>
      <c r="P170" s="27"/>
    </row>
    <row r="171" spans="2:16" ht="12.75" customHeight="1" x14ac:dyDescent="0.2">
      <c r="B171" s="2"/>
      <c r="E171" s="16"/>
      <c r="F171" s="2"/>
      <c r="I171" s="25"/>
      <c r="J171" s="26"/>
      <c r="K171" s="25"/>
      <c r="L171" s="25"/>
      <c r="M171" s="26"/>
      <c r="N171" s="26"/>
      <c r="O171" s="27"/>
      <c r="P171" s="28"/>
    </row>
    <row r="172" spans="2:16" ht="12.75" customHeight="1" x14ac:dyDescent="0.2">
      <c r="B172" s="2"/>
      <c r="E172" s="16"/>
      <c r="F172" s="2"/>
      <c r="I172" s="25"/>
      <c r="J172" s="26"/>
      <c r="K172" s="25"/>
      <c r="L172" s="25"/>
      <c r="M172" s="26"/>
      <c r="N172" s="26"/>
      <c r="O172" s="27"/>
      <c r="P172" s="27"/>
    </row>
    <row r="173" spans="2:16" ht="12.75" customHeight="1" x14ac:dyDescent="0.2">
      <c r="B173" s="2"/>
      <c r="E173" s="16"/>
      <c r="F173" s="2"/>
      <c r="I173" s="25"/>
      <c r="J173" s="26"/>
      <c r="K173" s="25"/>
      <c r="L173" s="25"/>
      <c r="M173" s="26"/>
      <c r="N173" s="26"/>
      <c r="O173" s="27"/>
      <c r="P173" s="28"/>
    </row>
    <row r="174" spans="2:16" ht="12.75" customHeight="1" x14ac:dyDescent="0.2">
      <c r="B174" s="2"/>
      <c r="E174" s="16"/>
      <c r="F174" s="2"/>
      <c r="I174" s="25"/>
      <c r="J174" s="26"/>
      <c r="K174" s="25"/>
      <c r="L174" s="25"/>
      <c r="M174" s="26"/>
      <c r="N174" s="26"/>
      <c r="O174" s="27"/>
      <c r="P174" s="27"/>
    </row>
    <row r="175" spans="2:16" ht="12.75" customHeight="1" x14ac:dyDescent="0.2">
      <c r="B175" s="2"/>
      <c r="E175" s="16"/>
      <c r="F175" s="2"/>
      <c r="I175" s="25"/>
      <c r="J175" s="26"/>
      <c r="K175" s="25"/>
      <c r="L175" s="25"/>
      <c r="M175" s="26"/>
      <c r="N175" s="26"/>
      <c r="O175" s="27"/>
      <c r="P175" s="28"/>
    </row>
    <row r="176" spans="2:16" ht="12.75" customHeight="1" x14ac:dyDescent="0.2">
      <c r="B176" s="2"/>
      <c r="E176" s="16"/>
      <c r="F176" s="2"/>
      <c r="I176" s="25"/>
      <c r="J176" s="26"/>
      <c r="K176" s="25"/>
      <c r="L176" s="25"/>
      <c r="M176" s="26"/>
      <c r="N176" s="26"/>
      <c r="O176" s="27"/>
      <c r="P176" s="28"/>
    </row>
    <row r="177" spans="2:16" ht="12.75" customHeight="1" x14ac:dyDescent="0.2">
      <c r="B177" s="2"/>
      <c r="E177" s="16"/>
      <c r="F177" s="2"/>
      <c r="I177" s="25"/>
      <c r="J177" s="26"/>
      <c r="K177" s="25"/>
      <c r="L177" s="25"/>
      <c r="M177" s="26"/>
      <c r="N177" s="26"/>
      <c r="O177" s="27"/>
      <c r="P177" s="28"/>
    </row>
    <row r="178" spans="2:16" ht="12.75" customHeight="1" x14ac:dyDescent="0.2">
      <c r="B178" s="2"/>
      <c r="E178" s="16"/>
      <c r="F178" s="2"/>
      <c r="I178" s="25"/>
      <c r="J178" s="26"/>
      <c r="K178" s="25"/>
      <c r="L178" s="25"/>
      <c r="M178" s="26"/>
      <c r="N178" s="26"/>
      <c r="O178" s="27"/>
      <c r="P178" s="28"/>
    </row>
    <row r="179" spans="2:16" ht="12.75" customHeight="1" x14ac:dyDescent="0.2">
      <c r="B179" s="2"/>
      <c r="E179" s="16"/>
      <c r="F179" s="2"/>
      <c r="I179" s="25"/>
      <c r="J179" s="26"/>
      <c r="K179" s="25"/>
      <c r="L179" s="25"/>
      <c r="M179" s="26"/>
      <c r="N179" s="26"/>
      <c r="O179" s="27"/>
      <c r="P179" s="28"/>
    </row>
    <row r="180" spans="2:16" ht="12.75" customHeight="1" x14ac:dyDescent="0.2">
      <c r="B180" s="2"/>
      <c r="E180" s="16"/>
      <c r="F180" s="2"/>
      <c r="I180" s="25"/>
      <c r="J180" s="26"/>
      <c r="K180" s="25"/>
      <c r="L180" s="25"/>
      <c r="M180" s="26"/>
      <c r="N180" s="26"/>
      <c r="O180" s="27"/>
      <c r="P180" s="28"/>
    </row>
    <row r="181" spans="2:16" ht="12.75" customHeight="1" x14ac:dyDescent="0.2">
      <c r="B181" s="2"/>
      <c r="E181" s="16"/>
      <c r="F181" s="2"/>
      <c r="I181" s="25"/>
      <c r="J181" s="26"/>
      <c r="K181" s="25"/>
      <c r="L181" s="25"/>
      <c r="M181" s="26"/>
      <c r="N181" s="26"/>
      <c r="O181" s="27"/>
      <c r="P181" s="27"/>
    </row>
    <row r="182" spans="2:16" ht="12.75" customHeight="1" x14ac:dyDescent="0.2">
      <c r="B182" s="2"/>
      <c r="E182" s="16"/>
      <c r="F182" s="2"/>
      <c r="I182" s="25"/>
      <c r="J182" s="26"/>
      <c r="K182" s="25"/>
      <c r="L182" s="25"/>
      <c r="M182" s="26"/>
      <c r="N182" s="26"/>
      <c r="O182" s="27"/>
      <c r="P182" s="28"/>
    </row>
    <row r="183" spans="2:16" ht="12.75" customHeight="1" x14ac:dyDescent="0.2">
      <c r="B183" s="2"/>
      <c r="E183" s="16"/>
      <c r="F183" s="2"/>
      <c r="I183" s="25"/>
      <c r="J183" s="26"/>
      <c r="K183" s="25"/>
      <c r="L183" s="25"/>
      <c r="M183" s="26"/>
      <c r="N183" s="26"/>
      <c r="O183" s="27"/>
      <c r="P183" s="27"/>
    </row>
    <row r="184" spans="2:16" ht="12.75" customHeight="1" x14ac:dyDescent="0.2">
      <c r="B184" s="2"/>
      <c r="E184" s="16"/>
      <c r="F184" s="2"/>
      <c r="I184" s="25"/>
      <c r="J184" s="26"/>
      <c r="K184" s="25"/>
      <c r="L184" s="25"/>
      <c r="M184" s="26"/>
      <c r="N184" s="26"/>
      <c r="O184" s="27"/>
      <c r="P184" s="27"/>
    </row>
    <row r="185" spans="2:16" ht="12.75" customHeight="1" x14ac:dyDescent="0.2">
      <c r="B185" s="2"/>
      <c r="E185" s="16"/>
      <c r="F185" s="2"/>
      <c r="I185" s="25"/>
      <c r="J185" s="26"/>
      <c r="K185" s="25"/>
      <c r="L185" s="25"/>
      <c r="M185" s="26"/>
      <c r="N185" s="26"/>
      <c r="O185" s="27"/>
      <c r="P185" s="27"/>
    </row>
    <row r="186" spans="2:16" ht="12.75" customHeight="1" x14ac:dyDescent="0.2">
      <c r="B186" s="2"/>
      <c r="E186" s="16"/>
      <c r="F186" s="2"/>
      <c r="I186" s="25"/>
      <c r="J186" s="26"/>
      <c r="K186" s="25"/>
      <c r="L186" s="25"/>
      <c r="M186" s="26"/>
      <c r="N186" s="26"/>
      <c r="O186" s="27"/>
      <c r="P186" s="27"/>
    </row>
    <row r="187" spans="2:16" ht="12.75" customHeight="1" x14ac:dyDescent="0.2">
      <c r="B187" s="2"/>
      <c r="E187" s="16"/>
      <c r="F187" s="2"/>
      <c r="I187" s="25"/>
      <c r="J187" s="26"/>
      <c r="K187" s="25"/>
      <c r="L187" s="25"/>
      <c r="M187" s="26"/>
      <c r="N187" s="26"/>
      <c r="O187" s="27"/>
      <c r="P187" s="28"/>
    </row>
    <row r="188" spans="2:16" ht="12.75" customHeight="1" x14ac:dyDescent="0.2">
      <c r="B188" s="2"/>
      <c r="E188" s="16"/>
      <c r="F188" s="2"/>
      <c r="I188" s="25"/>
      <c r="J188" s="26"/>
      <c r="K188" s="25"/>
      <c r="L188" s="25"/>
      <c r="M188" s="26"/>
      <c r="N188" s="26"/>
      <c r="O188" s="27"/>
      <c r="P188" s="28"/>
    </row>
    <row r="189" spans="2:16" x14ac:dyDescent="0.2">
      <c r="B189" s="2"/>
      <c r="E189" s="16"/>
      <c r="F189" s="2"/>
    </row>
    <row r="190" spans="2:16" x14ac:dyDescent="0.2">
      <c r="B190" s="2"/>
      <c r="E190" s="16"/>
      <c r="F190" s="2"/>
    </row>
    <row r="191" spans="2:16" x14ac:dyDescent="0.2">
      <c r="B191" s="2"/>
      <c r="E191" s="16"/>
      <c r="F191" s="2"/>
    </row>
    <row r="192" spans="2:16" x14ac:dyDescent="0.2">
      <c r="B192" s="2"/>
      <c r="E192" s="16"/>
      <c r="F192" s="2"/>
    </row>
    <row r="193" spans="2:6" x14ac:dyDescent="0.2">
      <c r="B193" s="2"/>
      <c r="E193" s="16"/>
      <c r="F193" s="2"/>
    </row>
    <row r="194" spans="2:6" x14ac:dyDescent="0.2">
      <c r="B194" s="2"/>
      <c r="E194" s="16"/>
      <c r="F194" s="2"/>
    </row>
    <row r="195" spans="2:6" x14ac:dyDescent="0.2">
      <c r="B195" s="2"/>
      <c r="E195" s="16"/>
      <c r="F195" s="2"/>
    </row>
    <row r="196" spans="2:6" x14ac:dyDescent="0.2">
      <c r="B196" s="2"/>
      <c r="E196" s="16"/>
      <c r="F196" s="2"/>
    </row>
    <row r="197" spans="2:6" x14ac:dyDescent="0.2">
      <c r="B197" s="2"/>
      <c r="E197" s="16"/>
      <c r="F197" s="2"/>
    </row>
    <row r="198" spans="2:6" x14ac:dyDescent="0.2">
      <c r="B198" s="2"/>
      <c r="E198" s="16"/>
      <c r="F198" s="2"/>
    </row>
    <row r="199" spans="2:6" x14ac:dyDescent="0.2">
      <c r="B199" s="2"/>
      <c r="E199" s="16"/>
      <c r="F199" s="2"/>
    </row>
    <row r="200" spans="2:6" x14ac:dyDescent="0.2">
      <c r="B200" s="2"/>
      <c r="E200" s="16"/>
      <c r="F200" s="2"/>
    </row>
    <row r="201" spans="2:6" x14ac:dyDescent="0.2">
      <c r="B201" s="2"/>
      <c r="E201" s="16"/>
      <c r="F201" s="2"/>
    </row>
    <row r="202" spans="2:6" x14ac:dyDescent="0.2">
      <c r="B202" s="2"/>
      <c r="E202" s="16"/>
      <c r="F202" s="2"/>
    </row>
    <row r="203" spans="2:6" x14ac:dyDescent="0.2">
      <c r="B203" s="2"/>
      <c r="E203" s="16"/>
      <c r="F203" s="2"/>
    </row>
    <row r="204" spans="2:6" x14ac:dyDescent="0.2">
      <c r="B204" s="2"/>
      <c r="E204" s="16"/>
      <c r="F204" s="2"/>
    </row>
    <row r="205" spans="2:6" x14ac:dyDescent="0.2">
      <c r="B205" s="2"/>
      <c r="E205" s="16"/>
      <c r="F205" s="2"/>
    </row>
    <row r="206" spans="2:6" x14ac:dyDescent="0.2">
      <c r="B206" s="2"/>
      <c r="E206" s="16"/>
      <c r="F206" s="2"/>
    </row>
    <row r="207" spans="2:6" x14ac:dyDescent="0.2">
      <c r="B207" s="2"/>
      <c r="E207" s="16"/>
      <c r="F207" s="2"/>
    </row>
    <row r="208" spans="2:6" x14ac:dyDescent="0.2">
      <c r="B208" s="2"/>
      <c r="E208" s="16"/>
      <c r="F208" s="2"/>
    </row>
    <row r="209" spans="2:6" x14ac:dyDescent="0.2">
      <c r="B209" s="2"/>
      <c r="E209" s="16"/>
      <c r="F209" s="2"/>
    </row>
    <row r="210" spans="2:6" x14ac:dyDescent="0.2">
      <c r="B210" s="2"/>
      <c r="E210" s="16"/>
      <c r="F210" s="2"/>
    </row>
    <row r="211" spans="2:6" x14ac:dyDescent="0.2">
      <c r="B211" s="2"/>
      <c r="E211" s="16"/>
      <c r="F211" s="2"/>
    </row>
    <row r="212" spans="2:6" x14ac:dyDescent="0.2">
      <c r="B212" s="2"/>
      <c r="E212" s="16"/>
      <c r="F212" s="2"/>
    </row>
    <row r="213" spans="2:6" x14ac:dyDescent="0.2">
      <c r="B213" s="2"/>
      <c r="E213" s="16"/>
      <c r="F213" s="2"/>
    </row>
    <row r="214" spans="2:6" x14ac:dyDescent="0.2">
      <c r="B214" s="2"/>
      <c r="E214" s="16"/>
      <c r="F214" s="2"/>
    </row>
    <row r="215" spans="2:6" x14ac:dyDescent="0.2">
      <c r="B215" s="2"/>
      <c r="E215" s="16"/>
      <c r="F215" s="2"/>
    </row>
    <row r="216" spans="2:6" x14ac:dyDescent="0.2">
      <c r="B216" s="2"/>
      <c r="E216" s="16"/>
      <c r="F216" s="2"/>
    </row>
    <row r="217" spans="2:6" x14ac:dyDescent="0.2">
      <c r="B217" s="2"/>
      <c r="E217" s="16"/>
      <c r="F217" s="2"/>
    </row>
    <row r="218" spans="2:6" x14ac:dyDescent="0.2">
      <c r="B218" s="2"/>
      <c r="E218" s="16"/>
      <c r="F218" s="2"/>
    </row>
    <row r="219" spans="2:6" x14ac:dyDescent="0.2">
      <c r="B219" s="2"/>
      <c r="E219" s="16"/>
      <c r="F219" s="2"/>
    </row>
    <row r="220" spans="2:6" x14ac:dyDescent="0.2">
      <c r="B220" s="2"/>
      <c r="E220" s="16"/>
      <c r="F220" s="2"/>
    </row>
    <row r="221" spans="2:6" x14ac:dyDescent="0.2">
      <c r="B221" s="2"/>
      <c r="E221" s="16"/>
      <c r="F221" s="2"/>
    </row>
    <row r="222" spans="2:6" x14ac:dyDescent="0.2">
      <c r="B222" s="2"/>
      <c r="E222" s="16"/>
      <c r="F222" s="2"/>
    </row>
    <row r="223" spans="2:6" x14ac:dyDescent="0.2">
      <c r="B223" s="2"/>
      <c r="E223" s="16"/>
      <c r="F223" s="2"/>
    </row>
    <row r="224" spans="2:6" x14ac:dyDescent="0.2">
      <c r="B224" s="2"/>
      <c r="E224" s="16"/>
      <c r="F224" s="2"/>
    </row>
    <row r="225" spans="2:6" x14ac:dyDescent="0.2">
      <c r="B225" s="2"/>
      <c r="E225" s="16"/>
      <c r="F225" s="2"/>
    </row>
    <row r="226" spans="2:6" x14ac:dyDescent="0.2">
      <c r="B226" s="2"/>
      <c r="E226" s="16"/>
      <c r="F226" s="2"/>
    </row>
    <row r="227" spans="2:6" x14ac:dyDescent="0.2">
      <c r="B227" s="2"/>
      <c r="E227" s="16"/>
      <c r="F227" s="2"/>
    </row>
    <row r="228" spans="2:6" x14ac:dyDescent="0.2">
      <c r="B228" s="2"/>
      <c r="E228" s="16"/>
      <c r="F228" s="2"/>
    </row>
    <row r="229" spans="2:6" x14ac:dyDescent="0.2">
      <c r="B229" s="2"/>
      <c r="E229" s="16"/>
      <c r="F229" s="2"/>
    </row>
    <row r="230" spans="2:6" x14ac:dyDescent="0.2">
      <c r="B230" s="2"/>
      <c r="E230" s="16"/>
      <c r="F230" s="2"/>
    </row>
    <row r="231" spans="2:6" x14ac:dyDescent="0.2">
      <c r="B231" s="2"/>
      <c r="E231" s="16"/>
      <c r="F231" s="2"/>
    </row>
    <row r="232" spans="2:6" x14ac:dyDescent="0.2">
      <c r="B232" s="2"/>
      <c r="E232" s="16"/>
      <c r="F232" s="2"/>
    </row>
    <row r="233" spans="2:6" x14ac:dyDescent="0.2">
      <c r="B233" s="2"/>
      <c r="E233" s="16"/>
      <c r="F233" s="2"/>
    </row>
    <row r="234" spans="2:6" x14ac:dyDescent="0.2">
      <c r="B234" s="2"/>
      <c r="E234" s="16"/>
      <c r="F234" s="2"/>
    </row>
    <row r="235" spans="2:6" x14ac:dyDescent="0.2">
      <c r="B235" s="2"/>
      <c r="E235" s="16"/>
      <c r="F235" s="2"/>
    </row>
    <row r="236" spans="2:6" x14ac:dyDescent="0.2">
      <c r="B236" s="2"/>
      <c r="E236" s="16"/>
      <c r="F236" s="2"/>
    </row>
    <row r="237" spans="2:6" x14ac:dyDescent="0.2">
      <c r="B237" s="2"/>
      <c r="E237" s="16"/>
      <c r="F237" s="2"/>
    </row>
    <row r="238" spans="2:6" x14ac:dyDescent="0.2">
      <c r="B238" s="2"/>
      <c r="E238" s="16"/>
      <c r="F238" s="2"/>
    </row>
    <row r="239" spans="2:6" x14ac:dyDescent="0.2">
      <c r="B239" s="2"/>
      <c r="E239" s="16"/>
      <c r="F239" s="2"/>
    </row>
    <row r="240" spans="2:6" x14ac:dyDescent="0.2">
      <c r="B240" s="2"/>
      <c r="E240" s="16"/>
      <c r="F240" s="2"/>
    </row>
    <row r="241" spans="2:6" x14ac:dyDescent="0.2">
      <c r="B241" s="2"/>
      <c r="E241" s="16"/>
      <c r="F241" s="2"/>
    </row>
    <row r="242" spans="2:6" x14ac:dyDescent="0.2">
      <c r="B242" s="2"/>
      <c r="E242" s="16"/>
      <c r="F242" s="2"/>
    </row>
    <row r="243" spans="2:6" x14ac:dyDescent="0.2">
      <c r="B243" s="2"/>
      <c r="E243" s="16"/>
      <c r="F243" s="2"/>
    </row>
    <row r="244" spans="2:6" x14ac:dyDescent="0.2">
      <c r="B244" s="2"/>
      <c r="E244" s="16"/>
      <c r="F244" s="2"/>
    </row>
    <row r="245" spans="2:6" x14ac:dyDescent="0.2">
      <c r="B245" s="2"/>
      <c r="E245" s="16"/>
      <c r="F245" s="2"/>
    </row>
    <row r="246" spans="2:6" x14ac:dyDescent="0.2">
      <c r="B246" s="2"/>
      <c r="E246" s="16"/>
      <c r="F246" s="2"/>
    </row>
    <row r="247" spans="2:6" x14ac:dyDescent="0.2">
      <c r="B247" s="2"/>
      <c r="E247" s="16"/>
      <c r="F247" s="2"/>
    </row>
    <row r="248" spans="2:6" x14ac:dyDescent="0.2">
      <c r="B248" s="2"/>
      <c r="E248" s="16"/>
      <c r="F248" s="2"/>
    </row>
    <row r="249" spans="2:6" x14ac:dyDescent="0.2">
      <c r="B249" s="2"/>
      <c r="E249" s="16"/>
      <c r="F249" s="2"/>
    </row>
    <row r="250" spans="2:6" x14ac:dyDescent="0.2">
      <c r="B250" s="2"/>
      <c r="E250" s="16"/>
      <c r="F250" s="2"/>
    </row>
    <row r="251" spans="2:6" x14ac:dyDescent="0.2">
      <c r="B251" s="2"/>
      <c r="E251" s="16"/>
      <c r="F251" s="2"/>
    </row>
    <row r="252" spans="2:6" x14ac:dyDescent="0.2">
      <c r="B252" s="2"/>
      <c r="E252" s="16"/>
      <c r="F252" s="2"/>
    </row>
    <row r="253" spans="2:6" x14ac:dyDescent="0.2">
      <c r="B253" s="2"/>
      <c r="E253" s="16"/>
      <c r="F253" s="2"/>
    </row>
    <row r="254" spans="2:6" x14ac:dyDescent="0.2">
      <c r="B254" s="2"/>
      <c r="E254" s="16"/>
      <c r="F254" s="2"/>
    </row>
    <row r="255" spans="2:6" x14ac:dyDescent="0.2">
      <c r="B255" s="2"/>
      <c r="E255" s="16"/>
      <c r="F255" s="2"/>
    </row>
    <row r="256" spans="2:6" x14ac:dyDescent="0.2">
      <c r="B256" s="2"/>
      <c r="E256" s="16"/>
      <c r="F256" s="2"/>
    </row>
    <row r="257" spans="2:6" x14ac:dyDescent="0.2">
      <c r="B257" s="2"/>
      <c r="E257" s="16"/>
      <c r="F257" s="2"/>
    </row>
    <row r="258" spans="2:6" x14ac:dyDescent="0.2">
      <c r="B258" s="2"/>
      <c r="E258" s="16"/>
      <c r="F258" s="2"/>
    </row>
    <row r="259" spans="2:6" x14ac:dyDescent="0.2">
      <c r="B259" s="2"/>
      <c r="E259" s="16"/>
      <c r="F259" s="2"/>
    </row>
    <row r="260" spans="2:6" x14ac:dyDescent="0.2">
      <c r="B260" s="2"/>
      <c r="E260" s="16"/>
      <c r="F260" s="2"/>
    </row>
    <row r="261" spans="2:6" x14ac:dyDescent="0.2">
      <c r="B261" s="2"/>
      <c r="E261" s="16"/>
      <c r="F261" s="2"/>
    </row>
    <row r="262" spans="2:6" x14ac:dyDescent="0.2">
      <c r="B262" s="2"/>
      <c r="E262" s="16"/>
      <c r="F262" s="2"/>
    </row>
    <row r="263" spans="2:6" x14ac:dyDescent="0.2">
      <c r="B263" s="2"/>
      <c r="E263" s="16"/>
      <c r="F263" s="2"/>
    </row>
    <row r="264" spans="2:6" x14ac:dyDescent="0.2">
      <c r="B264" s="2"/>
      <c r="E264" s="16"/>
      <c r="F264" s="2"/>
    </row>
    <row r="265" spans="2:6" x14ac:dyDescent="0.2">
      <c r="B265" s="2"/>
      <c r="E265" s="16"/>
      <c r="F265" s="2"/>
    </row>
    <row r="266" spans="2:6" x14ac:dyDescent="0.2">
      <c r="B266" s="2"/>
      <c r="E266" s="16"/>
      <c r="F266" s="2"/>
    </row>
    <row r="267" spans="2:6" x14ac:dyDescent="0.2">
      <c r="B267" s="2"/>
      <c r="E267" s="16"/>
      <c r="F267" s="2"/>
    </row>
    <row r="268" spans="2:6" x14ac:dyDescent="0.2">
      <c r="B268" s="2"/>
      <c r="E268" s="16"/>
      <c r="F268" s="2"/>
    </row>
    <row r="269" spans="2:6" x14ac:dyDescent="0.2">
      <c r="B269" s="2"/>
      <c r="E269" s="16"/>
      <c r="F269" s="2"/>
    </row>
    <row r="270" spans="2:6" x14ac:dyDescent="0.2">
      <c r="B270" s="2"/>
      <c r="E270" s="16"/>
      <c r="F270" s="2"/>
    </row>
    <row r="271" spans="2:6" x14ac:dyDescent="0.2">
      <c r="B271" s="2"/>
      <c r="E271" s="16"/>
      <c r="F271" s="2"/>
    </row>
    <row r="272" spans="2:6" x14ac:dyDescent="0.2">
      <c r="B272" s="2"/>
      <c r="E272" s="16"/>
      <c r="F272" s="2"/>
    </row>
    <row r="273" spans="2:6" x14ac:dyDescent="0.2">
      <c r="B273" s="2"/>
      <c r="E273" s="16"/>
      <c r="F273" s="2"/>
    </row>
    <row r="274" spans="2:6" x14ac:dyDescent="0.2">
      <c r="B274" s="2"/>
      <c r="E274" s="16"/>
      <c r="F274" s="2"/>
    </row>
    <row r="275" spans="2:6" x14ac:dyDescent="0.2">
      <c r="B275" s="2"/>
      <c r="E275" s="16"/>
      <c r="F275" s="2"/>
    </row>
    <row r="276" spans="2:6" x14ac:dyDescent="0.2">
      <c r="B276" s="2"/>
      <c r="E276" s="16"/>
      <c r="F276" s="2"/>
    </row>
    <row r="277" spans="2:6" x14ac:dyDescent="0.2">
      <c r="B277" s="2"/>
      <c r="E277" s="16"/>
      <c r="F277" s="2"/>
    </row>
    <row r="278" spans="2:6" x14ac:dyDescent="0.2">
      <c r="B278" s="2"/>
      <c r="E278" s="16"/>
      <c r="F278" s="2"/>
    </row>
    <row r="279" spans="2:6" x14ac:dyDescent="0.2">
      <c r="B279" s="2"/>
      <c r="E279" s="16"/>
      <c r="F279" s="2"/>
    </row>
    <row r="280" spans="2:6" x14ac:dyDescent="0.2">
      <c r="B280" s="2"/>
      <c r="E280" s="16"/>
      <c r="F280" s="2"/>
    </row>
    <row r="281" spans="2:6" x14ac:dyDescent="0.2">
      <c r="B281" s="2"/>
      <c r="E281" s="16"/>
      <c r="F281" s="2"/>
    </row>
    <row r="282" spans="2:6" x14ac:dyDescent="0.2">
      <c r="B282" s="2"/>
      <c r="E282" s="16"/>
      <c r="F282" s="2"/>
    </row>
    <row r="283" spans="2:6" x14ac:dyDescent="0.2">
      <c r="B283" s="2"/>
      <c r="E283" s="16"/>
      <c r="F283" s="2"/>
    </row>
    <row r="284" spans="2:6" x14ac:dyDescent="0.2">
      <c r="B284" s="2"/>
      <c r="E284" s="16"/>
      <c r="F284" s="2"/>
    </row>
    <row r="285" spans="2:6" x14ac:dyDescent="0.2">
      <c r="B285" s="2"/>
      <c r="E285" s="16"/>
      <c r="F285" s="2"/>
    </row>
    <row r="286" spans="2:6" x14ac:dyDescent="0.2">
      <c r="B286" s="2"/>
      <c r="E286" s="16"/>
      <c r="F286" s="2"/>
    </row>
    <row r="287" spans="2:6" x14ac:dyDescent="0.2">
      <c r="B287" s="2"/>
      <c r="E287" s="16"/>
      <c r="F287" s="2"/>
    </row>
    <row r="288" spans="2:6" x14ac:dyDescent="0.2">
      <c r="B288" s="2"/>
      <c r="E288" s="16"/>
      <c r="F288" s="2"/>
    </row>
    <row r="289" spans="2:6" x14ac:dyDescent="0.2">
      <c r="B289" s="2"/>
      <c r="E289" s="16"/>
      <c r="F289" s="2"/>
    </row>
    <row r="290" spans="2:6" x14ac:dyDescent="0.2">
      <c r="B290" s="2"/>
      <c r="E290" s="16"/>
      <c r="F290" s="2"/>
    </row>
    <row r="291" spans="2:6" x14ac:dyDescent="0.2">
      <c r="B291" s="2"/>
      <c r="E291" s="16"/>
      <c r="F291" s="2"/>
    </row>
    <row r="292" spans="2:6" x14ac:dyDescent="0.2">
      <c r="B292" s="2"/>
      <c r="E292" s="16"/>
      <c r="F292" s="2"/>
    </row>
    <row r="293" spans="2:6" x14ac:dyDescent="0.2">
      <c r="B293" s="2"/>
      <c r="E293" s="16"/>
      <c r="F293" s="2"/>
    </row>
    <row r="294" spans="2:6" x14ac:dyDescent="0.2">
      <c r="B294" s="2"/>
      <c r="E294" s="16"/>
      <c r="F294" s="2"/>
    </row>
    <row r="295" spans="2:6" x14ac:dyDescent="0.2">
      <c r="B295" s="2"/>
      <c r="E295" s="16"/>
      <c r="F295" s="2"/>
    </row>
    <row r="296" spans="2:6" x14ac:dyDescent="0.2">
      <c r="B296" s="2"/>
      <c r="E296" s="16"/>
      <c r="F296" s="2"/>
    </row>
    <row r="297" spans="2:6" x14ac:dyDescent="0.2">
      <c r="B297" s="2"/>
      <c r="E297" s="16"/>
      <c r="F297" s="2"/>
    </row>
    <row r="298" spans="2:6" x14ac:dyDescent="0.2">
      <c r="B298" s="2"/>
      <c r="E298" s="16"/>
      <c r="F298" s="2"/>
    </row>
    <row r="299" spans="2:6" x14ac:dyDescent="0.2">
      <c r="B299" s="2"/>
      <c r="E299" s="16"/>
      <c r="F299" s="2"/>
    </row>
    <row r="300" spans="2:6" x14ac:dyDescent="0.2">
      <c r="B300" s="2"/>
      <c r="E300" s="16"/>
      <c r="F300" s="2"/>
    </row>
    <row r="301" spans="2:6" x14ac:dyDescent="0.2">
      <c r="B301" s="2"/>
      <c r="E301" s="16"/>
      <c r="F301" s="2"/>
    </row>
    <row r="302" spans="2:6" x14ac:dyDescent="0.2">
      <c r="B302" s="2"/>
      <c r="E302" s="16"/>
      <c r="F302" s="2"/>
    </row>
    <row r="303" spans="2:6" x14ac:dyDescent="0.2">
      <c r="B303" s="2"/>
      <c r="E303" s="16"/>
      <c r="F303" s="2"/>
    </row>
    <row r="304" spans="2:6" x14ac:dyDescent="0.2">
      <c r="B304" s="2"/>
      <c r="E304" s="16"/>
      <c r="F304" s="2"/>
    </row>
    <row r="305" spans="2:6" x14ac:dyDescent="0.2">
      <c r="B305" s="2"/>
      <c r="E305" s="16"/>
      <c r="F305" s="2"/>
    </row>
    <row r="306" spans="2:6" x14ac:dyDescent="0.2">
      <c r="B306" s="2"/>
      <c r="E306" s="16"/>
      <c r="F306" s="2"/>
    </row>
    <row r="307" spans="2:6" x14ac:dyDescent="0.2">
      <c r="B307" s="2"/>
      <c r="E307" s="16"/>
      <c r="F307" s="2"/>
    </row>
    <row r="308" spans="2:6" x14ac:dyDescent="0.2">
      <c r="B308" s="2"/>
      <c r="E308" s="16"/>
      <c r="F308" s="2"/>
    </row>
    <row r="309" spans="2:6" x14ac:dyDescent="0.2">
      <c r="B309" s="2"/>
      <c r="E309" s="16"/>
      <c r="F309" s="2"/>
    </row>
    <row r="310" spans="2:6" x14ac:dyDescent="0.2">
      <c r="B310" s="2"/>
      <c r="E310" s="16"/>
      <c r="F310" s="2"/>
    </row>
    <row r="311" spans="2:6" x14ac:dyDescent="0.2">
      <c r="B311" s="2"/>
      <c r="E311" s="16"/>
      <c r="F311" s="2"/>
    </row>
    <row r="312" spans="2:6" x14ac:dyDescent="0.2">
      <c r="B312" s="2"/>
      <c r="E312" s="16"/>
      <c r="F312" s="2"/>
    </row>
    <row r="313" spans="2:6" x14ac:dyDescent="0.2">
      <c r="B313" s="2"/>
      <c r="E313" s="16"/>
      <c r="F313" s="2"/>
    </row>
    <row r="314" spans="2:6" x14ac:dyDescent="0.2">
      <c r="B314" s="2"/>
      <c r="E314" s="16"/>
      <c r="F314" s="2"/>
    </row>
    <row r="315" spans="2:6" x14ac:dyDescent="0.2">
      <c r="B315" s="2"/>
      <c r="E315" s="16"/>
      <c r="F315" s="2"/>
    </row>
    <row r="316" spans="2:6" x14ac:dyDescent="0.2">
      <c r="B316" s="2"/>
      <c r="E316" s="16"/>
      <c r="F316" s="2"/>
    </row>
    <row r="317" spans="2:6" x14ac:dyDescent="0.2">
      <c r="B317" s="2"/>
      <c r="E317" s="16"/>
      <c r="F317" s="2"/>
    </row>
    <row r="318" spans="2:6" x14ac:dyDescent="0.2">
      <c r="B318" s="2"/>
      <c r="E318" s="16"/>
      <c r="F318" s="2"/>
    </row>
    <row r="319" spans="2:6" x14ac:dyDescent="0.2">
      <c r="B319" s="2"/>
      <c r="E319" s="16"/>
      <c r="F319" s="2"/>
    </row>
    <row r="320" spans="2:6" x14ac:dyDescent="0.2">
      <c r="B320" s="2"/>
      <c r="E320" s="16"/>
      <c r="F320" s="2"/>
    </row>
    <row r="321" spans="2:6" x14ac:dyDescent="0.2">
      <c r="B321" s="2"/>
      <c r="E321" s="16"/>
      <c r="F321" s="2"/>
    </row>
    <row r="322" spans="2:6" x14ac:dyDescent="0.2">
      <c r="B322" s="2"/>
      <c r="E322" s="16"/>
      <c r="F322" s="2"/>
    </row>
    <row r="323" spans="2:6" x14ac:dyDescent="0.2">
      <c r="B323" s="2"/>
      <c r="E323" s="16"/>
      <c r="F323" s="2"/>
    </row>
    <row r="324" spans="2:6" x14ac:dyDescent="0.2">
      <c r="B324" s="2"/>
      <c r="E324" s="16"/>
      <c r="F324" s="2"/>
    </row>
    <row r="325" spans="2:6" x14ac:dyDescent="0.2">
      <c r="B325" s="2"/>
      <c r="E325" s="16"/>
      <c r="F325" s="2"/>
    </row>
    <row r="326" spans="2:6" x14ac:dyDescent="0.2">
      <c r="B326" s="2"/>
      <c r="E326" s="16"/>
      <c r="F326" s="2"/>
    </row>
    <row r="327" spans="2:6" x14ac:dyDescent="0.2">
      <c r="B327" s="2"/>
      <c r="E327" s="16"/>
      <c r="F327" s="2"/>
    </row>
    <row r="328" spans="2:6" x14ac:dyDescent="0.2">
      <c r="B328" s="2"/>
      <c r="E328" s="16"/>
      <c r="F328" s="2"/>
    </row>
    <row r="329" spans="2:6" x14ac:dyDescent="0.2">
      <c r="B329" s="2"/>
      <c r="E329" s="16"/>
      <c r="F329" s="2"/>
    </row>
    <row r="330" spans="2:6" x14ac:dyDescent="0.2">
      <c r="B330" s="2"/>
      <c r="E330" s="16"/>
      <c r="F330" s="2"/>
    </row>
    <row r="331" spans="2:6" x14ac:dyDescent="0.2">
      <c r="B331" s="2"/>
      <c r="E331" s="16"/>
      <c r="F331" s="2"/>
    </row>
    <row r="332" spans="2:6" x14ac:dyDescent="0.2">
      <c r="B332" s="2"/>
      <c r="E332" s="16"/>
      <c r="F332" s="2"/>
    </row>
    <row r="333" spans="2:6" x14ac:dyDescent="0.2">
      <c r="B333" s="2"/>
      <c r="E333" s="16"/>
      <c r="F333" s="2"/>
    </row>
    <row r="334" spans="2:6" x14ac:dyDescent="0.2">
      <c r="B334" s="2"/>
      <c r="E334" s="16"/>
      <c r="F334" s="2"/>
    </row>
    <row r="335" spans="2:6" x14ac:dyDescent="0.2">
      <c r="B335" s="2"/>
      <c r="E335" s="16"/>
      <c r="F335" s="2"/>
    </row>
    <row r="336" spans="2:6" x14ac:dyDescent="0.2">
      <c r="B336" s="2"/>
      <c r="E336" s="16"/>
      <c r="F336" s="2"/>
    </row>
    <row r="337" spans="2:6" x14ac:dyDescent="0.2">
      <c r="B337" s="2"/>
      <c r="E337" s="16"/>
      <c r="F337" s="2"/>
    </row>
    <row r="338" spans="2:6" x14ac:dyDescent="0.2">
      <c r="B338" s="2"/>
      <c r="E338" s="16"/>
      <c r="F338" s="2"/>
    </row>
    <row r="339" spans="2:6" x14ac:dyDescent="0.2">
      <c r="B339" s="2"/>
      <c r="E339" s="16"/>
      <c r="F339" s="2"/>
    </row>
    <row r="340" spans="2:6" x14ac:dyDescent="0.2">
      <c r="B340" s="2"/>
      <c r="E340" s="16"/>
      <c r="F340" s="2"/>
    </row>
    <row r="341" spans="2:6" x14ac:dyDescent="0.2">
      <c r="B341" s="2"/>
      <c r="E341" s="16"/>
      <c r="F341" s="2"/>
    </row>
    <row r="342" spans="2:6" x14ac:dyDescent="0.2">
      <c r="B342" s="2"/>
      <c r="E342" s="16"/>
      <c r="F342" s="2"/>
    </row>
    <row r="343" spans="2:6" x14ac:dyDescent="0.2">
      <c r="B343" s="2"/>
      <c r="E343" s="16"/>
      <c r="F343" s="2"/>
    </row>
    <row r="344" spans="2:6" x14ac:dyDescent="0.2">
      <c r="B344" s="2"/>
      <c r="E344" s="16"/>
      <c r="F344" s="2"/>
    </row>
    <row r="345" spans="2:6" x14ac:dyDescent="0.2">
      <c r="B345" s="2"/>
      <c r="E345" s="16"/>
      <c r="F345" s="2"/>
    </row>
    <row r="346" spans="2:6" x14ac:dyDescent="0.2">
      <c r="B346" s="2"/>
      <c r="E346" s="16"/>
      <c r="F346" s="2"/>
    </row>
    <row r="347" spans="2:6" x14ac:dyDescent="0.2">
      <c r="B347" s="2"/>
      <c r="E347" s="16"/>
      <c r="F347" s="2"/>
    </row>
    <row r="348" spans="2:6" x14ac:dyDescent="0.2">
      <c r="B348" s="2"/>
      <c r="E348" s="16"/>
      <c r="F348" s="2"/>
    </row>
    <row r="349" spans="2:6" x14ac:dyDescent="0.2">
      <c r="B349" s="2"/>
      <c r="E349" s="16"/>
      <c r="F349" s="2"/>
    </row>
    <row r="350" spans="2:6" x14ac:dyDescent="0.2">
      <c r="B350" s="2"/>
      <c r="E350" s="16"/>
      <c r="F350" s="2"/>
    </row>
    <row r="351" spans="2:6" x14ac:dyDescent="0.2">
      <c r="B351" s="2"/>
      <c r="E351" s="16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200-000000000000}"/>
    <hyperlink ref="P11" r:id="rId2" display="http://www.konkoly.hu/cgi-bin/IBVS?5781" xr:uid="{00000000-0004-0000-0200-000001000000}"/>
    <hyperlink ref="P12" r:id="rId3" display="http://www.konkoly.hu/cgi-bin/IBVS?5781" xr:uid="{00000000-0004-0000-0200-000002000000}"/>
    <hyperlink ref="P13" r:id="rId4" display="http://www.konkoly.hu/cgi-bin/IBVS?5781" xr:uid="{00000000-0004-0000-0200-000003000000}"/>
    <hyperlink ref="P14" r:id="rId5" display="http://www.bav-astro.de/sfs/BAVM_link.php?BAVMnr=201" xr:uid="{00000000-0004-0000-0200-000004000000}"/>
    <hyperlink ref="P15" r:id="rId6" display="http://www.bav-astro.de/sfs/BAVM_link.php?BAVMnr=209" xr:uid="{00000000-0004-0000-0200-000005000000}"/>
    <hyperlink ref="P16" r:id="rId7" display="http://www.konkoly.hu/cgi-bin/IBVS?5929" xr:uid="{00000000-0004-0000-0200-000006000000}"/>
    <hyperlink ref="P17" r:id="rId8" display="http://www.konkoly.hu/cgi-bin/IBVS?5920" xr:uid="{00000000-0004-0000-0200-000007000000}"/>
    <hyperlink ref="P18" r:id="rId9" display="http://www.konkoly.hu/cgi-bin/IBVS?5920" xr:uid="{00000000-0004-0000-0200-000008000000}"/>
    <hyperlink ref="P19" r:id="rId10" display="http://www.konkoly.hu/cgi-bin/IBVS?5966" xr:uid="{00000000-0004-0000-0200-000009000000}"/>
    <hyperlink ref="P20" r:id="rId11" display="http://www.bav-astro.de/sfs/BAVM_link.php?BAVMnr=220" xr:uid="{00000000-0004-0000-0200-00000A000000}"/>
    <hyperlink ref="P21" r:id="rId12" display="http://www.bav-astro.de/sfs/BAVM_link.php?BAVMnr=220" xr:uid="{00000000-0004-0000-0200-00000B000000}"/>
    <hyperlink ref="P22" r:id="rId13" display="http://www.bav-astro.de/sfs/BAVM_link.php?BAVMnr=220" xr:uid="{00000000-0004-0000-0200-00000C000000}"/>
    <hyperlink ref="P23" r:id="rId14" display="http://www.bav-astro.de/sfs/BAVM_link.php?BAVMnr=220" xr:uid="{00000000-0004-0000-0200-00000D000000}"/>
    <hyperlink ref="P24" r:id="rId15" display="http://www.bav-astro.de/sfs/BAVM_link.php?BAVMnr=225" xr:uid="{00000000-0004-0000-0200-00000E000000}"/>
    <hyperlink ref="P25" r:id="rId16" display="http://www.bav-astro.de/sfs/BAVM_link.php?BAVMnr=220" xr:uid="{00000000-0004-0000-0200-00000F000000}"/>
    <hyperlink ref="P26" r:id="rId17" display="http://var.astro.cz/oejv/issues/oejv0160.pdf" xr:uid="{00000000-0004-0000-0200-000010000000}"/>
    <hyperlink ref="P27" r:id="rId18" display="http://www.bav-astro.de/sfs/BAVM_link.php?BAVMnr=231" xr:uid="{00000000-0004-0000-0200-000011000000}"/>
    <hyperlink ref="P28" r:id="rId19" display="http://www.bav-astro.de/sfs/BAVM_link.php?BAVMnr=231" xr:uid="{00000000-0004-0000-0200-000012000000}"/>
    <hyperlink ref="P29" r:id="rId20" display="http://www.bav-astro.de/sfs/BAVM_link.php?BAVMnr=234" xr:uid="{00000000-0004-0000-0200-000013000000}"/>
    <hyperlink ref="P30" r:id="rId21" display="http://www.bav-astro.de/sfs/BAVM_link.php?BAVMnr=234" xr:uid="{00000000-0004-0000-02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2024-01-03T06:29:05Z</dcterms:modified>
</cp:coreProperties>
</file>