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CF1E735-D81A-4C26-9F49-85334B15379B}" xr6:coauthVersionLast="47" xr6:coauthVersionMax="47" xr10:uidLastSave="{00000000-0000-0000-0000-000000000000}"/>
  <bookViews>
    <workbookView xWindow="13380" yWindow="42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L36" i="1" s="1"/>
  <c r="Q36" i="1"/>
  <c r="E37" i="1"/>
  <c r="F37" i="1"/>
  <c r="G37" i="1" s="1"/>
  <c r="L37" i="1" s="1"/>
  <c r="Q37" i="1"/>
  <c r="C7" i="1"/>
  <c r="E30" i="1"/>
  <c r="F30" i="1"/>
  <c r="C8" i="1"/>
  <c r="E35" i="1"/>
  <c r="F35" i="1"/>
  <c r="G35" i="1"/>
  <c r="L35" i="1"/>
  <c r="D9" i="1"/>
  <c r="C9" i="1"/>
  <c r="E23" i="1"/>
  <c r="F23" i="1"/>
  <c r="G23" i="1"/>
  <c r="K23" i="1"/>
  <c r="E24" i="1"/>
  <c r="F24" i="1"/>
  <c r="E25" i="1"/>
  <c r="F25" i="1"/>
  <c r="G25" i="1"/>
  <c r="K25" i="1"/>
  <c r="E31" i="1"/>
  <c r="F31" i="1"/>
  <c r="G31" i="1"/>
  <c r="L31" i="1"/>
  <c r="E26" i="1"/>
  <c r="F26" i="1"/>
  <c r="U26" i="1"/>
  <c r="E27" i="1"/>
  <c r="F27" i="1"/>
  <c r="U27" i="1"/>
  <c r="E28" i="1"/>
  <c r="F28" i="1"/>
  <c r="U28" i="1"/>
  <c r="E29" i="1"/>
  <c r="F29" i="1"/>
  <c r="U29" i="1"/>
  <c r="E32" i="1"/>
  <c r="F32" i="1"/>
  <c r="U32" i="1"/>
  <c r="K32" i="1"/>
  <c r="E33" i="1"/>
  <c r="F33" i="1"/>
  <c r="U33" i="1"/>
  <c r="K33" i="1"/>
  <c r="E34" i="1"/>
  <c r="F34" i="1"/>
  <c r="U34" i="1"/>
  <c r="Q35" i="1"/>
  <c r="Q34" i="1"/>
  <c r="Q33" i="1"/>
  <c r="Q32" i="1"/>
  <c r="Q30" i="1"/>
  <c r="Q31" i="1"/>
  <c r="Q29" i="1"/>
  <c r="Q28" i="1"/>
  <c r="Q27" i="1"/>
  <c r="E21" i="1"/>
  <c r="F21" i="1"/>
  <c r="G21" i="1"/>
  <c r="K21" i="1"/>
  <c r="Q25" i="1"/>
  <c r="Q26" i="1"/>
  <c r="Q24" i="1"/>
  <c r="F16" i="1"/>
  <c r="F17" i="1" s="1"/>
  <c r="C17" i="1"/>
  <c r="Q22" i="1"/>
  <c r="Q23" i="1"/>
  <c r="Q21" i="1"/>
  <c r="U30" i="1"/>
  <c r="G24" i="1"/>
  <c r="K24" i="1"/>
  <c r="E22" i="1"/>
  <c r="F22" i="1"/>
  <c r="G22" i="1"/>
  <c r="K22" i="1"/>
  <c r="C11" i="1"/>
  <c r="C12" i="1"/>
  <c r="O37" i="1" l="1"/>
  <c r="O36" i="1"/>
  <c r="C16" i="1"/>
  <c r="D18" i="1" s="1"/>
  <c r="O30" i="1"/>
  <c r="O28" i="1"/>
  <c r="O35" i="1"/>
  <c r="O31" i="1"/>
  <c r="O33" i="1"/>
  <c r="O24" i="1"/>
  <c r="O29" i="1"/>
  <c r="O21" i="1"/>
  <c r="O25" i="1"/>
  <c r="O32" i="1"/>
  <c r="C15" i="1"/>
  <c r="O27" i="1"/>
  <c r="O22" i="1"/>
  <c r="O23" i="1"/>
  <c r="O34" i="1"/>
  <c r="O26" i="1"/>
  <c r="C18" i="1" l="1"/>
  <c r="F18" i="1"/>
  <c r="F19" i="1" s="1"/>
</calcChain>
</file>

<file path=xl/sharedStrings.xml><?xml version="1.0" encoding="utf-8"?>
<sst xmlns="http://schemas.openxmlformats.org/spreadsheetml/2006/main" count="79" uniqueCount="64">
  <si>
    <t>VSB-063</t>
  </si>
  <si>
    <t>V</t>
  </si>
  <si>
    <t>IBVS 6244</t>
  </si>
  <si>
    <t>Manual start time of frame 39 checked against FITS header value -- OK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</si>
  <si>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</si>
  <si>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</si>
  <si>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</si>
  <si>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</si>
  <si>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</si>
  <si>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</si>
  <si>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</si>
  <si>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</si>
  <si>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</si>
  <si>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</si>
  <si>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</si>
  <si>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</si>
  <si>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</si>
  <si>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</si>
  <si>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</si>
  <si>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</si>
  <si>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</si>
  <si>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</si>
  <si>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</si>
  <si>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</si>
  <si>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</si>
  <si>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</si>
  <si>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</si>
  <si>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</si>
  <si>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</si>
  <si>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</si>
  <si>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</si>
  <si>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</si>
  <si>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</si>
  <si>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</si>
  <si>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Her</t>
  </si>
  <si>
    <t>EB</t>
  </si>
  <si>
    <t>IBVS 5699 Eph.</t>
  </si>
  <si>
    <t>IBVS 5699</t>
  </si>
  <si>
    <t>V1119 Her / GSC 0395-1818 / NSV 7901</t>
  </si>
  <si>
    <t>IBVS 5894</t>
  </si>
  <si>
    <t>I</t>
  </si>
  <si>
    <t>IBVS 5945</t>
  </si>
  <si>
    <t>II</t>
  </si>
  <si>
    <t>Add cycle</t>
  </si>
  <si>
    <t>Old Cycle</t>
  </si>
  <si>
    <t>IBVS 5992</t>
  </si>
  <si>
    <t>IBVS 6029</t>
  </si>
  <si>
    <t>OEJV 0160</t>
  </si>
  <si>
    <t>BAD?</t>
  </si>
  <si>
    <t>IBVS 6149</t>
  </si>
  <si>
    <t>OEJV 0168</t>
  </si>
  <si>
    <t>IBVS 6157</t>
  </si>
  <si>
    <t>RHN 2019</t>
  </si>
  <si>
    <t>pg</t>
  </si>
  <si>
    <t>vis</t>
  </si>
  <si>
    <t>PE</t>
  </si>
  <si>
    <t>CCD</t>
  </si>
  <si>
    <t>s6</t>
  </si>
  <si>
    <t>s7</t>
  </si>
  <si>
    <t>B</t>
  </si>
  <si>
    <t>Ic</t>
  </si>
  <si>
    <t>RHN 2020</t>
  </si>
  <si>
    <t>Nelson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</si>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</sst>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 applyAlignment="1"/>
    <xf numFmtId="0" fontId="15" fillId="0" borderId="0" xfId="0" applyFont="1" applyAlignment="1"/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left" wrapText="1"/>
    </xf>
    <xf numFmtId="0" fontId="33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V1119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D5-4867-A36B-8372FAC099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D5-4867-A36B-8372FAC099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D5-4867-A36B-8372FAC099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-2.8880000005301554E-2</c:v>
                </c:pt>
                <c:pt idx="2">
                  <c:v>-3.1114999997953419E-2</c:v>
                </c:pt>
                <c:pt idx="3">
                  <c:v>-3.3050000005459879E-2</c:v>
                </c:pt>
                <c:pt idx="4">
                  <c:v>-3.0819999999948777E-2</c:v>
                </c:pt>
                <c:pt idx="11">
                  <c:v>-3.6680000004707836E-2</c:v>
                </c:pt>
                <c:pt idx="12">
                  <c:v>-3.6380000005010515E-2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D5-4867-A36B-8372FAC099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0">
                  <c:v>-5.2905000004102476E-2</c:v>
                </c:pt>
                <c:pt idx="14">
                  <c:v>-6.3495000002149027E-2</c:v>
                </c:pt>
                <c:pt idx="15">
                  <c:v>-7.0679999778803904E-2</c:v>
                </c:pt>
                <c:pt idx="16">
                  <c:v>-6.9680000080552418E-2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D5-4867-A36B-8372FAC099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D5-4867-A36B-8372FAC099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D5-4867-A36B-8372FAC099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6.389053078879485E-3</c:v>
                </c:pt>
                <c:pt idx="1">
                  <c:v>-2.6529599668177292E-2</c:v>
                </c:pt>
                <c:pt idx="2">
                  <c:v>-2.9583734083232581E-2</c:v>
                </c:pt>
                <c:pt idx="3">
                  <c:v>-3.3446018729394004E-2</c:v>
                </c:pt>
                <c:pt idx="4">
                  <c:v>-3.352683375250462E-2</c:v>
                </c:pt>
                <c:pt idx="5">
                  <c:v>-3.6705557994855441E-2</c:v>
                </c:pt>
                <c:pt idx="6">
                  <c:v>-4.3776872517034167E-2</c:v>
                </c:pt>
                <c:pt idx="7">
                  <c:v>-4.4558084407103432E-2</c:v>
                </c:pt>
                <c:pt idx="8">
                  <c:v>-4.7221612877124085E-2</c:v>
                </c:pt>
                <c:pt idx="9">
                  <c:v>-5.3895586869008964E-2</c:v>
                </c:pt>
                <c:pt idx="10">
                  <c:v>-6.0286708280006686E-2</c:v>
                </c:pt>
                <c:pt idx="11">
                  <c:v>-5.0504723190992785E-2</c:v>
                </c:pt>
                <c:pt idx="12">
                  <c:v>-5.0504723190992785E-2</c:v>
                </c:pt>
                <c:pt idx="13">
                  <c:v>-5.0504723190992785E-2</c:v>
                </c:pt>
                <c:pt idx="14">
                  <c:v>-6.3916649734725106E-2</c:v>
                </c:pt>
                <c:pt idx="15">
                  <c:v>-6.6667727813115585E-2</c:v>
                </c:pt>
                <c:pt idx="16">
                  <c:v>-6.6667727813115585E-2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D5-4867-A36B-8372FAC099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Active!$D$21:$D$59</c:f>
                <c:numCache>
                  <c:formatCode>General</c:formatCode>
                  <c:ptCount val="3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Active!$D$21:$D$59</c:f>
                <c:numCache>
                  <c:formatCode>General</c:formatCode>
                  <c:ptCount val="3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-3.04900000046473E-2</c:v>
                </c:pt>
                <c:pt idx="6">
                  <c:v>-2.9589999998279382E-2</c:v>
                </c:pt>
                <c:pt idx="7">
                  <c:v>-2.8790000003937166E-2</c:v>
                </c:pt>
                <c:pt idx="8">
                  <c:v>-2.7605000002949964E-2</c:v>
                </c:pt>
                <c:pt idx="9">
                  <c:v>-3.251500000624219E-2</c:v>
                </c:pt>
                <c:pt idx="11">
                  <c:v>-3.6680000004707836E-2</c:v>
                </c:pt>
                <c:pt idx="12">
                  <c:v>-3.6380000005010515E-2</c:v>
                </c:pt>
                <c:pt idx="13">
                  <c:v>-3.4580000006826594E-2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D5-4867-A36B-8372FAC0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1360"/>
        <c:axId val="1"/>
      </c:scatterChart>
      <c:valAx>
        <c:axId val="837891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1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EBAE2D-D29E-4C51-CC9A-70ECF042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38</v>
      </c>
    </row>
    <row r="2" spans="1:6">
      <c r="A2" t="s">
        <v>26</v>
      </c>
      <c r="B2" s="12" t="s">
        <v>35</v>
      </c>
      <c r="C2" s="3"/>
      <c r="D2" t="s">
        <v>34</v>
      </c>
    </row>
    <row r="3" spans="1:6" ht="13.5" thickBot="1"/>
    <row r="4" spans="1:6" ht="14.25" thickTop="1" thickBot="1">
      <c r="A4" s="28" t="s">
        <v>36</v>
      </c>
      <c r="C4" s="8">
        <v>51419.83</v>
      </c>
      <c r="D4" s="9">
        <v>0.72341</v>
      </c>
    </row>
    <row r="5" spans="1:6" ht="13.5" thickTop="1">
      <c r="A5" s="11" t="s">
        <v>28</v>
      </c>
      <c r="B5" s="12"/>
      <c r="C5" s="13">
        <v>-9.5</v>
      </c>
      <c r="D5" s="12" t="s">
        <v>29</v>
      </c>
    </row>
    <row r="6" spans="1:6">
      <c r="A6" s="5" t="s">
        <v>4</v>
      </c>
    </row>
    <row r="7" spans="1:6">
      <c r="A7" t="s">
        <v>5</v>
      </c>
      <c r="C7">
        <f>+C4</f>
        <v>51419.83</v>
      </c>
    </row>
    <row r="8" spans="1:6">
      <c r="A8" t="s">
        <v>6</v>
      </c>
      <c r="C8">
        <f>+D4</f>
        <v>0.72341</v>
      </c>
    </row>
    <row r="9" spans="1:6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22</v>
      </c>
      <c r="D10" s="4" t="s">
        <v>23</v>
      </c>
      <c r="E10" s="12"/>
    </row>
    <row r="11" spans="1:6">
      <c r="A11" s="12" t="s">
        <v>18</v>
      </c>
      <c r="B11" s="12"/>
      <c r="C11" s="23">
        <f ca="1">INTERCEPT(INDIRECT($D$9):G992,INDIRECT($C$9):F992)</f>
        <v>6.389053078879485E-3</v>
      </c>
      <c r="D11" s="3"/>
      <c r="E11" s="12"/>
    </row>
    <row r="12" spans="1:6">
      <c r="A12" s="12" t="s">
        <v>19</v>
      </c>
      <c r="B12" s="12"/>
      <c r="C12" s="23">
        <f ca="1">SLOPE(INDIRECT($D$9):G992,INDIRECT($C$9):F992)</f>
        <v>-6.7345852592178347E-6</v>
      </c>
      <c r="D12" s="3"/>
      <c r="E12" s="12"/>
    </row>
    <row r="13" spans="1:6">
      <c r="A13" s="12" t="s">
        <v>21</v>
      </c>
      <c r="B13" s="12"/>
      <c r="C13" s="3" t="s">
        <v>16</v>
      </c>
    </row>
    <row r="14" spans="1:6">
      <c r="A14" s="12"/>
      <c r="B14" s="12"/>
      <c r="C14" s="12"/>
    </row>
    <row r="15" spans="1:6">
      <c r="A15" s="14" t="s">
        <v>20</v>
      </c>
      <c r="B15" s="12"/>
      <c r="C15" s="15">
        <f ca="1">(C7+C11)+(C8+C12)*INT(MAX(F21:F3533))</f>
        <v>59267.315012272193</v>
      </c>
      <c r="E15" s="16" t="s">
        <v>43</v>
      </c>
      <c r="F15" s="13">
        <v>1</v>
      </c>
    </row>
    <row r="16" spans="1:6">
      <c r="A16" s="18" t="s">
        <v>7</v>
      </c>
      <c r="B16" s="12"/>
      <c r="C16" s="19">
        <f ca="1">+C8+C12</f>
        <v>0.72340326541474076</v>
      </c>
      <c r="E16" s="16" t="s">
        <v>30</v>
      </c>
      <c r="F16" s="17">
        <f ca="1">NOW()+15018.5+$C$5/24</f>
        <v>59960.725632523143</v>
      </c>
    </row>
    <row r="17" spans="1:22" ht="13.5" thickBot="1">
      <c r="A17" s="16" t="s">
        <v>27</v>
      </c>
      <c r="B17" s="12"/>
      <c r="C17" s="12">
        <f>COUNT(C21:C2191)</f>
        <v>17</v>
      </c>
      <c r="E17" s="16" t="s">
        <v>44</v>
      </c>
      <c r="F17" s="17">
        <f ca="1">ROUND(2*(F16-$C$7)/$C$8,0)/2+F15</f>
        <v>11807.5</v>
      </c>
    </row>
    <row r="18" spans="1:22" ht="14.25" thickTop="1" thickBot="1">
      <c r="A18" s="18" t="s">
        <v>8</v>
      </c>
      <c r="B18" s="12"/>
      <c r="C18" s="21">
        <f ca="1">+C15</f>
        <v>59267.315012272193</v>
      </c>
      <c r="D18" s="22">
        <f ca="1">+C16</f>
        <v>0.72340326541474076</v>
      </c>
      <c r="E18" s="16" t="s">
        <v>31</v>
      </c>
      <c r="F18" s="25">
        <f ca="1">ROUND(2*(F16-$C$15)/$C$16,0)/2+F15</f>
        <v>959.5</v>
      </c>
    </row>
    <row r="19" spans="1:22" ht="13.5" thickTop="1">
      <c r="E19" s="16" t="s">
        <v>32</v>
      </c>
      <c r="F19" s="20">
        <f ca="1">+$C$15+$C$16*F18-15018.5-$C$5/24</f>
        <v>44943.316278770973</v>
      </c>
    </row>
    <row r="20" spans="1:22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53</v>
      </c>
      <c r="I20" s="7" t="s">
        <v>54</v>
      </c>
      <c r="J20" s="7" t="s">
        <v>55</v>
      </c>
      <c r="K20" s="7" t="s">
        <v>56</v>
      </c>
      <c r="L20" s="7" t="s">
        <v>62</v>
      </c>
      <c r="M20" s="7" t="s">
        <v>57</v>
      </c>
      <c r="N20" s="7" t="s">
        <v>58</v>
      </c>
      <c r="O20" s="7" t="s">
        <v>25</v>
      </c>
      <c r="P20" s="6" t="s">
        <v>24</v>
      </c>
      <c r="Q20" s="4" t="s">
        <v>17</v>
      </c>
      <c r="U20" s="34" t="s">
        <v>48</v>
      </c>
    </row>
    <row r="21" spans="1:22">
      <c r="A21" s="29" t="s">
        <v>37</v>
      </c>
      <c r="C21" s="10">
        <v>51419.83</v>
      </c>
      <c r="D21" s="10" t="s">
        <v>16</v>
      </c>
      <c r="E21">
        <f t="shared" ref="E21:E31" si="0">+(C21-C$7)/C$8</f>
        <v>0</v>
      </c>
      <c r="F21">
        <f t="shared" ref="F21:F35" si="1">ROUND(2*E21,0)/2</f>
        <v>0</v>
      </c>
      <c r="G21">
        <f>+C21-(C$7+F21*C$8)</f>
        <v>0</v>
      </c>
      <c r="K21">
        <f>+G21</f>
        <v>0</v>
      </c>
      <c r="O21">
        <f t="shared" ref="O21:O31" ca="1" si="2">+C$11+C$12*$F21</f>
        <v>6.389053078879485E-3</v>
      </c>
      <c r="Q21" s="2">
        <f t="shared" ref="Q21:Q31" si="3">+C21-15018.5</f>
        <v>36401.33</v>
      </c>
    </row>
    <row r="22" spans="1:22">
      <c r="A22" s="30" t="s">
        <v>39</v>
      </c>
      <c r="B22" s="31" t="s">
        <v>40</v>
      </c>
      <c r="C22" s="30">
        <v>54955.8292</v>
      </c>
      <c r="D22" s="30">
        <v>1E-3</v>
      </c>
      <c r="E22">
        <f t="shared" si="0"/>
        <v>4887.9600779640841</v>
      </c>
      <c r="F22">
        <f t="shared" si="1"/>
        <v>4888</v>
      </c>
      <c r="G22">
        <f>+C22-(C$7+F22*C$8)</f>
        <v>-2.8880000005301554E-2</v>
      </c>
      <c r="K22">
        <f>+G22</f>
        <v>-2.8880000005301554E-2</v>
      </c>
      <c r="O22">
        <f t="shared" ca="1" si="2"/>
        <v>-2.6529599668177292E-2</v>
      </c>
      <c r="Q22" s="2">
        <f t="shared" si="3"/>
        <v>39937.3292</v>
      </c>
    </row>
    <row r="23" spans="1:22">
      <c r="A23" s="30" t="s">
        <v>41</v>
      </c>
      <c r="B23" s="31" t="s">
        <v>42</v>
      </c>
      <c r="C23" s="30">
        <v>55283.893400000001</v>
      </c>
      <c r="D23" s="30">
        <v>5.9999999999999995E-4</v>
      </c>
      <c r="E23">
        <f t="shared" si="0"/>
        <v>5341.4569884297962</v>
      </c>
      <c r="F23">
        <f t="shared" si="1"/>
        <v>5341.5</v>
      </c>
      <c r="G23">
        <f>+C23-(C$7+F23*C$8)</f>
        <v>-3.1114999997953419E-2</v>
      </c>
      <c r="K23">
        <f>+G23</f>
        <v>-3.1114999997953419E-2</v>
      </c>
      <c r="O23">
        <f t="shared" ca="1" si="2"/>
        <v>-2.9583734083232581E-2</v>
      </c>
      <c r="Q23" s="2">
        <f t="shared" si="3"/>
        <v>40265.393400000001</v>
      </c>
    </row>
    <row r="24" spans="1:22">
      <c r="A24" s="30" t="s">
        <v>45</v>
      </c>
      <c r="B24" s="31" t="s">
        <v>40</v>
      </c>
      <c r="C24" s="30">
        <v>55698.767099999997</v>
      </c>
      <c r="D24" s="30">
        <v>5.0000000000000001E-4</v>
      </c>
      <c r="E24">
        <f t="shared" si="0"/>
        <v>5914.9543135980921</v>
      </c>
      <c r="F24">
        <f t="shared" si="1"/>
        <v>5915</v>
      </c>
      <c r="G24">
        <f>+C24-(C$7+F24*C$8)</f>
        <v>-3.3050000005459879E-2</v>
      </c>
      <c r="K24">
        <f>+G24</f>
        <v>-3.3050000005459879E-2</v>
      </c>
      <c r="O24">
        <f t="shared" ca="1" si="2"/>
        <v>-3.3446018729394004E-2</v>
      </c>
      <c r="Q24" s="2">
        <f t="shared" si="3"/>
        <v>40680.267099999997</v>
      </c>
    </row>
    <row r="25" spans="1:22">
      <c r="A25" s="40" t="s">
        <v>47</v>
      </c>
      <c r="B25" s="38" t="s">
        <v>40</v>
      </c>
      <c r="C25" s="37">
        <v>55707.450250000002</v>
      </c>
      <c r="D25" s="37">
        <v>5.0000000000000001E-4</v>
      </c>
      <c r="E25">
        <f t="shared" si="0"/>
        <v>5926.9573962206769</v>
      </c>
      <c r="F25">
        <f t="shared" si="1"/>
        <v>5927</v>
      </c>
      <c r="G25">
        <f>+C25-(C$7+F25*C$8)</f>
        <v>-3.0819999999948777E-2</v>
      </c>
      <c r="K25">
        <f>+G25</f>
        <v>-3.0819999999948777E-2</v>
      </c>
      <c r="O25">
        <f t="shared" ca="1" si="2"/>
        <v>-3.352683375250462E-2</v>
      </c>
      <c r="Q25" s="2">
        <f t="shared" si="3"/>
        <v>40688.950250000002</v>
      </c>
    </row>
    <row r="26" spans="1:22">
      <c r="A26" s="32" t="s">
        <v>46</v>
      </c>
      <c r="B26" s="33" t="s">
        <v>40</v>
      </c>
      <c r="C26" s="32">
        <v>56048.900099999999</v>
      </c>
      <c r="D26" s="32">
        <v>2.9999999999999997E-4</v>
      </c>
      <c r="E26">
        <f t="shared" si="0"/>
        <v>6398.9578523935215</v>
      </c>
      <c r="F26">
        <f t="shared" si="1"/>
        <v>6399</v>
      </c>
      <c r="O26">
        <f t="shared" ca="1" si="2"/>
        <v>-3.6705557994855441E-2</v>
      </c>
      <c r="Q26" s="2">
        <f t="shared" si="3"/>
        <v>41030.400099999999</v>
      </c>
      <c r="U26">
        <f>+C26-(C$7+F26*C$8)</f>
        <v>-3.04900000046473E-2</v>
      </c>
    </row>
    <row r="27" spans="1:22">
      <c r="A27" s="35" t="s">
        <v>49</v>
      </c>
      <c r="B27" s="36" t="s">
        <v>40</v>
      </c>
      <c r="C27" s="35">
        <v>56808.481500000002</v>
      </c>
      <c r="D27" s="35">
        <v>3.5999999999999999E-3</v>
      </c>
      <c r="E27">
        <f t="shared" si="0"/>
        <v>7448.9590965012922</v>
      </c>
      <c r="F27">
        <f t="shared" si="1"/>
        <v>7449</v>
      </c>
      <c r="O27">
        <f t="shared" ca="1" si="2"/>
        <v>-4.3776872517034167E-2</v>
      </c>
      <c r="Q27" s="2">
        <f t="shared" si="3"/>
        <v>41789.981500000002</v>
      </c>
      <c r="U27">
        <f>+C27-(C$7+F27*C$8)</f>
        <v>-2.9589999998279382E-2</v>
      </c>
    </row>
    <row r="28" spans="1:22">
      <c r="A28" s="37" t="s">
        <v>50</v>
      </c>
      <c r="B28" s="38" t="s">
        <v>40</v>
      </c>
      <c r="C28" s="39">
        <v>56892.397859999997</v>
      </c>
      <c r="D28" s="37">
        <v>5.0000000000000001E-4</v>
      </c>
      <c r="E28">
        <f t="shared" si="0"/>
        <v>7564.9602023748575</v>
      </c>
      <c r="F28">
        <f t="shared" si="1"/>
        <v>7565</v>
      </c>
      <c r="O28">
        <f t="shared" ca="1" si="2"/>
        <v>-4.4558084407103432E-2</v>
      </c>
      <c r="Q28" s="2">
        <f t="shared" si="3"/>
        <v>41873.897859999997</v>
      </c>
      <c r="U28">
        <f>+C28-(C$7+F28*C$8)</f>
        <v>-2.8790000003937166E-2</v>
      </c>
    </row>
    <row r="29" spans="1:22">
      <c r="A29" s="32" t="s">
        <v>51</v>
      </c>
      <c r="B29" s="33"/>
      <c r="C29" s="32">
        <v>57178.507700000002</v>
      </c>
      <c r="D29" s="32">
        <v>1.0200000000000001E-2</v>
      </c>
      <c r="E29">
        <f t="shared" si="0"/>
        <v>7960.4618404500907</v>
      </c>
      <c r="F29">
        <f t="shared" si="1"/>
        <v>7960.5</v>
      </c>
      <c r="O29">
        <f t="shared" ca="1" si="2"/>
        <v>-4.7221612877124085E-2</v>
      </c>
      <c r="Q29" s="2">
        <f t="shared" si="3"/>
        <v>42160.007700000002</v>
      </c>
      <c r="U29">
        <f>+C29-(C$7+F29*C$8)</f>
        <v>-2.7605000002949964E-2</v>
      </c>
    </row>
    <row r="30" spans="1:22">
      <c r="A30" s="43" t="s">
        <v>2</v>
      </c>
      <c r="B30" s="44" t="s">
        <v>40</v>
      </c>
      <c r="C30" s="44">
        <v>57895.402099999999</v>
      </c>
      <c r="D30" s="44">
        <v>3.5999999999999999E-3</v>
      </c>
      <c r="E30">
        <f t="shared" si="0"/>
        <v>8951.4550531510449</v>
      </c>
      <c r="F30">
        <f t="shared" si="1"/>
        <v>8951.5</v>
      </c>
      <c r="O30">
        <f t="shared" ca="1" si="2"/>
        <v>-5.3895586869008964E-2</v>
      </c>
      <c r="Q30" s="2">
        <f t="shared" si="3"/>
        <v>42876.902099999999</v>
      </c>
      <c r="U30">
        <f>+C30-(C$7+F30*C$8)</f>
        <v>-3.251500000624219E-2</v>
      </c>
    </row>
    <row r="31" spans="1:22">
      <c r="A31" s="41" t="s">
        <v>52</v>
      </c>
      <c r="B31" s="42"/>
      <c r="C31" s="37">
        <v>58581.897799999999</v>
      </c>
      <c r="D31" s="37">
        <v>2.0000000000000001E-4</v>
      </c>
      <c r="E31">
        <f t="shared" si="0"/>
        <v>9900.4268671984028</v>
      </c>
      <c r="F31">
        <f t="shared" si="1"/>
        <v>9900.5</v>
      </c>
      <c r="G31">
        <f>+C31-(C$7+F31*C$8)</f>
        <v>-5.2905000004102476E-2</v>
      </c>
      <c r="L31">
        <f>+G31</f>
        <v>-5.2905000004102476E-2</v>
      </c>
      <c r="O31">
        <f t="shared" ca="1" si="2"/>
        <v>-6.0286708280006686E-2</v>
      </c>
      <c r="Q31" s="2">
        <f t="shared" si="3"/>
        <v>43563.397799999999</v>
      </c>
      <c r="V31" t="s">
        <v>3</v>
      </c>
    </row>
    <row r="32" spans="1:22">
      <c r="A32" s="43" t="s">
        <v>0</v>
      </c>
      <c r="B32" s="45" t="s">
        <v>40</v>
      </c>
      <c r="C32" s="43">
        <v>57531.161</v>
      </c>
      <c r="D32" s="43" t="s">
        <v>1</v>
      </c>
      <c r="E32">
        <f>+(C32-C$7)/C$8</f>
        <v>8447.9492956967679</v>
      </c>
      <c r="F32">
        <f t="shared" si="1"/>
        <v>8448</v>
      </c>
      <c r="K32">
        <f>+U32</f>
        <v>-3.6680000004707836E-2</v>
      </c>
      <c r="O32">
        <f ca="1">+C$11+C$12*$F32</f>
        <v>-5.0504723190992785E-2</v>
      </c>
      <c r="Q32" s="2">
        <f>+C32-15018.5</f>
        <v>42512.661</v>
      </c>
      <c r="U32">
        <f>+C32-(C$7+F32*C$8)</f>
        <v>-3.6680000004707836E-2</v>
      </c>
    </row>
    <row r="33" spans="1:21">
      <c r="A33" s="43" t="s">
        <v>0</v>
      </c>
      <c r="B33" s="45" t="s">
        <v>40</v>
      </c>
      <c r="C33" s="43">
        <v>57531.1613</v>
      </c>
      <c r="D33" s="43" t="s">
        <v>59</v>
      </c>
      <c r="E33">
        <f>+(C33-C$7)/C$8</f>
        <v>8447.9497103993563</v>
      </c>
      <c r="F33">
        <f t="shared" si="1"/>
        <v>8448</v>
      </c>
      <c r="K33">
        <f>+U33</f>
        <v>-3.6380000005010515E-2</v>
      </c>
      <c r="O33">
        <f ca="1">+C$11+C$12*$F33</f>
        <v>-5.0504723190992785E-2</v>
      </c>
      <c r="Q33" s="2">
        <f>+C33-15018.5</f>
        <v>42512.6613</v>
      </c>
      <c r="U33">
        <f>+C33-(C$7+F33*C$8)</f>
        <v>-3.6380000005010515E-2</v>
      </c>
    </row>
    <row r="34" spans="1:21">
      <c r="A34" s="43" t="s">
        <v>0</v>
      </c>
      <c r="B34" s="45" t="s">
        <v>40</v>
      </c>
      <c r="C34" s="43">
        <v>57531.163099999998</v>
      </c>
      <c r="D34" s="43" t="s">
        <v>60</v>
      </c>
      <c r="E34">
        <f>+(C34-C$7)/C$8</f>
        <v>8447.9521986148884</v>
      </c>
      <c r="F34">
        <f t="shared" si="1"/>
        <v>8448</v>
      </c>
      <c r="O34">
        <f ca="1">+C$11+C$12*$F34</f>
        <v>-5.0504723190992785E-2</v>
      </c>
      <c r="Q34" s="2">
        <f>+C34-15018.5</f>
        <v>42512.663099999998</v>
      </c>
      <c r="U34">
        <f>+C34-(C$7+F34*C$8)</f>
        <v>-3.4580000006826594E-2</v>
      </c>
    </row>
    <row r="35" spans="1:21">
      <c r="A35" s="46" t="s">
        <v>61</v>
      </c>
      <c r="C35" s="10">
        <v>58971.805200000003</v>
      </c>
      <c r="D35" s="10">
        <v>5.0000000000000001E-4</v>
      </c>
      <c r="E35">
        <f>+(C35-C$7)/C$8</f>
        <v>10439.412228197012</v>
      </c>
      <c r="F35">
        <f t="shared" si="1"/>
        <v>10439.5</v>
      </c>
      <c r="G35">
        <f>+C35-(C$7+F35*C$8)</f>
        <v>-6.3495000002149027E-2</v>
      </c>
      <c r="L35">
        <f>+G35</f>
        <v>-6.3495000002149027E-2</v>
      </c>
      <c r="O35">
        <f ca="1">+C$11+C$12*$F35</f>
        <v>-6.3916649734725106E-2</v>
      </c>
      <c r="Q35" s="2">
        <f>+C35-15018.5</f>
        <v>43953.305200000003</v>
      </c>
    </row>
    <row r="36" spans="1:21">
      <c r="A36" s="47" t="s">
        <v>63</v>
      </c>
      <c r="B36" s="48" t="s">
        <v>40</v>
      </c>
      <c r="C36" s="49">
        <v>59267.31100000022</v>
      </c>
      <c r="D36" s="47"/>
      <c r="E36">
        <f t="shared" ref="E36:E37" si="4">+(C36-C$7)/C$8</f>
        <v>10847.902296070304</v>
      </c>
      <c r="F36">
        <f t="shared" ref="F36:F37" si="5">ROUND(2*E36,0)/2</f>
        <v>10848</v>
      </c>
      <c r="G36">
        <f t="shared" ref="G36:G37" si="6">+C36-(C$7+F36*C$8)</f>
        <v>-7.0679999778803904E-2</v>
      </c>
      <c r="L36">
        <f t="shared" ref="L36:L37" si="7">+G36</f>
        <v>-7.0679999778803904E-2</v>
      </c>
      <c r="O36">
        <f t="shared" ref="O36:O37" ca="1" si="8">+C$11+C$12*$F36</f>
        <v>-6.6667727813115585E-2</v>
      </c>
      <c r="Q36" s="2">
        <f t="shared" ref="Q36:Q37" si="9">+C36-15018.5</f>
        <v>44248.81100000022</v>
      </c>
    </row>
    <row r="37" spans="1:21">
      <c r="A37" s="47" t="s">
        <v>63</v>
      </c>
      <c r="B37" s="48" t="s">
        <v>40</v>
      </c>
      <c r="C37" s="49">
        <v>59267.311999999918</v>
      </c>
      <c r="D37" s="47"/>
      <c r="E37">
        <f t="shared" si="4"/>
        <v>10847.903678411851</v>
      </c>
      <c r="F37">
        <f t="shared" si="5"/>
        <v>10848</v>
      </c>
      <c r="G37">
        <f t="shared" si="6"/>
        <v>-6.9680000080552418E-2</v>
      </c>
      <c r="L37">
        <f t="shared" si="7"/>
        <v>-6.9680000080552418E-2</v>
      </c>
      <c r="O37">
        <f t="shared" ca="1" si="8"/>
        <v>-6.6667727813115585E-2</v>
      </c>
      <c r="Q37" s="2">
        <f t="shared" si="9"/>
        <v>44248.811999999918</v>
      </c>
    </row>
    <row r="38" spans="1:21">
      <c r="C38" s="10"/>
      <c r="D38" s="10"/>
    </row>
    <row r="39" spans="1:21">
      <c r="C39" s="10"/>
      <c r="D39" s="10"/>
    </row>
    <row r="40" spans="1:21">
      <c r="C40" s="10"/>
      <c r="D40" s="10"/>
    </row>
    <row r="41" spans="1:21">
      <c r="C41" s="10"/>
      <c r="D41" s="10"/>
    </row>
    <row r="42" spans="1:21">
      <c r="C42" s="10"/>
      <c r="D42" s="10"/>
    </row>
    <row r="43" spans="1:21">
      <c r="C43" s="10"/>
      <c r="D43" s="10"/>
    </row>
    <row r="44" spans="1:21">
      <c r="C44" s="10"/>
      <c r="D44" s="10"/>
    </row>
    <row r="45" spans="1:21">
      <c r="C45" s="10"/>
      <c r="D45" s="10"/>
    </row>
    <row r="46" spans="1:21">
      <c r="C46" s="10"/>
      <c r="D46" s="10"/>
    </row>
    <row r="47" spans="1:21">
      <c r="C47" s="10"/>
      <c r="D47" s="10"/>
    </row>
    <row r="48" spans="1:21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hyperlinks>
    <hyperlink ref="H64348" r:id="rId1" display="http://vsolj.cetus-net.org/bulletin.html"/>
    <hyperlink ref="H64341" r:id="rId2" display="https://www.aavso.org/ejaavso"/>
    <hyperlink ref="AP492" r:id="rId3" display="http://cdsbib.u-strasbg.fr/cgi-bin/cdsbib?1990RMxAA..21..381G"/>
    <hyperlink ref="AP496" r:id="rId4" display="http://cdsbib.u-strasbg.fr/cgi-bin/cdsbib?1990RMxAA..21..381G"/>
    <hyperlink ref="AP495" r:id="rId5" display="http://cdsbib.u-strasbg.fr/cgi-bin/cdsbib?1990RMxAA..21..381G"/>
    <hyperlink ref="AP476" r:id="rId6" display="http://cdsbib.u-strasbg.fr/cgi-bin/cdsbib?1990RMxAA..21..381G"/>
    <hyperlink ref="I64348" r:id="rId7" display="http://vsolj.cetus-net.org/bulletin.html"/>
    <hyperlink ref="AQ632" r:id="rId8" display="http://cdsbib.u-strasbg.fr/cgi-bin/cdsbib?1990RMxAA..21..381G"/>
    <hyperlink ref="AQ55398" r:id="rId9" display="http://cdsbib.u-strasbg.fr/cgi-bin/cdsbib?1990RMxAA..21..381G"/>
    <hyperlink ref="AQ633" r:id="rId10" display="http://cdsbib.u-strasbg.fr/cgi-bin/cdsbib?1990RMxAA..21..381G"/>
    <hyperlink ref="H64345" r:id="rId11" display="https://www.aavso.org/ejaavso"/>
    <hyperlink ref="H1518" r:id="rId12" display="http://vsolj.cetus-net.org/bulletin.html"/>
    <hyperlink ref="AP2762" r:id="rId13" display="http://cdsbib.u-strasbg.fr/cgi-bin/cdsbib?1990RMxAA..21..381G"/>
    <hyperlink ref="AP2765" r:id="rId14" display="http://cdsbib.u-strasbg.fr/cgi-bin/cdsbib?1990RMxAA..21..381G"/>
    <hyperlink ref="AP2763" r:id="rId15" display="http://cdsbib.u-strasbg.fr/cgi-bin/cdsbib?1990RMxAA..21..381G"/>
    <hyperlink ref="AP2747" r:id="rId16" display="http://cdsbib.u-strasbg.fr/cgi-bin/cdsbib?1990RMxAA..21..381G"/>
    <hyperlink ref="I1518" r:id="rId17" display="http://vsolj.cetus-net.org/bulletin.html"/>
    <hyperlink ref="AQ2976" r:id="rId18" display="http://cdsbib.u-strasbg.fr/cgi-bin/cdsbib?1990RMxAA..21..381G"/>
    <hyperlink ref="AQ65213" r:id="rId19" display="http://cdsbib.u-strasbg.fr/cgi-bin/cdsbib?1990RMxAA..21..381G"/>
    <hyperlink ref="AQ2980" r:id="rId20" display="http://cdsbib.u-strasbg.fr/cgi-bin/cdsbib?1990RMxAA..21..381G"/>
    <hyperlink ref="H64142" r:id="rId21" display="http://vsolj.cetus-net.org/bulletin.html"/>
    <hyperlink ref="H64135" r:id="rId22" display="https://www.aavso.org/ejaavso"/>
    <hyperlink ref="I64142" r:id="rId23" display="http://vsolj.cetus-net.org/bulletin.html"/>
    <hyperlink ref="AQ57793" r:id="rId24" display="http://cdsbib.u-strasbg.fr/cgi-bin/cdsbib?1990RMxAA..21..381G"/>
    <hyperlink ref="H64139" r:id="rId25" display="https://www.aavso.org/ejaavso"/>
    <hyperlink ref="AP5157" r:id="rId26" display="http://cdsbib.u-strasbg.fr/cgi-bin/cdsbib?1990RMxAA..21..381G"/>
    <hyperlink ref="AP5160" r:id="rId27" display="http://cdsbib.u-strasbg.fr/cgi-bin/cdsbib?1990RMxAA..21..381G"/>
    <hyperlink ref="AP5158" r:id="rId28" display="http://cdsbib.u-strasbg.fr/cgi-bin/cdsbib?1990RMxAA..21..381G"/>
    <hyperlink ref="AP5142" r:id="rId29" display="http://cdsbib.u-strasbg.fr/cgi-bin/cdsbib?1990RMxAA..21..381G"/>
    <hyperlink ref="AQ5371" r:id="rId30" display="http://cdsbib.u-strasbg.fr/cgi-bin/cdsbib?1990RMxAA..21..381G"/>
    <hyperlink ref="AQ5375" r:id="rId31" display="http://cdsbib.u-strasbg.fr/cgi-bin/cdsbib?1990RMxAA..21..381G"/>
    <hyperlink ref="AQ65055" r:id="rId32" display="http://cdsbib.u-strasbg.fr/cgi-bin/cdsbib?1990RMxAA..21..381G"/>
    <hyperlink ref="I2263" r:id="rId33" display="http://vsolj.cetus-net.org/bulletin.html"/>
    <hyperlink ref="H2263" r:id="rId34" display="http://vsolj.cetus-net.org/bulletin.html"/>
    <hyperlink ref="AQ180" r:id="rId35" display="http://cdsbib.u-strasbg.fr/cgi-bin/cdsbib?1990RMxAA..21..381G"/>
    <hyperlink ref="AQ179" r:id="rId36" display="http://cdsbib.u-strasbg.fr/cgi-bin/cdsbib?1990RMxAA..21..381G"/>
    <hyperlink ref="AP3433" r:id="rId37" display="http://cdsbib.u-strasbg.fr/cgi-bin/cdsbib?1990RMxAA..21..381G"/>
    <hyperlink ref="AP3451" r:id="rId38" display="http://cdsbib.u-strasbg.fr/cgi-bin/cdsbib?1990RMxAA..21..381G"/>
    <hyperlink ref="AP3452" r:id="rId39" display="http://cdsbib.u-strasbg.fr/cgi-bin/cdsbib?1990RMxAA..21..381G"/>
    <hyperlink ref="AP3448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2023-01-16T04:24:54Z</dcterms:modified>
</cp:coreProperties>
</file>